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7.xml" ContentType="application/vnd.openxmlformats-officedocument.drawingml.char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se" sheetId="1" state="visible" r:id="rId2"/>
    <sheet name="Переформатированный ответ" sheetId="2" state="visible" r:id="rId3"/>
    <sheet name="Статистика " sheetId="3" state="visible" r:id="rId4"/>
    <sheet name="Список прошлого года" sheetId="4" state="visible" r:id="rId5"/>
    <sheet name="Картинки" sheetId="5" state="visible" r:id="rId6"/>
    <sheet name="Список позапрошлого года" sheetId="6" state="visible" r:id="rId7"/>
    <sheet name="Спамим детям" sheetId="7" state="visible" r:id="rId8"/>
    <sheet name="Вторая регистрация" sheetId="8" state="visible" r:id="rId9"/>
  </sheets>
  <definedNames>
    <definedName function="false" hidden="false" localSheetId="1" name="Z_BE5D0D17_69AF_4D5F_A02D_46D6B800133D_.wvu.FilterData" vbProcedure="false">'Переформатированный ответ'!$N$2:$N$127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<sst xmlns="http://schemas.openxmlformats.org/spreadsheetml/2006/main" count="4063" uniqueCount="1500">
  <si>
    <t xml:space="preserve">Отметка времени</t>
  </si>
  <si>
    <t xml:space="preserve">Фамилия</t>
  </si>
  <si>
    <t xml:space="preserve">Имя</t>
  </si>
  <si>
    <t xml:space="preserve">Класс, который вы заканчиваете в этом году</t>
  </si>
  <si>
    <t xml:space="preserve">Школа</t>
  </si>
  <si>
    <t xml:space="preserve">Дополнительная информация</t>
  </si>
  <si>
    <t xml:space="preserve">Вконтакте</t>
  </si>
  <si>
    <t xml:space="preserve">Электронная почта</t>
  </si>
  <si>
    <t xml:space="preserve">Выберите олимпиадный курс — 12-22 июля, первая пара</t>
  </si>
  <si>
    <t xml:space="preserve">Выберите курс — 12-16 июля, вторая пара</t>
  </si>
  <si>
    <t xml:space="preserve">Выберите курс — 19-23 июля, вторая пара</t>
  </si>
  <si>
    <t xml:space="preserve">Бурмистрова</t>
  </si>
  <si>
    <t xml:space="preserve">Юлия</t>
  </si>
  <si>
    <t xml:space="preserve">МОЦРО №117</t>
  </si>
  <si>
    <t xml:space="preserve">vk.com/mdaushsh</t>
  </si>
  <si>
    <t xml:space="preserve">jb-omsk@yandex.ru</t>
  </si>
  <si>
    <t xml:space="preserve">Математика</t>
  </si>
  <si>
    <t xml:space="preserve">The limits of my language are the limits of my world</t>
  </si>
  <si>
    <t xml:space="preserve">Французский с нуля</t>
  </si>
  <si>
    <t xml:space="preserve">Усова</t>
  </si>
  <si>
    <t xml:space="preserve">Вероника</t>
  </si>
  <si>
    <t xml:space="preserve">МОЦРО 117</t>
  </si>
  <si>
    <t xml:space="preserve">vk.com/keroseene</t>
  </si>
  <si>
    <t xml:space="preserve">veronika.usova51@mail.ru</t>
  </si>
  <si>
    <t xml:space="preserve">Право</t>
  </si>
  <si>
    <t xml:space="preserve">Фактор "Большой игры" в мировой истории</t>
  </si>
  <si>
    <t xml:space="preserve">Сюжеты в теории узлов</t>
  </si>
  <si>
    <t xml:space="preserve">Семёнова</t>
  </si>
  <si>
    <t xml:space="preserve">Анастасия</t>
  </si>
  <si>
    <t xml:space="preserve">Омский музыкально педагогический колледж</t>
  </si>
  <si>
    <t xml:space="preserve">https://vk.com/id542091942</t>
  </si>
  <si>
    <t xml:space="preserve">semenova.stasia@gmail.com</t>
  </si>
  <si>
    <t xml:space="preserve">Русский язык</t>
  </si>
  <si>
    <t xml:space="preserve">Культура Восточной Азии</t>
  </si>
  <si>
    <t xml:space="preserve">Финансовая грамотность</t>
  </si>
  <si>
    <t xml:space="preserve">Анохина </t>
  </si>
  <si>
    <t xml:space="preserve">Полина</t>
  </si>
  <si>
    <t xml:space="preserve">УГ МГУ</t>
  </si>
  <si>
    <t xml:space="preserve">@polinko_malinko</t>
  </si>
  <si>
    <t xml:space="preserve">Anokhinaa04@mail.ru</t>
  </si>
  <si>
    <t xml:space="preserve">История</t>
  </si>
  <si>
    <t xml:space="preserve">Западная философия в лицах. Краткий ликбез.</t>
  </si>
  <si>
    <t xml:space="preserve">Немецкий с нуля</t>
  </si>
  <si>
    <t xml:space="preserve">Анохина</t>
  </si>
  <si>
    <t xml:space="preserve">anokhinaa04@mail.ru</t>
  </si>
  <si>
    <t xml:space="preserve">Пьянзин</t>
  </si>
  <si>
    <t xml:space="preserve">Богдан</t>
  </si>
  <si>
    <t xml:space="preserve">https://vk.com/bpyanzin</t>
  </si>
  <si>
    <t xml:space="preserve">b.pyanzin@mail.ru</t>
  </si>
  <si>
    <t xml:space="preserve">Информатика</t>
  </si>
  <si>
    <t xml:space="preserve">Основы теории групп</t>
  </si>
  <si>
    <t xml:space="preserve">Шмидт</t>
  </si>
  <si>
    <t xml:space="preserve">Екатерина</t>
  </si>
  <si>
    <t xml:space="preserve">Лицей 149</t>
  </si>
  <si>
    <t xml:space="preserve">https://vk.com/id339456210</t>
  </si>
  <si>
    <t xml:space="preserve">rejl.katya@gmail.com</t>
  </si>
  <si>
    <t xml:space="preserve">Бизнес-среда 21 века</t>
  </si>
  <si>
    <t xml:space="preserve">Галак</t>
  </si>
  <si>
    <t xml:space="preserve">БОУ г.Омска "Лицей №149"</t>
  </si>
  <si>
    <t xml:space="preserve">https://vk.com/katerinagalak</t>
  </si>
  <si>
    <t xml:space="preserve">katya-galak@mail.ru</t>
  </si>
  <si>
    <t xml:space="preserve">Небесная механика</t>
  </si>
  <si>
    <t xml:space="preserve">Романова </t>
  </si>
  <si>
    <t xml:space="preserve">Софья </t>
  </si>
  <si>
    <t xml:space="preserve">Гимназия 19</t>
  </si>
  <si>
    <t xml:space="preserve">Возможно, не смогу участвовать последние 3 дня. Но это не точно.</t>
  </si>
  <si>
    <t xml:space="preserve">Нет</t>
  </si>
  <si>
    <t xml:space="preserve">marlan2014@yandex.ru</t>
  </si>
  <si>
    <t xml:space="preserve">Шведова</t>
  </si>
  <si>
    <t xml:space="preserve">БОУ Гимназия №19</t>
  </si>
  <si>
    <t xml:space="preserve">https://m.vk.com/id394830793</t>
  </si>
  <si>
    <t xml:space="preserve">flo11@yandex.ru</t>
  </si>
  <si>
    <t xml:space="preserve">Софья</t>
  </si>
  <si>
    <t xml:space="preserve">Возможно, не смогу участвовать во второй половине сезона. Но это не точно. </t>
  </si>
  <si>
    <t xml:space="preserve">Ткаченко</t>
  </si>
  <si>
    <t xml:space="preserve">Анна</t>
  </si>
  <si>
    <t xml:space="preserve">БОУ ОО "МОЦРО №117"</t>
  </si>
  <si>
    <t xml:space="preserve">https://vk.com/durachok.kakoito</t>
  </si>
  <si>
    <t xml:space="preserve">Kar_kar_kar_112@mail.ru</t>
  </si>
  <si>
    <t xml:space="preserve">Обществознание</t>
  </si>
  <si>
    <t xml:space="preserve">Михайленко</t>
  </si>
  <si>
    <t xml:space="preserve">Владимир</t>
  </si>
  <si>
    <t xml:space="preserve">БОУ г. Омска "Инженерно-технологический Лицей 25"</t>
  </si>
  <si>
    <t xml:space="preserve">vk.com/id577339233</t>
  </si>
  <si>
    <t xml:space="preserve">volvo1801@yandex.ru</t>
  </si>
  <si>
    <t xml:space="preserve">Как нами манипулируют</t>
  </si>
  <si>
    <t xml:space="preserve">Гуляев</t>
  </si>
  <si>
    <t xml:space="preserve">Матвей</t>
  </si>
  <si>
    <t xml:space="preserve">БОУ г.Омска "Лицей 64"</t>
  </si>
  <si>
    <t xml:space="preserve">https://vk.com/loveyoujustlikeafriend</t>
  </si>
  <si>
    <t xml:space="preserve">mail.matvei55@gmail.com</t>
  </si>
  <si>
    <t xml:space="preserve">Ладынская</t>
  </si>
  <si>
    <t xml:space="preserve">Дарья</t>
  </si>
  <si>
    <t xml:space="preserve">https://vk.com/id344828536</t>
  </si>
  <si>
    <t xml:space="preserve">dasha.ladynskaya@mail.ru</t>
  </si>
  <si>
    <t xml:space="preserve">Щукина</t>
  </si>
  <si>
    <t xml:space="preserve">Елена</t>
  </si>
  <si>
    <t xml:space="preserve">гимназия 12</t>
  </si>
  <si>
    <t xml:space="preserve">https://vk.com/id452262359</t>
  </si>
  <si>
    <t xml:space="preserve">lenkakoshka24@gmail.com</t>
  </si>
  <si>
    <t xml:space="preserve">Перевозкина </t>
  </si>
  <si>
    <t xml:space="preserve">Анна </t>
  </si>
  <si>
    <t xml:space="preserve">Гимназия 12</t>
  </si>
  <si>
    <t xml:space="preserve">https://vk.com/id281208655</t>
  </si>
  <si>
    <t xml:space="preserve">anyakoshka15@mail.ru</t>
  </si>
  <si>
    <t xml:space="preserve">Ракова</t>
  </si>
  <si>
    <t xml:space="preserve">Елизавета</t>
  </si>
  <si>
    <t xml:space="preserve">https://vk.com/id341567849</t>
  </si>
  <si>
    <t xml:space="preserve">rakovaliza06@gmail.com</t>
  </si>
  <si>
    <t xml:space="preserve">Развитие общества</t>
  </si>
  <si>
    <t xml:space="preserve">Томилова</t>
  </si>
  <si>
    <t xml:space="preserve">Кристина</t>
  </si>
  <si>
    <t xml:space="preserve">БОУ г. Омска "Гимназия 85" </t>
  </si>
  <si>
    <t xml:space="preserve">https://vk.com/id591530737</t>
  </si>
  <si>
    <t xml:space="preserve">tomilovakristina76@gmail.com</t>
  </si>
  <si>
    <t xml:space="preserve">Вареникова</t>
  </si>
  <si>
    <t xml:space="preserve">Ксения </t>
  </si>
  <si>
    <t xml:space="preserve">Гимназия 85</t>
  </si>
  <si>
    <t xml:space="preserve">https://vk.com/pirotexxnichka</t>
  </si>
  <si>
    <t xml:space="preserve">pandarog13@gmal.com</t>
  </si>
  <si>
    <t xml:space="preserve">Клюева </t>
  </si>
  <si>
    <t xml:space="preserve">БОУ ОО "МОЦРО 117"</t>
  </si>
  <si>
    <t xml:space="preserve">https://vk.com/id248147614</t>
  </si>
  <si>
    <t xml:space="preserve">Polina190204@list.ru</t>
  </si>
  <si>
    <t xml:space="preserve">Китайский с нуля</t>
  </si>
  <si>
    <t xml:space="preserve">Тыщенко </t>
  </si>
  <si>
    <t xml:space="preserve">Ольга </t>
  </si>
  <si>
    <t xml:space="preserve">Гимназия 85 </t>
  </si>
  <si>
    <t xml:space="preserve">https://vk.com/oolllyyyaaa</t>
  </si>
  <si>
    <t xml:space="preserve">Olga.tyshchenko2@gmail.com</t>
  </si>
  <si>
    <t xml:space="preserve">Перевальская</t>
  </si>
  <si>
    <t xml:space="preserve">Алена</t>
  </si>
  <si>
    <t xml:space="preserve">vk.com/id258574005</t>
  </si>
  <si>
    <t xml:space="preserve">a.perevalskaya@gmail.com</t>
  </si>
  <si>
    <t xml:space="preserve">Данилова</t>
  </si>
  <si>
    <t xml:space="preserve">Светлана</t>
  </si>
  <si>
    <t xml:space="preserve">Гимназия 159 </t>
  </si>
  <si>
    <t xml:space="preserve">https://vk.com/id441533920 </t>
  </si>
  <si>
    <t xml:space="preserve">svetlanadance53@gmail.com</t>
  </si>
  <si>
    <t xml:space="preserve">Лобов</t>
  </si>
  <si>
    <t xml:space="preserve">Александр </t>
  </si>
  <si>
    <t xml:space="preserve">https://vk.com/calijaaaaaaaaaaa</t>
  </si>
  <si>
    <t xml:space="preserve">000lobovsasha000@mail.ru</t>
  </si>
  <si>
    <t xml:space="preserve">Не такой простой Python</t>
  </si>
  <si>
    <t xml:space="preserve">Курс молодого хакера</t>
  </si>
  <si>
    <t xml:space="preserve">https://vk.com/id441533920</t>
  </si>
  <si>
    <t xml:space="preserve">Гимназия 159</t>
  </si>
  <si>
    <t xml:space="preserve">Перевальская </t>
  </si>
  <si>
    <t xml:space="preserve">Мария</t>
  </si>
  <si>
    <t xml:space="preserve">Лицей №66</t>
  </si>
  <si>
    <t xml:space="preserve">vk.com/perevalskaya_04</t>
  </si>
  <si>
    <t xml:space="preserve">mariaperevalskaa9329@gmail.com</t>
  </si>
  <si>
    <t xml:space="preserve">Буяльский</t>
  </si>
  <si>
    <t xml:space="preserve">Федор</t>
  </si>
  <si>
    <t xml:space="preserve">БОУ СОШ 101</t>
  </si>
  <si>
    <t xml:space="preserve">alexander@buyalsky.ru</t>
  </si>
  <si>
    <t xml:space="preserve">Доброва</t>
  </si>
  <si>
    <t xml:space="preserve">Елизавета </t>
  </si>
  <si>
    <t xml:space="preserve">https://vk.com/id281634464</t>
  </si>
  <si>
    <t xml:space="preserve">elizabet.dobrova@yandex.ru</t>
  </si>
  <si>
    <t xml:space="preserve">Экономика</t>
  </si>
  <si>
    <t xml:space="preserve">Герасименко </t>
  </si>
  <si>
    <t xml:space="preserve">Мария </t>
  </si>
  <si>
    <t xml:space="preserve">БОУ г. Омска "Гимназия 85"</t>
  </si>
  <si>
    <t xml:space="preserve">http://vk.com/id398882645</t>
  </si>
  <si>
    <t xml:space="preserve">mariageras2016@gmail.com</t>
  </si>
  <si>
    <t xml:space="preserve">Краеведение</t>
  </si>
  <si>
    <t xml:space="preserve">Подворная </t>
  </si>
  <si>
    <t xml:space="preserve">Кристина </t>
  </si>
  <si>
    <t xml:space="preserve">МОЦРО 117 </t>
  </si>
  <si>
    <t xml:space="preserve">https://vk.com/id324261632</t>
  </si>
  <si>
    <t xml:space="preserve">podvornaya05@bk.ru</t>
  </si>
  <si>
    <t xml:space="preserve">ksusha_chenko@mail.ru</t>
  </si>
  <si>
    <t xml:space="preserve">Горчакова</t>
  </si>
  <si>
    <t xml:space="preserve">Ярослава</t>
  </si>
  <si>
    <t xml:space="preserve">БОУ ОО МОЦРО 117</t>
  </si>
  <si>
    <t xml:space="preserve">https://vk.com/id238150808</t>
  </si>
  <si>
    <t xml:space="preserve">iaroslava20052005@gmail.com</t>
  </si>
  <si>
    <t xml:space="preserve">Теплоухова</t>
  </si>
  <si>
    <t xml:space="preserve">Боу моцро 117</t>
  </si>
  <si>
    <t xml:space="preserve">Могу опоздать на несколько дней из-за отпуска</t>
  </si>
  <si>
    <t xml:space="preserve">intet@mail.ru</t>
  </si>
  <si>
    <t xml:space="preserve">Ценева </t>
  </si>
  <si>
    <t xml:space="preserve">Вероника </t>
  </si>
  <si>
    <t xml:space="preserve">МОЦРО #117 </t>
  </si>
  <si>
    <t xml:space="preserve">https://vk.com/veronika.tseneva</t>
  </si>
  <si>
    <t xml:space="preserve">tsve2004@mail.ru</t>
  </si>
  <si>
    <t xml:space="preserve">Зырянов</t>
  </si>
  <si>
    <t xml:space="preserve">Иван</t>
  </si>
  <si>
    <t xml:space="preserve">БОУ г. Омска Лицей 64</t>
  </si>
  <si>
    <t xml:space="preserve">Очень хочу участвовать, но смогу только с 20.07, до этого времени в Кировской ЛМШ</t>
  </si>
  <si>
    <t xml:space="preserve">https://vk.com/hehehe2020</t>
  </si>
  <si>
    <t xml:space="preserve">tatjyanaz@mail.ru</t>
  </si>
  <si>
    <t xml:space="preserve">Мукушева</t>
  </si>
  <si>
    <t xml:space="preserve">Рамина</t>
  </si>
  <si>
    <t xml:space="preserve">Гимназия 146</t>
  </si>
  <si>
    <t xml:space="preserve">https://vk.com/ramina_mm</t>
  </si>
  <si>
    <t xml:space="preserve">raminamukusheva@mail.ru</t>
  </si>
  <si>
    <t xml:space="preserve">Константинов</t>
  </si>
  <si>
    <t xml:space="preserve">БОУ ОО "Многопрофильный образовательный центр развития одаренности №117"</t>
  </si>
  <si>
    <t xml:space="preserve">Не смогу находится весь учебный день в школе (часто уезжаю на дачу (возможно))</t>
  </si>
  <si>
    <t xml:space="preserve">https://vk.com/vovagame555</t>
  </si>
  <si>
    <t xml:space="preserve">vladimir05112007@gmail.com</t>
  </si>
  <si>
    <t xml:space="preserve">Ивакина</t>
  </si>
  <si>
    <t xml:space="preserve">БОУ г. Омска гимназия 43</t>
  </si>
  <si>
    <t xml:space="preserve">https://vk.com/id231042498</t>
  </si>
  <si>
    <t xml:space="preserve">elizavetapervaya2004@gmail.com</t>
  </si>
  <si>
    <t xml:space="preserve">Шапов</t>
  </si>
  <si>
    <t xml:space="preserve">Даниил</t>
  </si>
  <si>
    <t xml:space="preserve">166 лицей</t>
  </si>
  <si>
    <t xml:space="preserve">https://vk.com/id341120317</t>
  </si>
  <si>
    <t xml:space="preserve">mr.swap190707@gmai.com</t>
  </si>
  <si>
    <t xml:space="preserve">Гапон</t>
  </si>
  <si>
    <t xml:space="preserve">https://vk.com/id460655219</t>
  </si>
  <si>
    <t xml:space="preserve">gapon11nasya@yandex.ru</t>
  </si>
  <si>
    <t xml:space="preserve">Бессараб</t>
  </si>
  <si>
    <t xml:space="preserve">https://vk.com/id253954873</t>
  </si>
  <si>
    <t xml:space="preserve">karamelka25912784@gmail.com</t>
  </si>
  <si>
    <t xml:space="preserve">Ользарович</t>
  </si>
  <si>
    <t xml:space="preserve">Евгения</t>
  </si>
  <si>
    <t xml:space="preserve">olzarovich007@mail.ru</t>
  </si>
  <si>
    <t xml:space="preserve">Марчук</t>
  </si>
  <si>
    <t xml:space="preserve">СОШ 94</t>
  </si>
  <si>
    <t xml:space="preserve">marchuk_76@mail.ru</t>
  </si>
  <si>
    <t xml:space="preserve">Физика</t>
  </si>
  <si>
    <t xml:space="preserve">Меня не будет в это время</t>
  </si>
  <si>
    <t xml:space="preserve">Забара</t>
  </si>
  <si>
    <t xml:space="preserve">https://vk.com/ez.bars</t>
  </si>
  <si>
    <t xml:space="preserve">ms.liz.zab@gmail.com</t>
  </si>
  <si>
    <t xml:space="preserve">Садвокасова</t>
  </si>
  <si>
    <t xml:space="preserve">Лейла</t>
  </si>
  <si>
    <t xml:space="preserve">СОШ 118</t>
  </si>
  <si>
    <t xml:space="preserve">https://vk.com/sidushkina</t>
  </si>
  <si>
    <t xml:space="preserve">dinasadvokasova30@gmail.com</t>
  </si>
  <si>
    <t xml:space="preserve">Попова</t>
  </si>
  <si>
    <t xml:space="preserve">https://vk.com/id528082701</t>
  </si>
  <si>
    <t xml:space="preserve">poppolpav@gmail.com</t>
  </si>
  <si>
    <t xml:space="preserve">Дьячкова</t>
  </si>
  <si>
    <t xml:space="preserve">Алина </t>
  </si>
  <si>
    <t xml:space="preserve">Школа 135</t>
  </si>
  <si>
    <t xml:space="preserve">https://vk.com/anchous555</t>
  </si>
  <si>
    <t xml:space="preserve">oksana.6468418@mail.ru</t>
  </si>
  <si>
    <t xml:space="preserve">Протченко</t>
  </si>
  <si>
    <t xml:space="preserve">Анастасия </t>
  </si>
  <si>
    <t xml:space="preserve">БОУ ОО «МОЦРО 117»</t>
  </si>
  <si>
    <t xml:space="preserve">vk.com/anasta_pro</t>
  </si>
  <si>
    <t xml:space="preserve">anasta_pro03@mail.ru</t>
  </si>
  <si>
    <t xml:space="preserve">Рабских </t>
  </si>
  <si>
    <t xml:space="preserve">Любовь </t>
  </si>
  <si>
    <t xml:space="preserve">Школа 48</t>
  </si>
  <si>
    <t xml:space="preserve">https://vk.com/id352770201</t>
  </si>
  <si>
    <t xml:space="preserve">lyuba.rabskikh@bk.ru</t>
  </si>
  <si>
    <t xml:space="preserve">Саверская </t>
  </si>
  <si>
    <t xml:space="preserve">БОУ г Омска "Лицей №74"</t>
  </si>
  <si>
    <t xml:space="preserve">https://vk.com/saverskay05</t>
  </si>
  <si>
    <t xml:space="preserve">kris.saver@gmail.com</t>
  </si>
  <si>
    <t xml:space="preserve">История английского языка</t>
  </si>
  <si>
    <t xml:space="preserve">Апполонина</t>
  </si>
  <si>
    <t xml:space="preserve">БОУ "Гимназия 84"</t>
  </si>
  <si>
    <t xml:space="preserve">https://vk.com/ekaterinaapp</t>
  </si>
  <si>
    <t xml:space="preserve">aen47@yandex.ru</t>
  </si>
  <si>
    <t xml:space="preserve">Гимназия 84</t>
  </si>
  <si>
    <t xml:space="preserve">Цифровая электроника</t>
  </si>
  <si>
    <t xml:space="preserve">Аббасова</t>
  </si>
  <si>
    <t xml:space="preserve">Сема</t>
  </si>
  <si>
    <t xml:space="preserve">БОУ г.Омска "СОШ номер 108"</t>
  </si>
  <si>
    <t xml:space="preserve">https://vk.com/smabbv</t>
  </si>
  <si>
    <t xml:space="preserve">sema.abbasova.04.04@mail.ru</t>
  </si>
  <si>
    <t xml:space="preserve">Клюшкин</t>
  </si>
  <si>
    <t xml:space="preserve">Никита</t>
  </si>
  <si>
    <t xml:space="preserve">Лицей №64</t>
  </si>
  <si>
    <t xml:space="preserve">Возможно не смогу участвовать до самого конца смены, так как поеду в Летню Школу по Компьютерным Наукам. Также хотелось бы участвовать только в образовательных мероприятиях, исключив дополнительные (с исключениями)</t>
  </si>
  <si>
    <t xml:space="preserve">https://m.vk.com/adelfinskii</t>
  </si>
  <si>
    <t xml:space="preserve">klyushkinlife@mail.ru</t>
  </si>
  <si>
    <t xml:space="preserve">Челпанов</t>
  </si>
  <si>
    <t xml:space="preserve">Дмитрий</t>
  </si>
  <si>
    <t xml:space="preserve">Можно с 15.07.21 может находится весь учебный день </t>
  </si>
  <si>
    <t xml:space="preserve">Не знаю как  оставить ссылку</t>
  </si>
  <si>
    <t xml:space="preserve">209057@mail.ru</t>
  </si>
  <si>
    <t xml:space="preserve">Ивченко </t>
  </si>
  <si>
    <t xml:space="preserve">Лада</t>
  </si>
  <si>
    <t xml:space="preserve">БОУ г. Омска «Гимназия №115»</t>
  </si>
  <si>
    <t xml:space="preserve">https://vk.com/lada_ivchenko</t>
  </si>
  <si>
    <t xml:space="preserve">anechka-19-95@mail.ru</t>
  </si>
  <si>
    <t xml:space="preserve">Павлова</t>
  </si>
  <si>
    <t xml:space="preserve">ЧОУ "АЭШ"</t>
  </si>
  <si>
    <t xml:space="preserve">https://vk.com/grafinyyaaa</t>
  </si>
  <si>
    <t xml:space="preserve">sofia.pavlova12072004@gmail.com</t>
  </si>
  <si>
    <t xml:space="preserve">Шукшина</t>
  </si>
  <si>
    <t xml:space="preserve">Татьяна</t>
  </si>
  <si>
    <t xml:space="preserve">Лицей № 143</t>
  </si>
  <si>
    <t xml:space="preserve">https://vk.com/slawa_polsce</t>
  </si>
  <si>
    <t xml:space="preserve">shukshina_tatyana00@mail.ru</t>
  </si>
  <si>
    <t xml:space="preserve">Комнацкий</t>
  </si>
  <si>
    <t xml:space="preserve">Роман</t>
  </si>
  <si>
    <t xml:space="preserve">Лицей 64</t>
  </si>
  <si>
    <t xml:space="preserve">https://vk.com/zromakom9</t>
  </si>
  <si>
    <t xml:space="preserve">roman.20russia@gmail.com</t>
  </si>
  <si>
    <t xml:space="preserve">Терешонок </t>
  </si>
  <si>
    <t xml:space="preserve">Алёна</t>
  </si>
  <si>
    <t xml:space="preserve">https://vk.com/ccngh</t>
  </si>
  <si>
    <t xml:space="preserve">allennatr@mail.ru</t>
  </si>
  <si>
    <t xml:space="preserve">Ушакова</t>
  </si>
  <si>
    <t xml:space="preserve">Любовь</t>
  </si>
  <si>
    <t xml:space="preserve">ГБОУ СОШ «Школа #1449»</t>
  </si>
  <si>
    <t xml:space="preserve">http://vk.com/loveushakovaa</t>
  </si>
  <si>
    <t xml:space="preserve">luba2004@inbox.ru</t>
  </si>
  <si>
    <t xml:space="preserve">Акудович</t>
  </si>
  <si>
    <t xml:space="preserve">Ирина</t>
  </si>
  <si>
    <t xml:space="preserve">natashkus@gmail.com</t>
  </si>
  <si>
    <t xml:space="preserve">Жданова</t>
  </si>
  <si>
    <t xml:space="preserve">https://vk.com/id306650408</t>
  </si>
  <si>
    <t xml:space="preserve">eazhdan2005@gmail.com</t>
  </si>
  <si>
    <t xml:space="preserve">Шмурыгин</t>
  </si>
  <si>
    <t xml:space="preserve">Смогу участвовать с самого начала, однако, также буду посещать и другие занятия по вторникам и четвергам с 17.00</t>
  </si>
  <si>
    <t xml:space="preserve">https://vk.com/shmuryginvldmr</t>
  </si>
  <si>
    <t xml:space="preserve">shmurvl@gmail.com</t>
  </si>
  <si>
    <t xml:space="preserve">БОУ "Лицей №143"</t>
  </si>
  <si>
    <t xml:space="preserve">Завьялов</t>
  </si>
  <si>
    <t xml:space="preserve">Гордей</t>
  </si>
  <si>
    <t xml:space="preserve">СУНЦ МГУ</t>
  </si>
  <si>
    <t xml:space="preserve">https://vk.com/gordeyzav</t>
  </si>
  <si>
    <t xml:space="preserve">gordey0511@yandex.ru</t>
  </si>
  <si>
    <t xml:space="preserve">Никульшин</t>
  </si>
  <si>
    <t xml:space="preserve">Павел</t>
  </si>
  <si>
    <t xml:space="preserve">vk.com/p.nikulshin</t>
  </si>
  <si>
    <t xml:space="preserve">shimorhershow@gmail.com</t>
  </si>
  <si>
    <t xml:space="preserve">Долгих</t>
  </si>
  <si>
    <t xml:space="preserve">vk.com/ivantheglorious</t>
  </si>
  <si>
    <t xml:space="preserve">bdfyljkub@gmail.com</t>
  </si>
  <si>
    <t xml:space="preserve">Коростелёва</t>
  </si>
  <si>
    <t xml:space="preserve">https://vk.com/veronika_korosteleva</t>
  </si>
  <si>
    <t xml:space="preserve">veronikakoostelea24604@gmail.com</t>
  </si>
  <si>
    <t xml:space="preserve">БОУ ОО МОЦРО№117</t>
  </si>
  <si>
    <t xml:space="preserve">Класс</t>
  </si>
  <si>
    <t xml:space="preserve">Ваша школа</t>
  </si>
  <si>
    <t xml:space="preserve">Ваша страница в ВК</t>
  </si>
  <si>
    <t xml:space="preserve">Ваш E-mail</t>
  </si>
  <si>
    <t xml:space="preserve">Выберите олимпиадный курс (12-22 июля, первая пара)</t>
  </si>
  <si>
    <t xml:space="preserve">Выберите курс (12-16 июля, вторая пара)</t>
  </si>
  <si>
    <t xml:space="preserve">Выберите курс (19-23 июля, вторая пара)</t>
  </si>
  <si>
    <t xml:space="preserve">Старичок</t>
  </si>
  <si>
    <t xml:space="preserve">Номер ряда в исходной таблице</t>
  </si>
  <si>
    <t xml:space="preserve">Точность бытия</t>
  </si>
  <si>
    <t xml:space="preserve">Перерегистрирован</t>
  </si>
  <si>
    <t xml:space="preserve">Да</t>
  </si>
  <si>
    <t xml:space="preserve">Не знаю как оставить ссылку (скорее всего он https://vk.com/id581004301)</t>
  </si>
  <si>
    <t xml:space="preserve">Первая пара</t>
  </si>
  <si>
    <t xml:space="preserve">Текущее кол-во</t>
  </si>
  <si>
    <t xml:space="preserve">Максимум</t>
  </si>
  <si>
    <t xml:space="preserve">В рамках (пределы увеличены на 30%)</t>
  </si>
  <si>
    <t xml:space="preserve">Общее число регистраций:</t>
  </si>
  <si>
    <t xml:space="preserve">легенда</t>
  </si>
  <si>
    <t xml:space="preserve">курс отменён</t>
  </si>
  <si>
    <t xml:space="preserve">курс будет, половина не фиксирована</t>
  </si>
  <si>
    <t xml:space="preserve">курс будет, половина фиксирована</t>
  </si>
  <si>
    <t xml:space="preserve">курс под вопросом</t>
  </si>
  <si>
    <t xml:space="preserve">Первая половина, вторая пара</t>
  </si>
  <si>
    <t xml:space="preserve">Свежесть статискики:</t>
  </si>
  <si>
    <t xml:space="preserve">Вторая половина, вторая пара</t>
  </si>
  <si>
    <t xml:space="preserve">Двойные регистрации:</t>
  </si>
  <si>
    <t xml:space="preserve">Город</t>
  </si>
  <si>
    <t xml:space="preserve">Выберите не более трёх олимпиадных курсов (13-25 июля, первая пара)</t>
  </si>
  <si>
    <t xml:space="preserve">Выберите курс (13-17 июля, вторая пара)</t>
  </si>
  <si>
    <t xml:space="preserve">Выберите курс (20-24 июля, вторая пара)</t>
  </si>
  <si>
    <t xml:space="preserve">Отряд</t>
  </si>
  <si>
    <t xml:space="preserve">Комментарий</t>
  </si>
  <si>
    <t xml:space="preserve">Не ходя на пары</t>
  </si>
  <si>
    <t xml:space="preserve">Коломиец</t>
  </si>
  <si>
    <t xml:space="preserve">Омск</t>
  </si>
  <si>
    <t xml:space="preserve">vk.com/id479109984</t>
  </si>
  <si>
    <t xml:space="preserve">masha15102003@yandex.ru</t>
  </si>
  <si>
    <t xml:space="preserve">Основы веб разработки или как написать свой сайт</t>
  </si>
  <si>
    <t xml:space="preserve">Как полюбить математику</t>
  </si>
  <si>
    <t xml:space="preserve">vk.com/ramina_mm</t>
  </si>
  <si>
    <t xml:space="preserve">raminamukusheva13@gmail.com</t>
  </si>
  <si>
    <t xml:space="preserve">Биология</t>
  </si>
  <si>
    <t xml:space="preserve">Общая патология</t>
  </si>
  <si>
    <t xml:space="preserve">ЧОУ "Школа "Альфа и Омега"</t>
  </si>
  <si>
    <t xml:space="preserve">vk.com/id310479043</t>
  </si>
  <si>
    <t xml:space="preserve">Квантовые вычисления</t>
  </si>
  <si>
    <t xml:space="preserve">Полищук</t>
  </si>
  <si>
    <t xml:space="preserve">vk.com/id245076479</t>
  </si>
  <si>
    <t xml:space="preserve">masha20032607@inbox.ru</t>
  </si>
  <si>
    <t xml:space="preserve">Психология</t>
  </si>
  <si>
    <t xml:space="preserve">It`s tea time!</t>
  </si>
  <si>
    <t xml:space="preserve">vk.com/bpyanzin</t>
  </si>
  <si>
    <t xml:space="preserve">Швин</t>
  </si>
  <si>
    <t xml:space="preserve">Ян</t>
  </si>
  <si>
    <t xml:space="preserve">vk.com/id_id_idid_id</t>
  </si>
  <si>
    <t xml:space="preserve">yshvin@mail.ru</t>
  </si>
  <si>
    <t xml:space="preserve">Кинематограф 20 века</t>
  </si>
  <si>
    <t xml:space="preserve">Сторожук</t>
  </si>
  <si>
    <t xml:space="preserve">vk.com/idmayakova305</t>
  </si>
  <si>
    <t xml:space="preserve">bvb_fan_russia@mail.com</t>
  </si>
  <si>
    <t xml:space="preserve">Немашинный перевод</t>
  </si>
  <si>
    <t xml:space="preserve">vk.com/id451195781</t>
  </si>
  <si>
    <t xml:space="preserve">Как думают нейросети?</t>
  </si>
  <si>
    <t xml:space="preserve">Зайцева</t>
  </si>
  <si>
    <t xml:space="preserve">Марина</t>
  </si>
  <si>
    <t xml:space="preserve">vk.com/zzaitceva</t>
  </si>
  <si>
    <t xml:space="preserve">zzaitcevaz@yandex.ru</t>
  </si>
  <si>
    <t xml:space="preserve">Гайдуков</t>
  </si>
  <si>
    <t xml:space="preserve">Ростислав</t>
  </si>
  <si>
    <t xml:space="preserve">vk.com/rostgay</t>
  </si>
  <si>
    <t xml:space="preserve">poc105108@gmail.com</t>
  </si>
  <si>
    <t xml:space="preserve">Продвинутая арифметика</t>
  </si>
  <si>
    <t xml:space="preserve">Осторожно - анемия!</t>
  </si>
  <si>
    <t xml:space="preserve">Дмитриева</t>
  </si>
  <si>
    <t xml:space="preserve">vk.com/yoneeth</t>
  </si>
  <si>
    <t xml:space="preserve">JuravlikJur@gmail.com</t>
  </si>
  <si>
    <t xml:space="preserve">Терехова</t>
  </si>
  <si>
    <t xml:space="preserve">vk.com/welcometomybeer</t>
  </si>
  <si>
    <t xml:space="preserve">sonofthenight7@mail.ru</t>
  </si>
  <si>
    <t xml:space="preserve">Белозеров</t>
  </si>
  <si>
    <t xml:space="preserve">Алексей</t>
  </si>
  <si>
    <t xml:space="preserve">vk.com/0alescka0</t>
  </si>
  <si>
    <t xml:space="preserve">belozerovaleschka@yandex.ru</t>
  </si>
  <si>
    <t xml:space="preserve">Асаинов</t>
  </si>
  <si>
    <t xml:space="preserve">Дарий</t>
  </si>
  <si>
    <t xml:space="preserve">vk.com/id435651592</t>
  </si>
  <si>
    <t xml:space="preserve">dasainov@inbox.ru</t>
  </si>
  <si>
    <t xml:space="preserve">Физическая химия для чайников</t>
  </si>
  <si>
    <t xml:space="preserve">Куксевич</t>
  </si>
  <si>
    <t xml:space="preserve">Виктория</t>
  </si>
  <si>
    <t xml:space="preserve">vk.com/id296720570</t>
  </si>
  <si>
    <t xml:space="preserve">vikulika932@gmail.com</t>
  </si>
  <si>
    <t xml:space="preserve">vk.com/tvoylichniytsirk</t>
  </si>
  <si>
    <t xml:space="preserve">yulya_oleg@mail.ru</t>
  </si>
  <si>
    <t xml:space="preserve">Калиниченко</t>
  </si>
  <si>
    <t xml:space="preserve">Арсений</t>
  </si>
  <si>
    <t xml:space="preserve">Экзы</t>
  </si>
  <si>
    <t xml:space="preserve">vk.com/a.kalinechenko</t>
  </si>
  <si>
    <t xml:space="preserve">arsenka2034@gmail.com</t>
  </si>
  <si>
    <t xml:space="preserve">Новая ссылка вк: https://vk.com/bestelde_chaos</t>
  </si>
  <si>
    <t xml:space="preserve">Краева</t>
  </si>
  <si>
    <t xml:space="preserve">vk.com/katerinasergeevnakraeva</t>
  </si>
  <si>
    <t xml:space="preserve">kraeva_05@bk.ru</t>
  </si>
  <si>
    <t xml:space="preserve">Прохоров</t>
  </si>
  <si>
    <t xml:space="preserve">Сергей</t>
  </si>
  <si>
    <t xml:space="preserve">vk.com/sergey.prokhorov2000</t>
  </si>
  <si>
    <t xml:space="preserve">sergeyproinb@gmail.com</t>
  </si>
  <si>
    <t xml:space="preserve">Как заставить машину думать логически без нейросетей</t>
  </si>
  <si>
    <t xml:space="preserve">Таранова</t>
  </si>
  <si>
    <t xml:space="preserve">vk.com/ktaranova3</t>
  </si>
  <si>
    <t xml:space="preserve">katataranova684@gmail.com</t>
  </si>
  <si>
    <t xml:space="preserve">Подворная</t>
  </si>
  <si>
    <t xml:space="preserve">vk.com/id324261632</t>
  </si>
  <si>
    <t xml:space="preserve">Тепляшина</t>
  </si>
  <si>
    <t xml:space="preserve">vk.com/id254419335</t>
  </si>
  <si>
    <t xml:space="preserve">nastyat1805@gmail.com</t>
  </si>
  <si>
    <t xml:space="preserve">Бурляев</t>
  </si>
  <si>
    <t xml:space="preserve">Илья</t>
  </si>
  <si>
    <t xml:space="preserve">vk.com/id152267404</t>
  </si>
  <si>
    <t xml:space="preserve">ilya1burlyaev@mail.ru</t>
  </si>
  <si>
    <t xml:space="preserve">Курочкин</t>
  </si>
  <si>
    <t xml:space="preserve">Тихон</t>
  </si>
  <si>
    <t xml:space="preserve">vk.com/tixon2002</t>
  </si>
  <si>
    <t xml:space="preserve">apro1914@mail.ru</t>
  </si>
  <si>
    <t xml:space="preserve">vk.com/id452262359</t>
  </si>
  <si>
    <t xml:space="preserve">lenatpc2005@gmail.com</t>
  </si>
  <si>
    <t xml:space="preserve">Треус</t>
  </si>
  <si>
    <t xml:space="preserve">vk.com/id439954024</t>
  </si>
  <si>
    <t xml:space="preserve">lockktar.ogar@gmail.com</t>
  </si>
  <si>
    <t xml:space="preserve">Теория вероятностей</t>
  </si>
  <si>
    <t xml:space="preserve">Файзулина</t>
  </si>
  <si>
    <t xml:space="preserve">Милана</t>
  </si>
  <si>
    <t xml:space="preserve">Орск</t>
  </si>
  <si>
    <t xml:space="preserve">vk.com/milkamilkywayy</t>
  </si>
  <si>
    <t xml:space="preserve">milana_faiz@mail.ru</t>
  </si>
  <si>
    <t xml:space="preserve">Суслов</t>
  </si>
  <si>
    <t xml:space="preserve">vk.com/id277939575</t>
  </si>
  <si>
    <t xml:space="preserve">sus.roma2017@yandex.ru</t>
  </si>
  <si>
    <t xml:space="preserve">Серобабина</t>
  </si>
  <si>
    <t xml:space="preserve">Яна</t>
  </si>
  <si>
    <t xml:space="preserve">vk.com/naldoduck</t>
  </si>
  <si>
    <t xml:space="preserve">yserobqbina@gmail.com</t>
  </si>
  <si>
    <t xml:space="preserve">Кано</t>
  </si>
  <si>
    <t xml:space="preserve">Максим</t>
  </si>
  <si>
    <t xml:space="preserve">vk.com/id373641638</t>
  </si>
  <si>
    <t xml:space="preserve">maxprogrammist@mail.ru</t>
  </si>
  <si>
    <t xml:space="preserve">Зернюк</t>
  </si>
  <si>
    <t xml:space="preserve">Андрей</t>
  </si>
  <si>
    <t xml:space="preserve">vk.com/lukeskyw4lker</t>
  </si>
  <si>
    <t xml:space="preserve">andrei.zerniuk@gmail.com</t>
  </si>
  <si>
    <t xml:space="preserve">Крючков</t>
  </si>
  <si>
    <t xml:space="preserve">Михаил</t>
  </si>
  <si>
    <t xml:space="preserve">vk.com/mihagg1</t>
  </si>
  <si>
    <t xml:space="preserve">mihagg018@gmail.com</t>
  </si>
  <si>
    <t xml:space="preserve">vk.com/polinko_malinko</t>
  </si>
  <si>
    <t xml:space="preserve">Голицына</t>
  </si>
  <si>
    <t xml:space="preserve">vk.com/id445282722</t>
  </si>
  <si>
    <t xml:space="preserve">anastasiagolicyna5807@gmail.com</t>
  </si>
  <si>
    <t xml:space="preserve">Осипова</t>
  </si>
  <si>
    <t xml:space="preserve">Валентина</t>
  </si>
  <si>
    <t xml:space="preserve">buntarka_osipova@mail.ru</t>
  </si>
  <si>
    <t xml:space="preserve">Клюева</t>
  </si>
  <si>
    <t xml:space="preserve">vk.com/polianaaa19</t>
  </si>
  <si>
    <t xml:space="preserve">polina190204@list.ru</t>
  </si>
  <si>
    <t xml:space="preserve">Молоторенко</t>
  </si>
  <si>
    <t xml:space="preserve">vk.com/a.molotorenko</t>
  </si>
  <si>
    <t xml:space="preserve">kolenochka1980@mail.ru</t>
  </si>
  <si>
    <t xml:space="preserve">Васильев</t>
  </si>
  <si>
    <t xml:space="preserve">vk.com/uvasmania</t>
  </si>
  <si>
    <t xml:space="preserve">vas-77077@mail.ru</t>
  </si>
  <si>
    <t xml:space="preserve">Кажкаримов</t>
  </si>
  <si>
    <t xml:space="preserve">Асхат</t>
  </si>
  <si>
    <t xml:space="preserve">vk.com/conduktor_in_punzer</t>
  </si>
  <si>
    <t xml:space="preserve">ashat.kazhkarimov.2005@mail.ru</t>
  </si>
  <si>
    <t xml:space="preserve">Логинов</t>
  </si>
  <si>
    <t xml:space="preserve">Владислав</t>
  </si>
  <si>
    <t xml:space="preserve">vk.com/id195904823</t>
  </si>
  <si>
    <t xml:space="preserve">vlad-log03@mail.ru</t>
  </si>
  <si>
    <t xml:space="preserve">Хатыпов</t>
  </si>
  <si>
    <t xml:space="preserve">Ильшат</t>
  </si>
  <si>
    <t xml:space="preserve">Уфа</t>
  </si>
  <si>
    <t xml:space="preserve">vk.com/ilshat4295</t>
  </si>
  <si>
    <t xml:space="preserve">hatipov.ilshat@yandex.ru</t>
  </si>
  <si>
    <t xml:space="preserve">Овчинникова</t>
  </si>
  <si>
    <t xml:space="preserve">Валерия</t>
  </si>
  <si>
    <t xml:space="preserve">Урюпинск</t>
  </si>
  <si>
    <t xml:space="preserve">vk.com/lera_ovchinnikova007</t>
  </si>
  <si>
    <t xml:space="preserve">lera.ovchinnikova.02@bk.ru</t>
  </si>
  <si>
    <t xml:space="preserve">Савраскина</t>
  </si>
  <si>
    <t xml:space="preserve">vk.com/lmao_a</t>
  </si>
  <si>
    <t xml:space="preserve">smetlana_lana@mail.ru</t>
  </si>
  <si>
    <t xml:space="preserve">:)</t>
  </si>
  <si>
    <t xml:space="preserve">vk.com/loveushakovaa</t>
  </si>
  <si>
    <t xml:space="preserve">Белим</t>
  </si>
  <si>
    <t xml:space="preserve">vk.com/belimcatherine</t>
  </si>
  <si>
    <t xml:space="preserve">katya.belim@yandex.ru</t>
  </si>
  <si>
    <t xml:space="preserve">Кравченко</t>
  </si>
  <si>
    <t xml:space="preserve">Александра</t>
  </si>
  <si>
    <t xml:space="preserve">vk.com/ananasfromomsk</t>
  </si>
  <si>
    <t xml:space="preserve">03sany03@gmail.com</t>
  </si>
  <si>
    <t xml:space="preserve">Курс молодого инженера</t>
  </si>
  <si>
    <t xml:space="preserve">Орешин</t>
  </si>
  <si>
    <t xml:space="preserve">Константин</t>
  </si>
  <si>
    <t xml:space="preserve">vk.com/7bunu</t>
  </si>
  <si>
    <t xml:space="preserve">koreshin67@gmail.com</t>
  </si>
  <si>
    <t xml:space="preserve">Измайлов</t>
  </si>
  <si>
    <t xml:space="preserve">vk.com/somejewish</t>
  </si>
  <si>
    <t xml:space="preserve">matti1zzzz235@gmail.com</t>
  </si>
  <si>
    <t xml:space="preserve">Макарова</t>
  </si>
  <si>
    <t xml:space="preserve">vk.com/elimaksi</t>
  </si>
  <si>
    <t xml:space="preserve">elimaksi@bk.ru</t>
  </si>
  <si>
    <t xml:space="preserve">Колодяжная</t>
  </si>
  <si>
    <t xml:space="preserve">vk.com/id263080412</t>
  </si>
  <si>
    <t xml:space="preserve">darya.kolodyazhnaya.03@mail.ru</t>
  </si>
  <si>
    <t xml:space="preserve">Евстратенко</t>
  </si>
  <si>
    <t xml:space="preserve">vk.com/katherrrrrrrine</t>
  </si>
  <si>
    <t xml:space="preserve">kevstratenko@mail.ru</t>
  </si>
  <si>
    <t xml:space="preserve">Рейнгардт</t>
  </si>
  <si>
    <t xml:space="preserve">Наталья</t>
  </si>
  <si>
    <t xml:space="preserve">Павловск</t>
  </si>
  <si>
    <t xml:space="preserve">МБОУ "Ремзаводская СОШ"</t>
  </si>
  <si>
    <t xml:space="preserve">не могу быть весь учебный день в школе</t>
  </si>
  <si>
    <t xml:space="preserve">vk.com/nata_2002</t>
  </si>
  <si>
    <t xml:space="preserve">tashathin@gmail.com</t>
  </si>
  <si>
    <t xml:space="preserve">Лапаницына</t>
  </si>
  <si>
    <t xml:space="preserve">vk.com/id240733315</t>
  </si>
  <si>
    <t xml:space="preserve">anna.lapachka@gmail.com</t>
  </si>
  <si>
    <t xml:space="preserve">vk.com/gordeyzav</t>
  </si>
  <si>
    <t xml:space="preserve">Бугага</t>
  </si>
  <si>
    <t xml:space="preserve">Аннет</t>
  </si>
  <si>
    <t xml:space="preserve">bzik.anna88@gmail.com</t>
  </si>
  <si>
    <t xml:space="preserve">Добролежа</t>
  </si>
  <si>
    <t xml:space="preserve">Олеся</t>
  </si>
  <si>
    <t xml:space="preserve">vk.com/kucuryzka</t>
  </si>
  <si>
    <t xml:space="preserve">deaolga@rambler.ru</t>
  </si>
  <si>
    <t xml:space="preserve">Вишневский</t>
  </si>
  <si>
    <t xml:space="preserve">Желательно проведение занятий утром</t>
  </si>
  <si>
    <t xml:space="preserve">vk.com/vishniao_o</t>
  </si>
  <si>
    <t xml:space="preserve">Vishnia1412@mail.ru</t>
  </si>
  <si>
    <t xml:space="preserve">Ефимова</t>
  </si>
  <si>
    <t xml:space="preserve">vk.com/efimova_katerina</t>
  </si>
  <si>
    <t xml:space="preserve">kate_efimova@inbox.ru</t>
  </si>
  <si>
    <t xml:space="preserve">Вильгельм</t>
  </si>
  <si>
    <t xml:space="preserve">Игорь</t>
  </si>
  <si>
    <t xml:space="preserve">vk.com/kwilgelm</t>
  </si>
  <si>
    <t xml:space="preserve">wilgelm-igor@yandex.ru</t>
  </si>
  <si>
    <t xml:space="preserve">Дзюба</t>
  </si>
  <si>
    <t xml:space="preserve">омск</t>
  </si>
  <si>
    <t xml:space="preserve">vk.com/id316722362</t>
  </si>
  <si>
    <t xml:space="preserve">more1810@mail.ru</t>
  </si>
  <si>
    <t xml:space="preserve">vk.com/veronika_korosteleva</t>
  </si>
  <si>
    <t xml:space="preserve">Рождественская</t>
  </si>
  <si>
    <t xml:space="preserve">нет</t>
  </si>
  <si>
    <t xml:space="preserve">m.christmas2708@gmail.com</t>
  </si>
  <si>
    <t xml:space="preserve">Ссылка вк: https://vk.com/notmerrybutmarychristmas</t>
  </si>
  <si>
    <t xml:space="preserve">Лощинин</t>
  </si>
  <si>
    <t xml:space="preserve">Олег</t>
  </si>
  <si>
    <t xml:space="preserve">vk.com/in_photo_04</t>
  </si>
  <si>
    <t xml:space="preserve">loschinin_oleg@mail.ru</t>
  </si>
  <si>
    <t xml:space="preserve">vk.com/dashs2016</t>
  </si>
  <si>
    <t xml:space="preserve">Жилин</t>
  </si>
  <si>
    <t xml:space="preserve">vk.com/misha_zhilin2003</t>
  </si>
  <si>
    <t xml:space="preserve">misha230503@mail.ru</t>
  </si>
  <si>
    <t xml:space="preserve">Чежин</t>
  </si>
  <si>
    <t xml:space="preserve">vk.com/totallynotbuzz</t>
  </si>
  <si>
    <t xml:space="preserve">chezhindmitriy@gmail.com</t>
  </si>
  <si>
    <t xml:space="preserve">Моргун</t>
  </si>
  <si>
    <t xml:space="preserve">vk.com/mi.morgun.ivan</t>
  </si>
  <si>
    <t xml:space="preserve">mi.morgun.ivan@mail.ru</t>
  </si>
  <si>
    <t xml:space="preserve">Мороз</t>
  </si>
  <si>
    <t xml:space="preserve">Семён</t>
  </si>
  <si>
    <t xml:space="preserve">vk.com/id284438427</t>
  </si>
  <si>
    <t xml:space="preserve">semenische@yandex.com</t>
  </si>
  <si>
    <t xml:space="preserve">Шабалина</t>
  </si>
  <si>
    <t xml:space="preserve">Лилианна</t>
  </si>
  <si>
    <t xml:space="preserve">Барнаул</t>
  </si>
  <si>
    <t xml:space="preserve">vk.com/liashabalina</t>
  </si>
  <si>
    <t xml:space="preserve">liliannashabalina124@gmail.com</t>
  </si>
  <si>
    <t xml:space="preserve">Байдуалетова</t>
  </si>
  <si>
    <t xml:space="preserve">Алина</t>
  </si>
  <si>
    <t xml:space="preserve">vk.com/alitomenura</t>
  </si>
  <si>
    <t xml:space="preserve">ms.baydualetova@mail.ru</t>
  </si>
  <si>
    <t xml:space="preserve">Кинчиряк</t>
  </si>
  <si>
    <t xml:space="preserve">vk.com/kinchiryak</t>
  </si>
  <si>
    <t xml:space="preserve">akinchiryak@bk.ru</t>
  </si>
  <si>
    <t xml:space="preserve">Богомазова</t>
  </si>
  <si>
    <t xml:space="preserve">с.Викулово</t>
  </si>
  <si>
    <t xml:space="preserve">У меня толстые пальцы, поэтому это !3! анкета</t>
  </si>
  <si>
    <t xml:space="preserve">vk.com/mbogomazova2015</t>
  </si>
  <si>
    <t xml:space="preserve">bogomazovam72@gmail.com</t>
  </si>
  <si>
    <t xml:space="preserve">Триколе</t>
  </si>
  <si>
    <t xml:space="preserve">vk.com/mtrikole</t>
  </si>
  <si>
    <t xml:space="preserve">mtrikole@bk.ru</t>
  </si>
  <si>
    <t xml:space="preserve">Устымчук</t>
  </si>
  <si>
    <t xml:space="preserve">vk.com/sestroslava</t>
  </si>
  <si>
    <t xml:space="preserve">sofya.ustymchuk@yandex.ru</t>
  </si>
  <si>
    <t xml:space="preserve">Щербаков</t>
  </si>
  <si>
    <t xml:space="preserve">Денис</t>
  </si>
  <si>
    <t xml:space="preserve">vk.com/all.aadenis</t>
  </si>
  <si>
    <t xml:space="preserve">slipneff@mail.ru</t>
  </si>
  <si>
    <t xml:space="preserve">vk.com/ekaterinaapp</t>
  </si>
  <si>
    <t xml:space="preserve">Гасилен</t>
  </si>
  <si>
    <t xml:space="preserve">vk.com/sebast1an_pere1ro</t>
  </si>
  <si>
    <t xml:space="preserve">gasilen@mail.ru</t>
  </si>
  <si>
    <t xml:space="preserve">Бачинская</t>
  </si>
  <si>
    <t xml:space="preserve">СУНЦ НГУ</t>
  </si>
  <si>
    <t xml:space="preserve">vk.com/tupolinaa</t>
  </si>
  <si>
    <t xml:space="preserve">bachinskaya.polina@mail.ru</t>
  </si>
  <si>
    <t xml:space="preserve">Стативка</t>
  </si>
  <si>
    <t xml:space="preserve">vk.com/max_st15</t>
  </si>
  <si>
    <t xml:space="preserve">maksrulit55@gmail.com</t>
  </si>
  <si>
    <t xml:space="preserve">Бабайлова</t>
  </si>
  <si>
    <t xml:space="preserve">Олеговна</t>
  </si>
  <si>
    <t xml:space="preserve">vk.com/ecliptic_boundaries</t>
  </si>
  <si>
    <t xml:space="preserve">evgeniababajlova03@gmail.com</t>
  </si>
  <si>
    <t xml:space="preserve">vk.com/bessarabika</t>
  </si>
  <si>
    <t xml:space="preserve">Гуртовенко</t>
  </si>
  <si>
    <t xml:space="preserve">Юля</t>
  </si>
  <si>
    <t xml:space="preserve">vk.com/id254401565</t>
  </si>
  <si>
    <t xml:space="preserve">surprise.trap@gmail.com</t>
  </si>
  <si>
    <t xml:space="preserve">Коноваленко</t>
  </si>
  <si>
    <t xml:space="preserve">vk.com/den_41_k_1</t>
  </si>
  <si>
    <t xml:space="preserve">irkonovalenko@yandex.ru</t>
  </si>
  <si>
    <t xml:space="preserve">Суханова</t>
  </si>
  <si>
    <t xml:space="preserve">vk.com/vivienasa</t>
  </si>
  <si>
    <t xml:space="preserve">alyonash1967@mail.ru</t>
  </si>
  <si>
    <t xml:space="preserve">Не сможет присутствовать на второй половине</t>
  </si>
  <si>
    <t xml:space="preserve">Пономарев</t>
  </si>
  <si>
    <t xml:space="preserve">vk.com/dmitriy_ponomare</t>
  </si>
  <si>
    <t xml:space="preserve">life272@mail.ru</t>
  </si>
  <si>
    <t xml:space="preserve">Шереш</t>
  </si>
  <si>
    <t xml:space="preserve">Егор</t>
  </si>
  <si>
    <t xml:space="preserve">vk.com/id529644717</t>
  </si>
  <si>
    <t xml:space="preserve">sheresh.eg@yandex.ru</t>
  </si>
  <si>
    <t xml:space="preserve">Степанов</t>
  </si>
  <si>
    <t xml:space="preserve">https://vk.com/haotic0sotur</t>
  </si>
  <si>
    <t xml:space="preserve">vadim-9999@mail.ru</t>
  </si>
  <si>
    <t xml:space="preserve">Рома Комнацкий</t>
  </si>
  <si>
    <t xml:space="preserve">adzersvet@gmail.com</t>
  </si>
  <si>
    <t xml:space="preserve">Мокиенко</t>
  </si>
  <si>
    <t xml:space="preserve">Ксения</t>
  </si>
  <si>
    <t xml:space="preserve">vk.com/ksmokiyenko</t>
  </si>
  <si>
    <t xml:space="preserve">ksmokienko03@gmail.com</t>
  </si>
  <si>
    <t xml:space="preserve">Каяшов</t>
  </si>
  <si>
    <t xml:space="preserve">vk.com/legendarymember</t>
  </si>
  <si>
    <t xml:space="preserve">totallynothelix@gmail.com</t>
  </si>
  <si>
    <t xml:space="preserve">Лисин</t>
  </si>
  <si>
    <t xml:space="preserve">Ярослав</t>
  </si>
  <si>
    <t xml:space="preserve">семейное образование</t>
  </si>
  <si>
    <t xml:space="preserve">без особенностей</t>
  </si>
  <si>
    <t xml:space="preserve">vk.com/id447460014</t>
  </si>
  <si>
    <t xml:space="preserve">yrik_47@mail.ru</t>
  </si>
  <si>
    <t xml:space="preserve">Борисец</t>
  </si>
  <si>
    <t xml:space="preserve">Москва (но иногда Омск)</t>
  </si>
  <si>
    <t xml:space="preserve">vk.com/sebirskaja_jazva</t>
  </si>
  <si>
    <t xml:space="preserve">sherlock.2002@mail.ru</t>
  </si>
  <si>
    <t xml:space="preserve">Рыко</t>
  </si>
  <si>
    <t xml:space="preserve">Тимофей</t>
  </si>
  <si>
    <t xml:space="preserve">Москва</t>
  </si>
  <si>
    <t xml:space="preserve">vk.com/nitrogenous_base</t>
  </si>
  <si>
    <t xml:space="preserve">5merhylueacil@gmail.com</t>
  </si>
  <si>
    <t xml:space="preserve">vk.com/id238150808</t>
  </si>
  <si>
    <t xml:space="preserve">Терехина</t>
  </si>
  <si>
    <t xml:space="preserve">vk.com/lizkater</t>
  </si>
  <si>
    <t xml:space="preserve">l-terekhina03@mail.ru</t>
  </si>
  <si>
    <t xml:space="preserve">Анкудинова</t>
  </si>
  <si>
    <t xml:space="preserve">Серов</t>
  </si>
  <si>
    <t xml:space="preserve">vk.com/ankudinovazaecologiy</t>
  </si>
  <si>
    <t xml:space="preserve">ankudinovazaecologiy2@gmail.com</t>
  </si>
  <si>
    <t xml:space="preserve">Каракальцева</t>
  </si>
  <si>
    <t xml:space="preserve">vk.com/karakaltseva</t>
  </si>
  <si>
    <t xml:space="preserve">kseniakarakalceva299@gmail.com</t>
  </si>
  <si>
    <t xml:space="preserve">Дата</t>
  </si>
  <si>
    <t xml:space="preserve">В день</t>
  </si>
  <si>
    <t xml:space="preserve">Кумулятивно</t>
  </si>
  <si>
    <t xml:space="preserve">остальные</t>
  </si>
  <si>
    <t xml:space="preserve">Старички</t>
  </si>
  <si>
    <t xml:space="preserve">Новички</t>
  </si>
  <si>
    <t xml:space="preserve">не будет</t>
  </si>
  <si>
    <t xml:space="preserve">не спрашивали</t>
  </si>
  <si>
    <t xml:space="preserve">спросили</t>
  </si>
  <si>
    <t xml:space="preserve">будет</t>
  </si>
  <si>
    <t xml:space="preserve">Выберите курс (8-12 июля, первая пара)</t>
  </si>
  <si>
    <t xml:space="preserve">Выберите курс (8-12 июля, вторая пара)</t>
  </si>
  <si>
    <t xml:space="preserve">Выберите курс (14-20 июля, первая пара)</t>
  </si>
  <si>
    <t xml:space="preserve">Выберите курс (14-20 июля, вторая пара)</t>
  </si>
  <si>
    <t xml:space="preserve">Золотые пидоры</t>
  </si>
  <si>
    <t xml:space="preserve">Синельникова</t>
  </si>
  <si>
    <t xml:space="preserve">Поля</t>
  </si>
  <si>
    <t xml:space="preserve">vk.com/aliceintowonderland</t>
  </si>
  <si>
    <t xml:space="preserve">rybkafu@mail.ru</t>
  </si>
  <si>
    <t xml:space="preserve">Теория потребителя</t>
  </si>
  <si>
    <t xml:space="preserve">Теория большого математика</t>
  </si>
  <si>
    <t xml:space="preserve">Питон</t>
  </si>
  <si>
    <t xml:space="preserve">Не совсем наивная алгебра</t>
  </si>
  <si>
    <t xml:space="preserve">Английский</t>
  </si>
  <si>
    <t xml:space="preserve">Мозговой штурм</t>
  </si>
  <si>
    <t xml:space="preserve">Турнирная химия</t>
  </si>
  <si>
    <t xml:space="preserve">Практическая психология</t>
  </si>
  <si>
    <t xml:space="preserve">От демократии к национализму: все о национальных меньшинствах в правовых системах мира</t>
  </si>
  <si>
    <t xml:space="preserve">Театр и кино втор. пол. XX века: теории и практики</t>
  </si>
  <si>
    <t xml:space="preserve">НЕсочинение: как написать текст, который прочтут до конца</t>
  </si>
  <si>
    <t xml:space="preserve">Никифоров</t>
  </si>
  <si>
    <t xml:space="preserve">Лука</t>
  </si>
  <si>
    <t xml:space="preserve">vk.com/luka5s5</t>
  </si>
  <si>
    <t xml:space="preserve">lukanik29@gmail.com</t>
  </si>
  <si>
    <t xml:space="preserve">Знакомство с теорией графов</t>
  </si>
  <si>
    <t xml:space="preserve">Олимпиадная геометрия</t>
  </si>
  <si>
    <t xml:space="preserve">Анализ данных в биологии и IT</t>
  </si>
  <si>
    <t xml:space="preserve">Кривцова</t>
  </si>
  <si>
    <t xml:space="preserve">Смогу быть только со второй половины:((</t>
  </si>
  <si>
    <t xml:space="preserve">vk.com/ann_1907</t>
  </si>
  <si>
    <t xml:space="preserve">kotya_1907@mail.ru</t>
  </si>
  <si>
    <t xml:space="preserve">Международное право</t>
  </si>
  <si>
    <t xml:space="preserve">Маркетинг</t>
  </si>
  <si>
    <t xml:space="preserve">только вторая половина</t>
  </si>
  <si>
    <t xml:space="preserve">Прикладное право</t>
  </si>
  <si>
    <t xml:space="preserve">Презентация, которую запомнят: инструкция по применению</t>
  </si>
  <si>
    <t xml:space="preserve">Джураева</t>
  </si>
  <si>
    <t xml:space="preserve">Рената</t>
  </si>
  <si>
    <t xml:space="preserve">vk.com/renata_eva</t>
  </si>
  <si>
    <t xml:space="preserve">renata_dj@mail.ru</t>
  </si>
  <si>
    <t xml:space="preserve">Русское искусство</t>
  </si>
  <si>
    <t xml:space="preserve">Физика. Лабораторный практикум</t>
  </si>
  <si>
    <t xml:space="preserve">Исаева</t>
  </si>
  <si>
    <t xml:space="preserve">vk.com/id247403526</t>
  </si>
  <si>
    <t xml:space="preserve">Каныгина</t>
  </si>
  <si>
    <t xml:space="preserve">Начну ходить с 9 июля</t>
  </si>
  <si>
    <t xml:space="preserve">vk.com/milanakanygina</t>
  </si>
  <si>
    <t xml:space="preserve">milana.kanygina@gmail.com</t>
  </si>
  <si>
    <t xml:space="preserve">Зачем нужна филология?</t>
  </si>
  <si>
    <t xml:space="preserve">Колесник</t>
  </si>
  <si>
    <t xml:space="preserve">Артём</t>
  </si>
  <si>
    <t xml:space="preserve">vk.com/somnusss</t>
  </si>
  <si>
    <t xml:space="preserve">steeltouch27@gmail.com</t>
  </si>
  <si>
    <t xml:space="preserve">R: работа со структурой данных</t>
  </si>
  <si>
    <t xml:space="preserve">Давыдова</t>
  </si>
  <si>
    <t xml:space="preserve">irina-davidoff@mail.ru</t>
  </si>
  <si>
    <t xml:space="preserve">Куличенко</t>
  </si>
  <si>
    <t xml:space="preserve">Катя</t>
  </si>
  <si>
    <t xml:space="preserve">vk.com/kulichenko2</t>
  </si>
  <si>
    <t xml:space="preserve">kate.kulich@mail.ru</t>
  </si>
  <si>
    <t xml:space="preserve">Попробуй не сойти с ума</t>
  </si>
  <si>
    <t xml:space="preserve">Введение в психосоматику</t>
  </si>
  <si>
    <t xml:space="preserve">Задворнов</t>
  </si>
  <si>
    <t xml:space="preserve">Славик</t>
  </si>
  <si>
    <t xml:space="preserve">Извините, я первокурсник</t>
  </si>
  <si>
    <t xml:space="preserve">vk.com/id209670944</t>
  </si>
  <si>
    <t xml:space="preserve">v.zadvornov@g.nsu.ru</t>
  </si>
  <si>
    <t xml:space="preserve">пока хз</t>
  </si>
  <si>
    <t xml:space="preserve">таранова</t>
  </si>
  <si>
    <t xml:space="preserve">екатерина</t>
  </si>
  <si>
    <t xml:space="preserve">katataranova684@qmail.com</t>
  </si>
  <si>
    <t xml:space="preserve">Теория множеств</t>
  </si>
  <si>
    <t xml:space="preserve">vk.com/m.christmas27</t>
  </si>
  <si>
    <t xml:space="preserve">Введение в современный политический анализ</t>
  </si>
  <si>
    <t xml:space="preserve">Шадёркина</t>
  </si>
  <si>
    <t xml:space="preserve">Даша</t>
  </si>
  <si>
    <t xml:space="preserve">vk.com/shdrkn</t>
  </si>
  <si>
    <t xml:space="preserve">shaderkinadary@mail.ru</t>
  </si>
  <si>
    <t xml:space="preserve">Никитин</t>
  </si>
  <si>
    <t xml:space="preserve">vk.com/flekser_from_sirius</t>
  </si>
  <si>
    <t xml:space="preserve">nikitanikitin2305@gmail.com</t>
  </si>
  <si>
    <t xml:space="preserve">Теория игр</t>
  </si>
  <si>
    <t xml:space="preserve">Скрипкина</t>
  </si>
  <si>
    <t xml:space="preserve">Вика</t>
  </si>
  <si>
    <t xml:space="preserve">Скорее всего я не буду посещать внеучебные мероприятия</t>
  </si>
  <si>
    <t xml:space="preserve">vk.com/id467293207</t>
  </si>
  <si>
    <t xml:space="preserve">Vika.skripkina.2017@mail.ru</t>
  </si>
  <si>
    <t xml:space="preserve">Недобойко</t>
  </si>
  <si>
    <t xml:space="preserve">vk.com/p.nedoboyko</t>
  </si>
  <si>
    <t xml:space="preserve">polina5za97@mail.ru</t>
  </si>
  <si>
    <t xml:space="preserve">Барнёва</t>
  </si>
  <si>
    <t xml:space="preserve">vk.com/sofya_barneva</t>
  </si>
  <si>
    <t xml:space="preserve">sbarnyova@icloud.com</t>
  </si>
  <si>
    <t xml:space="preserve">Физика и жизнь</t>
  </si>
  <si>
    <t xml:space="preserve">Немного комбинаторики и теория вероятности</t>
  </si>
  <si>
    <t xml:space="preserve">рожкова</t>
  </si>
  <si>
    <t xml:space="preserve">Ключевская школа</t>
  </si>
  <si>
    <t xml:space="preserve">vk.com/id390700568</t>
  </si>
  <si>
    <t xml:space="preserve">vika.rozhkova.05@bk.ru</t>
  </si>
  <si>
    <t xml:space="preserve">Васильева</t>
  </si>
  <si>
    <t xml:space="preserve">сэдмашка (sadmaris) на связи</t>
  </si>
  <si>
    <t xml:space="preserve">vk.com/mane4kaw</t>
  </si>
  <si>
    <t xml:space="preserve">vk.com/id339456210</t>
  </si>
  <si>
    <t xml:space="preserve">m.v.shmidt@mail.ru</t>
  </si>
  <si>
    <t xml:space="preserve">Введение в макроэкономику</t>
  </si>
  <si>
    <t xml:space="preserve">Локтева</t>
  </si>
  <si>
    <t xml:space="preserve">vk.com/polina_l16</t>
  </si>
  <si>
    <t xml:space="preserve">pol050403@yandex.ru</t>
  </si>
  <si>
    <t xml:space="preserve">Удовиченко</t>
  </si>
  <si>
    <t xml:space="preserve">vk.com/vudovichenkov</t>
  </si>
  <si>
    <t xml:space="preserve">v.udov04@mail.ru</t>
  </si>
  <si>
    <t xml:space="preserve">Шмалько</t>
  </si>
  <si>
    <t xml:space="preserve">Не смогу посещать занятия после 17-го июля.</t>
  </si>
  <si>
    <t xml:space="preserve">vk.com/squadrista</t>
  </si>
  <si>
    <t xml:space="preserve">treizorz@gmail.com</t>
  </si>
  <si>
    <t xml:space="preserve">Климова</t>
  </si>
  <si>
    <t xml:space="preserve">Я бы хотела начать обучение с 13 июля</t>
  </si>
  <si>
    <t xml:space="preserve">vk.com/id269184131</t>
  </si>
  <si>
    <t xml:space="preserve">mariaklimova55@yandex.ru</t>
  </si>
  <si>
    <t xml:space="preserve">Жирнов</t>
  </si>
  <si>
    <t xml:space="preserve">Добрый день, извините за отправку дублирующей регистрации,но выбранный курс Физика.Лаб.практикум,указан ошибочно в первой заявке.Верный:Не совсем наивная алгебра.Спасибо.</t>
  </si>
  <si>
    <t xml:space="preserve">vk.com/id535081485</t>
  </si>
  <si>
    <t xml:space="preserve">paidenpaiden@mail.ru</t>
  </si>
  <si>
    <t xml:space="preserve">Сушкова</t>
  </si>
  <si>
    <t xml:space="preserve">vk.com/id539493679</t>
  </si>
  <si>
    <t xml:space="preserve">kseniyasushkova@mail.com</t>
  </si>
  <si>
    <t xml:space="preserve">Деркач</t>
  </si>
  <si>
    <t xml:space="preserve">vk.com/aderkach2017</t>
  </si>
  <si>
    <t xml:space="preserve">xenia_derkach@mail.ru</t>
  </si>
  <si>
    <t xml:space="preserve">Ильин</t>
  </si>
  <si>
    <t xml:space="preserve">Я смогу начать обучение только с 13 числа</t>
  </si>
  <si>
    <t xml:space="preserve">vk.com/id250886985</t>
  </si>
  <si>
    <t xml:space="preserve">nikita190104@mail.ru</t>
  </si>
  <si>
    <t xml:space="preserve">Дизер</t>
  </si>
  <si>
    <t xml:space="preserve">vk.com/id333898320</t>
  </si>
  <si>
    <t xml:space="preserve">dizer.2802@gmail.com</t>
  </si>
  <si>
    <t xml:space="preserve">vk.com/id341567849</t>
  </si>
  <si>
    <t xml:space="preserve">Фирстова</t>
  </si>
  <si>
    <t xml:space="preserve">vk.com/karmaa_police</t>
  </si>
  <si>
    <t xml:space="preserve">firstovakatya42@gmail.com</t>
  </si>
  <si>
    <t xml:space="preserve">zzaitcevaz_z@mail.ru</t>
  </si>
  <si>
    <t xml:space="preserve">Братухина</t>
  </si>
  <si>
    <t xml:space="preserve">Альбина</t>
  </si>
  <si>
    <t xml:space="preserve">vk.com/id494021182</t>
  </si>
  <si>
    <t xml:space="preserve">Al-brat@mail.ru</t>
  </si>
  <si>
    <t xml:space="preserve">Ремизова</t>
  </si>
  <si>
    <t xml:space="preserve">Ульяна</t>
  </si>
  <si>
    <t xml:space="preserve">vk.com/rem.joui</t>
  </si>
  <si>
    <t xml:space="preserve">ul.remizova@yandex.ru</t>
  </si>
  <si>
    <t xml:space="preserve">oksana-gorchakova@mail.ru</t>
  </si>
  <si>
    <t xml:space="preserve">Кузин</t>
  </si>
  <si>
    <t xml:space="preserve">vk.com/shdoo</t>
  </si>
  <si>
    <t xml:space="preserve">nikitaxg@yandex.ru</t>
  </si>
  <si>
    <t xml:space="preserve">vk.com/id318731608</t>
  </si>
  <si>
    <t xml:space="preserve">Чебакова</t>
  </si>
  <si>
    <t xml:space="preserve">Майя</t>
  </si>
  <si>
    <t xml:space="preserve">vk.com/sillicium</t>
  </si>
  <si>
    <t xml:space="preserve">sir.stannow@yandex.ru</t>
  </si>
  <si>
    <t xml:space="preserve">juravlikjur@gmail.com</t>
  </si>
  <si>
    <t xml:space="preserve">Геталова</t>
  </si>
  <si>
    <t xml:space="preserve">vk.com/ira_getalova</t>
  </si>
  <si>
    <t xml:space="preserve">getalovais@mail.ru</t>
  </si>
  <si>
    <t xml:space="preserve">Кудайбергенова</t>
  </si>
  <si>
    <t xml:space="preserve">Даяна</t>
  </si>
  <si>
    <t xml:space="preserve">vk.com/gooddayana</t>
  </si>
  <si>
    <t xml:space="preserve">dajna26@mail.ru</t>
  </si>
  <si>
    <t xml:space="preserve">могу быть не весь день в школе</t>
  </si>
  <si>
    <t xml:space="preserve">vk.com/ilya_kuzin</t>
  </si>
  <si>
    <t xml:space="preserve">kuz1n.ilya@yandex.ru</t>
  </si>
  <si>
    <t xml:space="preserve">Папакина</t>
  </si>
  <si>
    <t xml:space="preserve">s.papakina</t>
  </si>
  <si>
    <t xml:space="preserve">spapakina@bk.ru</t>
  </si>
  <si>
    <t xml:space="preserve">vk.com/mihagg01</t>
  </si>
  <si>
    <t xml:space="preserve">Не смогу присутствовать на занятиях с 12 или 15 июля и до конца сигмы.</t>
  </si>
  <si>
    <t xml:space="preserve">vk.com/jewomskiy</t>
  </si>
  <si>
    <t xml:space="preserve">Мобильный геймдев (первая часть)</t>
  </si>
  <si>
    <t xml:space="preserve">7bunu</t>
  </si>
  <si>
    <t xml:space="preserve">Кочурова</t>
  </si>
  <si>
    <t xml:space="preserve">vk.com/id308817000</t>
  </si>
  <si>
    <t xml:space="preserve">oa_ko4yrova@mail.ru</t>
  </si>
  <si>
    <t xml:space="preserve">мб нет</t>
  </si>
  <si>
    <t xml:space="preserve">Захаров</t>
  </si>
  <si>
    <t xml:space="preserve">vk.com/id217815318</t>
  </si>
  <si>
    <t xml:space="preserve">matvey.zakharov.00@bk.ru</t>
  </si>
  <si>
    <t xml:space="preserve">Рядовой</t>
  </si>
  <si>
    <t xml:space="preserve">vk.com/timfencing</t>
  </si>
  <si>
    <t xml:space="preserve">tim.ryadovou55@mail.ru</t>
  </si>
  <si>
    <t xml:space="preserve">Инженерная и компьютерная графика, начертательная геометрия</t>
  </si>
  <si>
    <t xml:space="preserve">Сумленинова</t>
  </si>
  <si>
    <t xml:space="preserve">vk.com/sumleninova</t>
  </si>
  <si>
    <t xml:space="preserve">polisha2004@mail.ru</t>
  </si>
  <si>
    <t xml:space="preserve">Яковлева</t>
  </si>
  <si>
    <t xml:space="preserve">vk.com/irassion</t>
  </si>
  <si>
    <t xml:space="preserve">irassion@mail.ru</t>
  </si>
  <si>
    <t xml:space="preserve">Нуркушева</t>
  </si>
  <si>
    <t xml:space="preserve">Асель</t>
  </si>
  <si>
    <t xml:space="preserve">Весь день</t>
  </si>
  <si>
    <t xml:space="preserve">vk.com/aselnurkusheva</t>
  </si>
  <si>
    <t xml:space="preserve">a_nurkusheva@mail.ru</t>
  </si>
  <si>
    <t xml:space="preserve">Мужева</t>
  </si>
  <si>
    <t xml:space="preserve">vk.com/id189048907</t>
  </si>
  <si>
    <t xml:space="preserve">kmuzheva@mail.ru</t>
  </si>
  <si>
    <t xml:space="preserve">Локтионова</t>
  </si>
  <si>
    <t xml:space="preserve">Даниэла</t>
  </si>
  <si>
    <t xml:space="preserve">vk.com/sweet1peach</t>
  </si>
  <si>
    <t xml:space="preserve">daniellasky876@gmail.com</t>
  </si>
  <si>
    <t xml:space="preserve">Гулькин</t>
  </si>
  <si>
    <t xml:space="preserve">vk.com/gulintvagen</t>
  </si>
  <si>
    <t xml:space="preserve">isgulkin20@gmail.com</t>
  </si>
  <si>
    <t xml:space="preserve">vk.com/andreyzerniuk30</t>
  </si>
  <si>
    <t xml:space="preserve">Сидоров</t>
  </si>
  <si>
    <t xml:space="preserve">vk.com/nsidorov2001</t>
  </si>
  <si>
    <t xml:space="preserve">nikita.sidorov666@mail.ru</t>
  </si>
  <si>
    <t xml:space="preserve">Фёдорова</t>
  </si>
  <si>
    <t xml:space="preserve">vk.com/inaeternum16</t>
  </si>
  <si>
    <t xml:space="preserve">Kseniya_bja_mrp_fet@mail.ru</t>
  </si>
  <si>
    <t xml:space="preserve">Гебель</t>
  </si>
  <si>
    <t xml:space="preserve">vk.com/id397630639</t>
  </si>
  <si>
    <t xml:space="preserve">gebelpolina169@gmail.com</t>
  </si>
  <si>
    <t xml:space="preserve">Смогу участвовать только до 13</t>
  </si>
  <si>
    <t xml:space="preserve">anna_polischuk23@mail.ru</t>
  </si>
  <si>
    <t xml:space="preserve">vk.com/serobabinaa</t>
  </si>
  <si>
    <t xml:space="preserve">yserobabina@gmail.com</t>
  </si>
  <si>
    <t xml:space="preserve">Квинт</t>
  </si>
  <si>
    <t xml:space="preserve">Элиас</t>
  </si>
  <si>
    <t xml:space="preserve">Возможно смогу присоединиться спустя несколько дней после начала.</t>
  </si>
  <si>
    <t xml:space="preserve">vk.com/eliaskvint</t>
  </si>
  <si>
    <t xml:space="preserve">eliaskvint2000@gmail.com</t>
  </si>
  <si>
    <t xml:space="preserve">Ячменёва</t>
  </si>
  <si>
    <t xml:space="preserve">Василиса</t>
  </si>
  <si>
    <t xml:space="preserve">-</t>
  </si>
  <si>
    <t xml:space="preserve">vk.com/versus_house</t>
  </si>
  <si>
    <t xml:space="preserve">allonso32@gmail.com</t>
  </si>
  <si>
    <t xml:space="preserve">Драгунова</t>
  </si>
  <si>
    <t xml:space="preserve">vk.com/unssonn</t>
  </si>
  <si>
    <t xml:space="preserve">kboych850@gmail.com</t>
  </si>
  <si>
    <t xml:space="preserve">Волобуева</t>
  </si>
  <si>
    <t xml:space="preserve">Настя</t>
  </si>
  <si>
    <t xml:space="preserve">vk.com/anastasiavol</t>
  </si>
  <si>
    <t xml:space="preserve">bodhisattvastasia@gmail.com</t>
  </si>
  <si>
    <t xml:space="preserve">Долгова</t>
  </si>
  <si>
    <t xml:space="preserve">vk.com/anna_dolgova2004</t>
  </si>
  <si>
    <t xml:space="preserve">anna.dolgova.2004@mail.ru</t>
  </si>
  <si>
    <t xml:space="preserve">Шестаков</t>
  </si>
  <si>
    <t xml:space="preserve">vk.com/electrik08</t>
  </si>
  <si>
    <t xml:space="preserve">mishashestakov080802@mail.ru</t>
  </si>
  <si>
    <t xml:space="preserve">Куприенко</t>
  </si>
  <si>
    <t xml:space="preserve">vk.com/myfakk</t>
  </si>
  <si>
    <t xml:space="preserve">kup.yalon@gmail.com</t>
  </si>
  <si>
    <t xml:space="preserve">Шаповал</t>
  </si>
  <si>
    <t xml:space="preserve">vk.com/denisshapoval</t>
  </si>
  <si>
    <t xml:space="preserve">denisshapoval1@yandex.ru</t>
  </si>
  <si>
    <t xml:space="preserve">Проворкина</t>
  </si>
  <si>
    <t xml:space="preserve">vk.com/id138745585</t>
  </si>
  <si>
    <t xml:space="preserve">nastja-p@mail.ru</t>
  </si>
  <si>
    <t xml:space="preserve">Кошевая</t>
  </si>
  <si>
    <t xml:space="preserve">vk.com/id249818753</t>
  </si>
  <si>
    <t xml:space="preserve">a_koshevaya.03@mail.ru</t>
  </si>
  <si>
    <t xml:space="preserve">Хохлов</t>
  </si>
  <si>
    <t xml:space="preserve">Александр</t>
  </si>
  <si>
    <t xml:space="preserve">vk.com/sasashasas</t>
  </si>
  <si>
    <t xml:space="preserve">klier@inbox.ru</t>
  </si>
  <si>
    <t xml:space="preserve">Муравьева</t>
  </si>
  <si>
    <t xml:space="preserve">17 июля уезжаю</t>
  </si>
  <si>
    <t xml:space="preserve">vk.com/muravyeva2012</t>
  </si>
  <si>
    <t xml:space="preserve">maria.m2002@mail.ru</t>
  </si>
  <si>
    <t xml:space="preserve">vk.com/liub04ka</t>
  </si>
  <si>
    <t xml:space="preserve">Luba2004@inbox.ru</t>
  </si>
  <si>
    <t xml:space="preserve">не будет в первую половину</t>
  </si>
  <si>
    <t xml:space="preserve">Шлыкова</t>
  </si>
  <si>
    <t xml:space="preserve">vk.com/shlykova_valeriya</t>
  </si>
  <si>
    <t xml:space="preserve">shlykova.valeriya09@mail.ru</t>
  </si>
  <si>
    <t xml:space="preserve">Моисеева</t>
  </si>
  <si>
    <t xml:space="preserve">vk.com/id276675815</t>
  </si>
  <si>
    <t xml:space="preserve">tonia.1976@mail.ru</t>
  </si>
  <si>
    <t xml:space="preserve">vk.com/id239500086</t>
  </si>
  <si>
    <t xml:space="preserve">Шишко</t>
  </si>
  <si>
    <t xml:space="preserve">vk.com/id308485017</t>
  </si>
  <si>
    <t xml:space="preserve">alena_shishko@inbox.ru</t>
  </si>
  <si>
    <t xml:space="preserve">Ходарина</t>
  </si>
  <si>
    <t xml:space="preserve">vk.com/ijustwannahearyouscreamagain</t>
  </si>
  <si>
    <t xml:space="preserve">alina_hodarina@mail.ru</t>
  </si>
  <si>
    <t xml:space="preserve">Бахмутский</t>
  </si>
  <si>
    <t xml:space="preserve">vk.com/qwartal13</t>
  </si>
  <si>
    <t xml:space="preserve">andremutskiy@mail.ru</t>
  </si>
  <si>
    <t xml:space="preserve">b.pyanzin@gmail.com</t>
  </si>
  <si>
    <t xml:space="preserve">Вольф</t>
  </si>
  <si>
    <t xml:space="preserve">vk.com/id418432876</t>
  </si>
  <si>
    <t xml:space="preserve">volf.katya.0308@gmail.com</t>
  </si>
  <si>
    <t xml:space="preserve">vk.com/crazyjokerequallynewcrazy</t>
  </si>
  <si>
    <t xml:space="preserve">komnackii_aleks@mail.ru</t>
  </si>
  <si>
    <t xml:space="preserve">vk.com/byheart_chaika</t>
  </si>
  <si>
    <t xml:space="preserve">Линкер</t>
  </si>
  <si>
    <t xml:space="preserve">vk.com/katelinker</t>
  </si>
  <si>
    <t xml:space="preserve">kirinchik1@gmail.com</t>
  </si>
  <si>
    <t xml:space="preserve">Малёнов</t>
  </si>
  <si>
    <t xml:space="preserve">vk.com/imagineonfire</t>
  </si>
  <si>
    <t xml:space="preserve">artekrosh@mail.ru</t>
  </si>
  <si>
    <t xml:space="preserve">Кокшарова</t>
  </si>
  <si>
    <t xml:space="preserve">vk.com/musical_mary</t>
  </si>
  <si>
    <t xml:space="preserve">masha.kok7383@gmail.com</t>
  </si>
  <si>
    <t xml:space="preserve">vk.com/volvo2005</t>
  </si>
  <si>
    <t xml:space="preserve">Только вторая половина</t>
  </si>
  <si>
    <t xml:space="preserve">Власенко</t>
  </si>
  <si>
    <t xml:space="preserve">vk.com/vlas.vanya</t>
  </si>
  <si>
    <t xml:space="preserve">vlasival@gmail.com</t>
  </si>
  <si>
    <t xml:space="preserve">Григорьев</t>
  </si>
  <si>
    <t xml:space="preserve">setfwdgsgs@gmail.com</t>
  </si>
  <si>
    <t xml:space="preserve">Качанова</t>
  </si>
  <si>
    <t xml:space="preserve">vk.com/id185708014</t>
  </si>
  <si>
    <t xml:space="preserve">89081006043@mail.ru</t>
  </si>
  <si>
    <t xml:space="preserve">Назаренко</t>
  </si>
  <si>
    <t xml:space="preserve">Данила</t>
  </si>
  <si>
    <t xml:space="preserve">График пока неизвестен</t>
  </si>
  <si>
    <t xml:space="preserve">vk.com/goldnil</t>
  </si>
  <si>
    <t xml:space="preserve">danila.nazarenko13@mail.ru</t>
  </si>
  <si>
    <t xml:space="preserve">Богун</t>
  </si>
  <si>
    <t xml:space="preserve">Сабина</t>
  </si>
  <si>
    <t xml:space="preserve">vk.com/id188855311</t>
  </si>
  <si>
    <t xml:space="preserve">bogunsabina@gmail.com</t>
  </si>
  <si>
    <t xml:space="preserve">vk.com/id300520380</t>
  </si>
  <si>
    <t xml:space="preserve">vk.com/id469538160</t>
  </si>
  <si>
    <t xml:space="preserve">olegha2000@gmail.com</t>
  </si>
  <si>
    <t xml:space="preserve">Алексеев</t>
  </si>
  <si>
    <t xml:space="preserve">vk.com/likeman177</t>
  </si>
  <si>
    <t xml:space="preserve">westbull@yandex.ru</t>
  </si>
  <si>
    <t xml:space="preserve">vk.com/love2006alena8</t>
  </si>
  <si>
    <t xml:space="preserve">Сафронова</t>
  </si>
  <si>
    <t xml:space="preserve">vk.com/id473918755</t>
  </si>
  <si>
    <t xml:space="preserve">natasafronowa79@yandex.ru</t>
  </si>
  <si>
    <t xml:space="preserve">Ровенских</t>
  </si>
  <si>
    <t xml:space="preserve">могу посещать занятия до 16 или 17 июля</t>
  </si>
  <si>
    <t xml:space="preserve">vk.com/mrov29</t>
  </si>
  <si>
    <t xml:space="preserve">aliona.rovenskikh@gmail.com</t>
  </si>
  <si>
    <t xml:space="preserve">Петров</t>
  </si>
  <si>
    <t xml:space="preserve">vk.com/vladimir.petrov2016</t>
  </si>
  <si>
    <t xml:space="preserve">vovaboy3000@mail.ru</t>
  </si>
  <si>
    <t xml:space="preserve">Самохвалова</t>
  </si>
  <si>
    <t xml:space="preserve">Академический лицей</t>
  </si>
  <si>
    <t xml:space="preserve">Samoxvalova67@list.ru</t>
  </si>
  <si>
    <t xml:space="preserve">vk.com/totallynothelix</t>
  </si>
  <si>
    <t xml:space="preserve">Лисина</t>
  </si>
  <si>
    <t xml:space="preserve">vk.com/mrlsan</t>
  </si>
  <si>
    <t xml:space="preserve">maria.lisina2017@yandex.ru</t>
  </si>
  <si>
    <t xml:space="preserve">Сим</t>
  </si>
  <si>
    <t xml:space="preserve">alina.sim.2004@gmail.com</t>
  </si>
  <si>
    <t xml:space="preserve">Смирнов</t>
  </si>
  <si>
    <t xml:space="preserve">vk.com/id383760243</t>
  </si>
  <si>
    <t xml:space="preserve">smirnov2571@gmail.com</t>
  </si>
  <si>
    <t xml:space="preserve">Лекант</t>
  </si>
  <si>
    <t xml:space="preserve">vk.com/id526408411</t>
  </si>
  <si>
    <t xml:space="preserve">klekant@mail.ru</t>
  </si>
  <si>
    <t xml:space="preserve">Ибатуллина</t>
  </si>
  <si>
    <t xml:space="preserve">Амалия</t>
  </si>
  <si>
    <t xml:space="preserve">vk.com/id262530619</t>
  </si>
  <si>
    <t xml:space="preserve">ibatullin77@yandex.ru</t>
  </si>
  <si>
    <t xml:space="preserve">Логистика акции по раздельному сбору отходов</t>
  </si>
  <si>
    <t xml:space="preserve">Николаев</t>
  </si>
  <si>
    <t xml:space="preserve">Я могу быть только во второй половине учебного дня</t>
  </si>
  <si>
    <t xml:space="preserve">vk.com/nikola_serj</t>
  </si>
  <si>
    <t xml:space="preserve">nikolayev-serezha00@mail.ru</t>
  </si>
  <si>
    <t xml:space="preserve">Панева</t>
  </si>
  <si>
    <t xml:space="preserve">Иляна</t>
  </si>
  <si>
    <t xml:space="preserve">vk.com/id227178442</t>
  </si>
  <si>
    <t xml:space="preserve">panevailyana@mail.ru</t>
  </si>
  <si>
    <t xml:space="preserve">Фазуллина</t>
  </si>
  <si>
    <t xml:space="preserve">vk.com/y.kolyvanova1990</t>
  </si>
  <si>
    <t xml:space="preserve">svetafazullina@mail.ru</t>
  </si>
  <si>
    <t xml:space="preserve">Жигулина</t>
  </si>
  <si>
    <t xml:space="preserve">vk.com/shanny_angel</t>
  </si>
  <si>
    <t xml:space="preserve">zhigulina.vika@bk.ru</t>
  </si>
  <si>
    <t xml:space="preserve">Божко</t>
  </si>
  <si>
    <t xml:space="preserve">zannet5.03@mail.ru</t>
  </si>
  <si>
    <t xml:space="preserve">Тимомеев</t>
  </si>
  <si>
    <t xml:space="preserve">Рустам</t>
  </si>
  <si>
    <t xml:space="preserve">vk.com/refresher1</t>
  </si>
  <si>
    <t xml:space="preserve">rustim1112@gmail.com</t>
  </si>
  <si>
    <t xml:space="preserve">Булучевская</t>
  </si>
  <si>
    <t xml:space="preserve">Нина</t>
  </si>
  <si>
    <t xml:space="preserve">vk.com/sad_nina</t>
  </si>
  <si>
    <t xml:space="preserve">ninkabulochka@gmail.com</t>
  </si>
  <si>
    <t xml:space="preserve">Люблю кактусики и слушать интересные лекции</t>
  </si>
  <si>
    <t xml:space="preserve">vk.com/ny1privet2elon3musk</t>
  </si>
  <si>
    <t xml:space="preserve">kraeva_elena@list.ru</t>
  </si>
  <si>
    <t xml:space="preserve">vk.com/katerrrrrina</t>
  </si>
  <si>
    <t xml:space="preserve">vk.com/id418977018</t>
  </si>
  <si>
    <t xml:space="preserve">Рейсер</t>
  </si>
  <si>
    <t xml:space="preserve">vk.com/id341427594</t>
  </si>
  <si>
    <t xml:space="preserve">bobrovskaya008@yandex.ru</t>
  </si>
  <si>
    <t xml:space="preserve">vk.com/id436516056</t>
  </si>
  <si>
    <t xml:space="preserve">vk.com/baldezzhhhhh</t>
  </si>
  <si>
    <t xml:space="preserve">danillboss05@mail.ru</t>
  </si>
  <si>
    <t xml:space="preserve">почта не работает</t>
  </si>
  <si>
    <t xml:space="preserve">Волченко</t>
  </si>
  <si>
    <t xml:space="preserve">Вадим</t>
  </si>
  <si>
    <t xml:space="preserve">vk.com/volchara49</t>
  </si>
  <si>
    <t xml:space="preserve">volchenko.vadem49@gmail.com</t>
  </si>
  <si>
    <t xml:space="preserve">Денисова</t>
  </si>
  <si>
    <t xml:space="preserve">Маргарита</t>
  </si>
  <si>
    <t xml:space="preserve">vk.com/id285364433</t>
  </si>
  <si>
    <t xml:space="preserve">denisova.margarita@inbox.ru</t>
  </si>
  <si>
    <t xml:space="preserve">Лещенко</t>
  </si>
  <si>
    <t xml:space="preserve">glpav@mail.ru</t>
  </si>
  <si>
    <t xml:space="preserve">vk.com/id281800589</t>
  </si>
  <si>
    <t xml:space="preserve">osipova_valy@mail.ru</t>
  </si>
  <si>
    <t xml:space="preserve">Vk.com/ramina_mm</t>
  </si>
  <si>
    <t xml:space="preserve">Дмитриенко</t>
  </si>
  <si>
    <t xml:space="preserve">vk.com/alexandrinioo</t>
  </si>
  <si>
    <t xml:space="preserve">das200261@gmail.com</t>
  </si>
  <si>
    <t xml:space="preserve">Галыба</t>
  </si>
  <si>
    <t xml:space="preserve">Леонид</t>
  </si>
  <si>
    <t xml:space="preserve">vk.com/id175231174</t>
  </si>
  <si>
    <t xml:space="preserve">leonid.galyba@mail.com</t>
  </si>
  <si>
    <t xml:space="preserve">Савиных</t>
  </si>
  <si>
    <t xml:space="preserve">vk.com/id252385302</t>
  </si>
  <si>
    <t xml:space="preserve">cuteunicorn2412@gmail.com</t>
  </si>
  <si>
    <t xml:space="preserve">Семенов</t>
  </si>
  <si>
    <t xml:space="preserve">vk.com/id190943067</t>
  </si>
  <si>
    <t xml:space="preserve">egorishere@icloud.com</t>
  </si>
  <si>
    <t xml:space="preserve">semenische@yandex.ru</t>
  </si>
  <si>
    <t xml:space="preserve">vk.com/puteshestvennik2004</t>
  </si>
  <si>
    <t xml:space="preserve">Винтер</t>
  </si>
  <si>
    <t xml:space="preserve">Кирилл</t>
  </si>
  <si>
    <t xml:space="preserve">vk.com/unrealpochvoved</t>
  </si>
  <si>
    <t xml:space="preserve">viktordozdevoj@gmail.com</t>
  </si>
  <si>
    <t xml:space="preserve">vk.com/klimova_ann</t>
  </si>
  <si>
    <t xml:space="preserve">anna13082004OMSK@mail.ru</t>
  </si>
  <si>
    <t xml:space="preserve">vk.com/id248147614</t>
  </si>
  <si>
    <t xml:space="preserve">Жунусов</t>
  </si>
  <si>
    <t xml:space="preserve">Евгений</t>
  </si>
  <si>
    <t xml:space="preserve">vk.com/id299162973</t>
  </si>
  <si>
    <t xml:space="preserve">ezzh77@mail.ru</t>
  </si>
  <si>
    <t xml:space="preserve">С начала и до конца.</t>
  </si>
  <si>
    <t xml:space="preserve">vk.com/id141442481</t>
  </si>
  <si>
    <t xml:space="preserve">Привет :) Я просто хотела предупредить, что немножко изменяю ответ, который присылала ранее (четвёртый курс хочу поменять)</t>
  </si>
  <si>
    <t xml:space="preserve">protchenko-anastasiya-sergeevna@mail.ru</t>
  </si>
  <si>
    <t xml:space="preserve">vladimirovna7799@list.ru</t>
  </si>
  <si>
    <t xml:space="preserve">Леонов</t>
  </si>
  <si>
    <t xml:space="preserve">Vk.com/id463866987</t>
  </si>
  <si>
    <t xml:space="preserve">leonivan3002@gmail.com</t>
  </si>
  <si>
    <t xml:space="preserve">Мобильный геймдев (вторая часть)</t>
  </si>
  <si>
    <t xml:space="preserve">Гричкоедовой</t>
  </si>
  <si>
    <t xml:space="preserve">vk.com/grichkoedova</t>
  </si>
  <si>
    <t xml:space="preserve">grichkoedova@mail.ru</t>
  </si>
  <si>
    <t xml:space="preserve">vk.com/id542091942</t>
  </si>
  <si>
    <t xml:space="preserve">sneesas@gmail.com</t>
  </si>
  <si>
    <t xml:space="preserve">Щипачёв</t>
  </si>
  <si>
    <t xml:space="preserve">vk.com/guselki_yurovchati</t>
  </si>
  <si>
    <t xml:space="preserve">a.shepoch@mail.ru</t>
  </si>
  <si>
    <t xml:space="preserve">vk.com/denis007crack</t>
  </si>
  <si>
    <t xml:space="preserve">ddemon2002@mail.ru</t>
  </si>
  <si>
    <t xml:space="preserve">vk.com/id494493499</t>
  </si>
  <si>
    <t xml:space="preserve">tatyana.bakeeva@mail.ru</t>
  </si>
  <si>
    <t xml:space="preserve">немного комбинаторики и теория вероятности</t>
  </si>
  <si>
    <t xml:space="preserve">Лисовский</t>
  </si>
  <si>
    <t xml:space="preserve">vk.com/id496766710</t>
  </si>
  <si>
    <t xml:space="preserve">lisovskiy2003@mail.ru</t>
  </si>
  <si>
    <t xml:space="preserve">Шипилова</t>
  </si>
  <si>
    <t xml:space="preserve">ship.02@mail.ru</t>
  </si>
  <si>
    <t xml:space="preserve">Кожевников</t>
  </si>
  <si>
    <t xml:space="preserve">vk.com/id319452249</t>
  </si>
  <si>
    <t xml:space="preserve">sibomsk25@mail.ru</t>
  </si>
  <si>
    <t xml:space="preserve">Георгий</t>
  </si>
  <si>
    <t xml:space="preserve">vk.com/id330253179</t>
  </si>
  <si>
    <t xml:space="preserve">moroz-jonny05@mail.ru</t>
  </si>
  <si>
    <t xml:space="preserve">Сычов</t>
  </si>
  <si>
    <t xml:space="preserve">vk.com/semyonsychov</t>
  </si>
  <si>
    <t xml:space="preserve">net@net.com</t>
  </si>
  <si>
    <t xml:space="preserve">Артамонов</t>
  </si>
  <si>
    <t xml:space="preserve">Виктор</t>
  </si>
  <si>
    <t xml:space="preserve">Умеренные политические взгляды</t>
  </si>
  <si>
    <t xml:space="preserve">vk.com/svandrith</t>
  </si>
  <si>
    <t xml:space="preserve">mr.viktorasov@mail.ru</t>
  </si>
  <si>
    <t xml:space="preserve">Михель</t>
  </si>
  <si>
    <t xml:space="preserve">хз</t>
  </si>
  <si>
    <t xml:space="preserve">net@net.net</t>
  </si>
  <si>
    <t xml:space="preserve">Путинцев</t>
  </si>
  <si>
    <t xml:space="preserve">vk.com/id335232813</t>
  </si>
  <si>
    <t xml:space="preserve">Филиппенко</t>
  </si>
  <si>
    <t xml:space="preserve">Лев</t>
  </si>
  <si>
    <t xml:space="preserve">vk.com/lovememes3</t>
  </si>
  <si>
    <t xml:space="preserve">Фамилия и имя</t>
  </si>
  <si>
    <t xml:space="preserve">Предмет</t>
  </si>
  <si>
    <t xml:space="preserve">Ссылка вк</t>
  </si>
  <si>
    <t xml:space="preserve">Есть ли выше?</t>
  </si>
  <si>
    <t xml:space="preserve">Уже зареган?</t>
  </si>
  <si>
    <t xml:space="preserve">Кто пишет?</t>
  </si>
  <si>
    <t xml:space="preserve">Решение</t>
  </si>
  <si>
    <t xml:space="preserve">Комментарии</t>
  </si>
  <si>
    <t xml:space="preserve">копия имен из реги</t>
  </si>
  <si>
    <t xml:space="preserve">копия фамилий из реги</t>
  </si>
  <si>
    <t xml:space="preserve">cклеены</t>
  </si>
  <si>
    <t xml:space="preserve">Анон Анонович</t>
  </si>
  <si>
    <t xml:space="preserve">vk.com/anon</t>
  </si>
  <si>
    <t xml:space="preserve">Варлакова Арина</t>
  </si>
  <si>
    <t xml:space="preserve">Астрономия</t>
  </si>
  <si>
    <t xml:space="preserve">https://vk.com/id489112663</t>
  </si>
  <si>
    <t xml:space="preserve">стр закрыта</t>
  </si>
  <si>
    <t xml:space="preserve">Каракальцева Ксения</t>
  </si>
  <si>
    <t xml:space="preserve">https://vk.com/ksenia_grair</t>
  </si>
  <si>
    <t xml:space="preserve">лс закрыта</t>
  </si>
  <si>
    <t xml:space="preserve">Круглов Богдан</t>
  </si>
  <si>
    <t xml:space="preserve">https://vk.com/qformbb</t>
  </si>
  <si>
    <t xml:space="preserve">думает</t>
  </si>
  <si>
    <t xml:space="preserve">Беккожина Сания</t>
  </si>
  <si>
    <t xml:space="preserve">https://vk.com/id556146911</t>
  </si>
  <si>
    <t xml:space="preserve">Не факт, что она</t>
  </si>
  <si>
    <t xml:space="preserve">Зенков Валентин</t>
  </si>
  <si>
    <t xml:space="preserve">https://vk.com/vzenkov0</t>
  </si>
  <si>
    <t xml:space="preserve">Ларионов Сергей</t>
  </si>
  <si>
    <t xml:space="preserve">https://vk.com/id538704150</t>
  </si>
  <si>
    <t xml:space="preserve">Уляшева Екатерина</t>
  </si>
  <si>
    <t xml:space="preserve">https://vk.com/sherlock__h</t>
  </si>
  <si>
    <t xml:space="preserve">возможно не совпадает место учёбы</t>
  </si>
  <si>
    <t xml:space="preserve">Скрипников Артем</t>
  </si>
  <si>
    <t xml:space="preserve">https://vk.com/temaskripa</t>
  </si>
  <si>
    <t xml:space="preserve">Боярников Евгений</t>
  </si>
  <si>
    <t xml:space="preserve">https://vk.com/eboyarnikk</t>
  </si>
  <si>
    <t xml:space="preserve">Козин Игорь</t>
  </si>
  <si>
    <t xml:space="preserve">https://vk.com/cho_za_gei</t>
  </si>
  <si>
    <t xml:space="preserve">Осипов Аркадий</t>
  </si>
  <si>
    <t xml:space="preserve">https://vk.com/osipov_2304</t>
  </si>
  <si>
    <t xml:space="preserve">Олифер Вячеслав</t>
  </si>
  <si>
    <t xml:space="preserve">https://vk.com/ashley_duck</t>
  </si>
  <si>
    <t xml:space="preserve">Боярников Александр</t>
  </si>
  <si>
    <t xml:space="preserve">https://vk.com/boyarnikovv</t>
  </si>
  <si>
    <t xml:space="preserve">Бибичев Алексей</t>
  </si>
  <si>
    <t xml:space="preserve">https://vk.com/al.bibichev</t>
  </si>
  <si>
    <t xml:space="preserve">Песоцкий Илья</t>
  </si>
  <si>
    <t xml:space="preserve">https://vk.com/sand_but_true</t>
  </si>
  <si>
    <t xml:space="preserve">Кредин Дмитрий</t>
  </si>
  <si>
    <t xml:space="preserve">https://vk.com/goawaythefuck</t>
  </si>
  <si>
    <t xml:space="preserve">возможно не подходит по возрасту</t>
  </si>
  <si>
    <t xml:space="preserve">Бабайлова Евгения</t>
  </si>
  <si>
    <t xml:space="preserve">https://vk.com/ecliptic_boundaries</t>
  </si>
  <si>
    <t xml:space="preserve">Адумян Раффи</t>
  </si>
  <si>
    <t xml:space="preserve">Экономика, история</t>
  </si>
  <si>
    <t xml:space="preserve">https://vk.com/adraff05</t>
  </si>
  <si>
    <t xml:space="preserve">Мамлин Егор</t>
  </si>
  <si>
    <t xml:space="preserve">https://vk.com/fanatamandiandgagiandamicusa</t>
  </si>
  <si>
    <t xml:space="preserve">Баскаль Федор</t>
  </si>
  <si>
    <t xml:space="preserve">https://vk.com/id591429365</t>
  </si>
  <si>
    <t xml:space="preserve">Снигерев Валерий</t>
  </si>
  <si>
    <t xml:space="preserve">Экономика, история, физика</t>
  </si>
  <si>
    <t xml:space="preserve">как бы найти</t>
  </si>
  <si>
    <t xml:space="preserve">Бальцежак Дмитрий</t>
  </si>
  <si>
    <t xml:space="preserve">Шевчук Даниил</t>
  </si>
  <si>
    <t xml:space="preserve">https://vk.com/dnl.shvchk</t>
  </si>
  <si>
    <t xml:space="preserve">Никитин Николай </t>
  </si>
  <si>
    <t xml:space="preserve">https://vk.com/thefirstly1</t>
  </si>
  <si>
    <t xml:space="preserve">Аня</t>
  </si>
  <si>
    <t xml:space="preserve">отказ</t>
  </si>
  <si>
    <t xml:space="preserve">Мельников Артемий </t>
  </si>
  <si>
    <t xml:space="preserve">https://vk.com/artemiy.melnikov</t>
  </si>
  <si>
    <t xml:space="preserve">Гопп Вадим </t>
  </si>
  <si>
    <t xml:space="preserve">https://vk.com/lowoluwul</t>
  </si>
  <si>
    <t xml:space="preserve">игнор</t>
  </si>
  <si>
    <t xml:space="preserve">отклонили</t>
  </si>
  <si>
    <t xml:space="preserve">Тирских Мария</t>
  </si>
  <si>
    <t xml:space="preserve">https://vk.com/id512148329</t>
  </si>
  <si>
    <t xml:space="preserve">Садбеков Арсен </t>
  </si>
  <si>
    <t xml:space="preserve">https://vk.com/sadbekov3</t>
  </si>
  <si>
    <t xml:space="preserve">кинули в чс((((((</t>
  </si>
  <si>
    <t xml:space="preserve">Рыбалов Семен </t>
  </si>
  <si>
    <t xml:space="preserve">https://vk.com/semen.rybalov</t>
  </si>
  <si>
    <t xml:space="preserve">Морев Илья </t>
  </si>
  <si>
    <t xml:space="preserve">https://vk.com/id247350101</t>
  </si>
  <si>
    <t xml:space="preserve">Ковбаса Александр </t>
  </si>
  <si>
    <t xml:space="preserve">https://vk.com/1kovand1</t>
  </si>
  <si>
    <t xml:space="preserve">сообщения закрыты, жду добавления, но скорее всего игнор, тк в сети был</t>
  </si>
  <si>
    <t xml:space="preserve">Мазепа Илья </t>
  </si>
  <si>
    <t xml:space="preserve">https://vk.com/artheda</t>
  </si>
  <si>
    <t xml:space="preserve">Денисов Егор </t>
  </si>
  <si>
    <t xml:space="preserve">https://vk.com/i_d0nt_care_at_all</t>
  </si>
  <si>
    <t xml:space="preserve">Фоменко Елизавета </t>
  </si>
  <si>
    <t xml:space="preserve">https://vk.com/klufoutfv6r</t>
  </si>
  <si>
    <t xml:space="preserve">Григорьев Александр </t>
  </si>
  <si>
    <t xml:space="preserve">https://vk.com/radiohv</t>
  </si>
  <si>
    <t xml:space="preserve">Кривых Владимир </t>
  </si>
  <si>
    <t xml:space="preserve">https://vk.com/krivihvova</t>
  </si>
  <si>
    <t xml:space="preserve">Клюшкин Никита </t>
  </si>
  <si>
    <t xml:space="preserve">https://vk.com/adelfinskii</t>
  </si>
  <si>
    <t xml:space="preserve">захантили</t>
  </si>
  <si>
    <t xml:space="preserve">Мамонтова Ирина </t>
  </si>
  <si>
    <t xml:space="preserve">https://vk.com/i.mamontova2000</t>
  </si>
  <si>
    <t xml:space="preserve">жду добавления</t>
  </si>
  <si>
    <t xml:space="preserve">Албатов Константин </t>
  </si>
  <si>
    <t xml:space="preserve">https://vk.com/id515961753</t>
  </si>
  <si>
    <t xml:space="preserve">Клочкова София </t>
  </si>
  <si>
    <t xml:space="preserve">https://vk.com/id337040218</t>
  </si>
  <si>
    <t xml:space="preserve">Гудалова Варвара </t>
  </si>
  <si>
    <t xml:space="preserve">https://vk.com/id319665602</t>
  </si>
  <si>
    <t xml:space="preserve">Бондаренко Даниил </t>
  </si>
  <si>
    <t xml:space="preserve">https://vk.com/radikal_communist</t>
  </si>
  <si>
    <t xml:space="preserve">Буряк Алина </t>
  </si>
  <si>
    <t xml:space="preserve">https://vk.com/ltdoni</t>
  </si>
  <si>
    <t xml:space="preserve">Столбов Егор </t>
  </si>
  <si>
    <t xml:space="preserve">https://vk.com/egor_kan_san</t>
  </si>
  <si>
    <t xml:space="preserve">Ревенко Владислав </t>
  </si>
  <si>
    <t xml:space="preserve">https://vk.com/revenko2001</t>
  </si>
  <si>
    <t xml:space="preserve">Сураева Юлия </t>
  </si>
  <si>
    <t xml:space="preserve">https://vk.com/y.suraeva1</t>
  </si>
  <si>
    <t xml:space="preserve">Учуваткина Александра </t>
  </si>
  <si>
    <t xml:space="preserve">https://vk.com/shura1204</t>
  </si>
  <si>
    <t xml:space="preserve">Гервальд Владислав </t>
  </si>
  <si>
    <t xml:space="preserve">https://vk.com/veliky_kikiy</t>
  </si>
  <si>
    <t xml:space="preserve">Артамонов Серафим </t>
  </si>
  <si>
    <t xml:space="preserve">https://vk.com/skulls.for.the.skull.throne</t>
  </si>
  <si>
    <t xml:space="preserve">Сокол Владислава</t>
  </si>
  <si>
    <t xml:space="preserve">https://vk.com/id529522974</t>
  </si>
  <si>
    <t xml:space="preserve">Бармашов Александр</t>
  </si>
  <si>
    <t xml:space="preserve">https://vk.com/posledniy_rimlyanin</t>
  </si>
  <si>
    <t xml:space="preserve">Зырянов Александр</t>
  </si>
  <si>
    <t xml:space="preserve">https://vk.com/kakoytochilavek</t>
  </si>
  <si>
    <t xml:space="preserve">Сидоров Никита</t>
  </si>
  <si>
    <t xml:space="preserve">https://vk.com/niksidorov101</t>
  </si>
  <si>
    <t xml:space="preserve">Жигулина Виктория</t>
  </si>
  <si>
    <t xml:space="preserve">https://vk.com/gucciflipflapx</t>
  </si>
  <si>
    <t xml:space="preserve">Мороз Иван</t>
  </si>
  <si>
    <t xml:space="preserve">https://vk.com/x1v4n</t>
  </si>
  <si>
    <t xml:space="preserve">Бабак Захар</t>
  </si>
  <si>
    <t xml:space="preserve">https://vk.com/id393148917</t>
  </si>
  <si>
    <t xml:space="preserve">Никель Мария</t>
  </si>
  <si>
    <t xml:space="preserve">https://vk.com/id534641975</t>
  </si>
  <si>
    <t xml:space="preserve">Не факт что она, закрытый профиль</t>
  </si>
  <si>
    <t xml:space="preserve">Долгих Иван</t>
  </si>
  <si>
    <t xml:space="preserve">https://vk.com/ivantheglorious</t>
  </si>
  <si>
    <t xml:space="preserve">Никульшин Павел</t>
  </si>
  <si>
    <t xml:space="preserve">https://vk.com/p.nikulshin</t>
  </si>
  <si>
    <t xml:space="preserve">Сухоруков Михаил</t>
  </si>
  <si>
    <t xml:space="preserve">Сенин Игорь</t>
  </si>
  <si>
    <t xml:space="preserve">https://vk.com/igor.senin</t>
  </si>
  <si>
    <t xml:space="preserve">Гридин Виталий</t>
  </si>
  <si>
    <t xml:space="preserve">Жилин Михаил</t>
  </si>
  <si>
    <t xml:space="preserve">https://vk.com/misha_zhilin2003</t>
  </si>
  <si>
    <t xml:space="preserve">Знаев Алексей</t>
  </si>
  <si>
    <t xml:space="preserve">https://vk.com/znaev_r</t>
  </si>
  <si>
    <t xml:space="preserve">Герасимов Максим</t>
  </si>
  <si>
    <t xml:space="preserve">https://vk.com/ihave_a_weakness</t>
  </si>
  <si>
    <t xml:space="preserve">Рузанова Дарья</t>
  </si>
  <si>
    <t xml:space="preserve">https://vk.com/kaiser_lu</t>
  </si>
  <si>
    <t xml:space="preserve">Богаченко Анастасия</t>
  </si>
  <si>
    <t xml:space="preserve">https://vk.com/stacy.bogachenko</t>
  </si>
  <si>
    <t xml:space="preserve">Маронова Карина</t>
  </si>
  <si>
    <t xml:space="preserve">https://vk.com/karisous</t>
  </si>
  <si>
    <t xml:space="preserve">Коренной Илья</t>
  </si>
  <si>
    <t xml:space="preserve">https://vk.com/i.korennoy</t>
  </si>
  <si>
    <t xml:space="preserve">Стася</t>
  </si>
  <si>
    <t xml:space="preserve">Мандриков Марк</t>
  </si>
  <si>
    <t xml:space="preserve">https://vk.com/mark554</t>
  </si>
  <si>
    <t xml:space="preserve">Саверская Кристина</t>
  </si>
  <si>
    <t xml:space="preserve">Рабских Любовь</t>
  </si>
  <si>
    <t xml:space="preserve">https://vk.com/solnyshko2288</t>
  </si>
  <si>
    <t xml:space="preserve">Лернер Павел</t>
  </si>
  <si>
    <t xml:space="preserve">Русский</t>
  </si>
  <si>
    <t xml:space="preserve">https://vk.com/pavel300805</t>
  </si>
  <si>
    <t xml:space="preserve">Латышкина Кристина</t>
  </si>
  <si>
    <t xml:space="preserve">https://vk.com/krestonosec28</t>
  </si>
  <si>
    <t xml:space="preserve">Козуб Ольга</t>
  </si>
  <si>
    <t xml:space="preserve">https://vk.com/le_gush</t>
  </si>
  <si>
    <t xml:space="preserve">Тюрин Георгий</t>
  </si>
  <si>
    <t xml:space="preserve">https://vk.com/socialistischeweltrepublik</t>
  </si>
  <si>
    <t xml:space="preserve">Трущенкова Ева</t>
  </si>
  <si>
    <t xml:space="preserve">https://vk.com/mylifeaseve</t>
  </si>
  <si>
    <t xml:space="preserve">Анисимов Матвей</t>
  </si>
  <si>
    <t xml:space="preserve">https://vk.com/krasavchik_matvey</t>
  </si>
  <si>
    <t xml:space="preserve">Кустова София</t>
  </si>
  <si>
    <t xml:space="preserve">https://vk.com/sobako_tupaya</t>
  </si>
  <si>
    <t xml:space="preserve">Кривко Максим</t>
  </si>
  <si>
    <t xml:space="preserve">https://vk.com/black_maksim</t>
  </si>
  <si>
    <t xml:space="preserve">Патлина Злата</t>
  </si>
  <si>
    <t xml:space="preserve">https://vk.com/zlata_patlina</t>
  </si>
  <si>
    <t xml:space="preserve">Шпонько Мария</t>
  </si>
  <si>
    <t xml:space="preserve">https://vk.com/keeperofthemoonlight</t>
  </si>
  <si>
    <t xml:space="preserve">Лошкарев Евгений</t>
  </si>
  <si>
    <t xml:space="preserve">https://vk.com/euloshkarev</t>
  </si>
  <si>
    <t xml:space="preserve">не факт, что он</t>
  </si>
  <si>
    <t xml:space="preserve">Куршин Игорь</t>
  </si>
  <si>
    <t xml:space="preserve">https://vk.com/fbruh</t>
  </si>
  <si>
    <t xml:space="preserve">Козловская Ольга</t>
  </si>
  <si>
    <t xml:space="preserve">https://vk.com/id366123853</t>
  </si>
  <si>
    <t xml:space="preserve">Кикоть Екатерина</t>
  </si>
  <si>
    <t xml:space="preserve">https://vk.com/katyakikot</t>
  </si>
  <si>
    <t xml:space="preserve">Горчакова Ярослава</t>
  </si>
  <si>
    <t xml:space="preserve">регистрировалась до изменений, сейчас думает из-за смены места</t>
  </si>
  <si>
    <t xml:space="preserve">Бурляев Илья</t>
  </si>
  <si>
    <t xml:space="preserve">https://vk.com/ilya_burlyaev</t>
  </si>
  <si>
    <t xml:space="preserve">зарегистрировался</t>
  </si>
  <si>
    <t xml:space="preserve">Грудина Татьяна </t>
  </si>
  <si>
    <t xml:space="preserve">https://vk.com/boomsaramei</t>
  </si>
  <si>
    <t xml:space="preserve">Хилько Алиса</t>
  </si>
  <si>
    <t xml:space="preserve">https://vk.com/nosmarkatuana</t>
  </si>
  <si>
    <t xml:space="preserve">не факт, что она</t>
  </si>
  <si>
    <t xml:space="preserve">Ищенко Маргарита</t>
  </si>
  <si>
    <t xml:space="preserve">https://vk.com/satantica</t>
  </si>
  <si>
    <t xml:space="preserve">Осипова Валентина</t>
  </si>
  <si>
    <t xml:space="preserve">https://vk.com/id281800589</t>
  </si>
  <si>
    <t xml:space="preserve">написала, что прилетит в Омск только 16</t>
  </si>
  <si>
    <t xml:space="preserve">Ценева Вероника</t>
  </si>
  <si>
    <t xml:space="preserve">жду ответ</t>
  </si>
  <si>
    <t xml:space="preserve">Бочеева Ульяна</t>
  </si>
  <si>
    <t xml:space="preserve">https://vk.com/daenerys_targarien</t>
  </si>
  <si>
    <t xml:space="preserve">Петров Владимир</t>
  </si>
  <si>
    <t xml:space="preserve">https://vk.com/lilmorguean</t>
  </si>
  <si>
    <t xml:space="preserve">Голицына Анастасия</t>
  </si>
  <si>
    <t xml:space="preserve">https://vk.com/who_kto_a_glavnoe_zachem</t>
  </si>
  <si>
    <t xml:space="preserve">Сутырина Кристина</t>
  </si>
  <si>
    <t xml:space="preserve">https://vk.com/id356172162</t>
  </si>
  <si>
    <t xml:space="preserve">Подворная Кристина</t>
  </si>
  <si>
    <t xml:space="preserve">уже зарегистрирована</t>
  </si>
  <si>
    <t xml:space="preserve">Путинцев Матвей</t>
  </si>
  <si>
    <t xml:space="preserve">https://vk.com/id221029143</t>
  </si>
  <si>
    <t xml:space="preserve">Белоградова Лада</t>
  </si>
  <si>
    <t xml:space="preserve">https://vk.com/ladabelograd</t>
  </si>
  <si>
    <t xml:space="preserve">Ломова Елена</t>
  </si>
  <si>
    <t xml:space="preserve">https://vk.com/mrs.dachshund</t>
  </si>
  <si>
    <t xml:space="preserve">Мартынова София</t>
  </si>
  <si>
    <t xml:space="preserve">https://vk.com/idmartyshkina</t>
  </si>
  <si>
    <t xml:space="preserve">Тарабанова Мария</t>
  </si>
  <si>
    <t xml:space="preserve">https://vk.com/maria_tarabanova</t>
  </si>
  <si>
    <t xml:space="preserve">Мохова Арина</t>
  </si>
  <si>
    <t xml:space="preserve">https://vk.com/luchshaya_zyrkachka</t>
  </si>
  <si>
    <t xml:space="preserve">Михель Сергей</t>
  </si>
  <si>
    <t xml:space="preserve">Новичкова Ксения</t>
  </si>
  <si>
    <t xml:space="preserve">Тарасова Полина</t>
  </si>
  <si>
    <t xml:space="preserve">Басаргин Леонид</t>
  </si>
  <si>
    <t xml:space="preserve">Левин Петр</t>
  </si>
  <si>
    <t xml:space="preserve">https://vk.com/id331619991</t>
  </si>
  <si>
    <t xml:space="preserve">Кожемякина Ксения</t>
  </si>
  <si>
    <t xml:space="preserve">https://vk.com/id257939120</t>
  </si>
  <si>
    <t xml:space="preserve">Не уверен что она</t>
  </si>
  <si>
    <t xml:space="preserve">Печурин Андрей</t>
  </si>
  <si>
    <t xml:space="preserve">Шукшина Татьяна</t>
  </si>
  <si>
    <t xml:space="preserve">Матвеев Дмитрий</t>
  </si>
  <si>
    <t xml:space="preserve">https://vk.com/hyp0cr1tee
https://vk.com/pr1zzm4</t>
  </si>
  <si>
    <t xml:space="preserve">https://i.imgflip.com/3pqyo3.jpg</t>
  </si>
  <si>
    <t xml:space="preserve">Дектярев Кирилл</t>
  </si>
  <si>
    <t xml:space="preserve">https://vk.com/id594981413</t>
  </si>
  <si>
    <t xml:space="preserve">Каржаева Кристина</t>
  </si>
  <si>
    <t xml:space="preserve">https://vk.com/sourdough_vodka</t>
  </si>
  <si>
    <t xml:space="preserve">Варис Вячеслав</t>
  </si>
  <si>
    <t xml:space="preserve">https://vk.com/id171494167</t>
  </si>
  <si>
    <t xml:space="preserve">Это реально его страница....</t>
  </si>
  <si>
    <t xml:space="preserve">Сумленинова Полина</t>
  </si>
  <si>
    <t xml:space="preserve">https://vk.com/sumleninova</t>
  </si>
  <si>
    <t xml:space="preserve">Дмитрюк Вячеслав</t>
  </si>
  <si>
    <t xml:space="preserve">Кокунина Софья</t>
  </si>
  <si>
    <t xml:space="preserve">Кибардин Арсений</t>
  </si>
  <si>
    <t xml:space="preserve">География</t>
  </si>
  <si>
    <t xml:space="preserve">https://vk.com/id618563452</t>
  </si>
  <si>
    <t xml:space="preserve">Супер не уверен, но поставил ему лайк на аву</t>
  </si>
  <si>
    <t xml:space="preserve">Левчук Георгий</t>
  </si>
  <si>
    <t xml:space="preserve">хззззз</t>
  </si>
  <si>
    <t xml:space="preserve">Моисеенко Евгений</t>
  </si>
  <si>
    <t xml:space="preserve">https://vk.com/id_moiseenkoevgeniy</t>
  </si>
  <si>
    <t xml:space="preserve">Право </t>
  </si>
  <si>
    <t xml:space="preserve">Джалилова Наргиз</t>
  </si>
  <si>
    <t xml:space="preserve">Чс</t>
  </si>
  <si>
    <t xml:space="preserve">Шмыглева Полина</t>
  </si>
  <si>
    <t xml:space="preserve">Клопова Татьяна</t>
  </si>
  <si>
    <t xml:space="preserve">Крикунова Маргарита</t>
  </si>
  <si>
    <t xml:space="preserve">Дурнева Ксения</t>
  </si>
  <si>
    <t xml:space="preserve">Кулагина Елизавета</t>
  </si>
  <si>
    <t xml:space="preserve">Проскурякова Елизавета</t>
  </si>
  <si>
    <t xml:space="preserve">Северская Кристина</t>
  </si>
  <si>
    <t xml:space="preserve">Костина Полина</t>
  </si>
  <si>
    <t xml:space="preserve">Паничева Дарья</t>
  </si>
  <si>
    <t xml:space="preserve">Усова Вероника </t>
  </si>
  <si>
    <t xml:space="preserve">Близинцев Вадим</t>
  </si>
  <si>
    <t xml:space="preserve">Коновалов Михаил</t>
  </si>
  <si>
    <t xml:space="preserve">Лазуткина Виктория</t>
  </si>
  <si>
    <t xml:space="preserve">Каракозов Виктор</t>
  </si>
  <si>
    <t xml:space="preserve">Новикова Анастасия </t>
  </si>
  <si>
    <t xml:space="preserve">Казанцева Виктория</t>
  </si>
  <si>
    <t xml:space="preserve">Мкртчян Вероника</t>
  </si>
  <si>
    <t xml:space="preserve">Филимонова Ольга </t>
  </si>
  <si>
    <t xml:space="preserve">Абрамова Мария</t>
  </si>
  <si>
    <t xml:space="preserve">Березний Михаил</t>
  </si>
  <si>
    <t xml:space="preserve">Васин Дмитрий</t>
  </si>
  <si>
    <t xml:space="preserve">Глонин Андрей</t>
  </si>
  <si>
    <t xml:space="preserve">Калякина Яна</t>
  </si>
  <si>
    <t xml:space="preserve">Ропотова Анастасия</t>
  </si>
  <si>
    <t xml:space="preserve">Петров Михаил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</si>
</sst>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\ h:mm:ss"/>
    <numFmt numFmtId="166" formatCode="General"/>
    <numFmt numFmtId="167" formatCode="[h]:mm:ss"/>
    <numFmt numFmtId="168" formatCode="dd\.mm\.yyyy\ h:mm:ss"/>
    <numFmt numFmtId="169" formatCode="m/d/yyyy"/>
    <numFmt numFmtId="170" formatCode="@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Inconsolata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Inconsolata"/>
      <family val="0"/>
      <charset val="1"/>
    </font>
    <font>
      <sz val="36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8"/>
      <color rgb="FF757575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b val="true"/>
      <sz val="10"/>
      <color rgb="FF1A1A1A"/>
      <name val="Arial"/>
      <family val="2"/>
    </font>
    <font>
      <b val="true"/>
      <sz val="12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F7981D"/>
      <name val="Inconsolata"/>
      <family val="0"/>
      <charset val="1"/>
    </font>
    <font>
      <u val="single"/>
      <sz val="11"/>
      <color rgb="FF1155CC"/>
      <name val="Cambria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CE8B2"/>
      </patternFill>
    </fill>
    <fill>
      <patternFill patternType="solid">
        <fgColor rgb="FFD9EAD3"/>
        <bgColor rgb="FFD9D9D9"/>
      </patternFill>
    </fill>
    <fill>
      <patternFill patternType="solid">
        <fgColor rgb="FFFFFF00"/>
        <bgColor rgb="FFFBBC04"/>
      </patternFill>
    </fill>
    <fill>
      <patternFill patternType="solid">
        <fgColor rgb="FFF6B26B"/>
        <bgColor rgb="FFF1A7A5"/>
      </patternFill>
    </fill>
    <fill>
      <patternFill patternType="solid">
        <fgColor rgb="FFCC0000"/>
        <bgColor rgb="FFFF0000"/>
      </patternFill>
    </fill>
    <fill>
      <patternFill patternType="solid">
        <fgColor rgb="FF3D85C6"/>
        <bgColor rgb="FF4285F4"/>
      </patternFill>
    </fill>
    <fill>
      <patternFill patternType="solid">
        <fgColor rgb="FFB6D7A8"/>
        <bgColor rgb="FFB7E1CD"/>
      </patternFill>
    </fill>
    <fill>
      <patternFill patternType="solid">
        <fgColor rgb="FF00FF00"/>
        <bgColor rgb="FF34A853"/>
      </patternFill>
    </fill>
    <fill>
      <patternFill patternType="solid">
        <fgColor rgb="FFC9DAF8"/>
        <bgColor rgb="FFCFE2F3"/>
      </patternFill>
    </fill>
    <fill>
      <patternFill patternType="solid">
        <fgColor rgb="FFF4CCCC"/>
        <bgColor rgb="FFF4C7C3"/>
      </patternFill>
    </fill>
    <fill>
      <patternFill patternType="solid">
        <fgColor rgb="FFCFE2F3"/>
        <bgColor rgb="FFC9DAF8"/>
      </patternFill>
    </fill>
    <fill>
      <patternFill patternType="solid">
        <fgColor rgb="FFB7E1CD"/>
        <bgColor rgb="FFB6D7A8"/>
      </patternFill>
    </fill>
    <fill>
      <patternFill patternType="solid">
        <fgColor rgb="FFD9D9D9"/>
        <bgColor rgb="FFCF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4C7C3"/>
        </patternFill>
      </fill>
    </dxf>
    <dxf>
      <fill>
        <patternFill>
          <bgColor rgb="FFFCE8B2"/>
        </patternFill>
      </fill>
    </dxf>
    <dxf>
      <fill>
        <patternFill>
          <bgColor rgb="FF38761D"/>
        </patternFill>
      </fill>
    </dxf>
    <dxf>
      <fill>
        <patternFill>
          <bgColor rgb="FF99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4C7C3"/>
      <rgbColor rgb="FFA2C4C9"/>
      <rgbColor rgb="FF990000"/>
      <rgbColor rgb="FF38761D"/>
      <rgbColor rgb="FF000080"/>
      <rgbColor rgb="FFF6B26B"/>
      <rgbColor rgb="FF800080"/>
      <rgbColor rgb="FF3EA8B0"/>
      <rgbColor rgb="FFB7B7B7"/>
      <rgbColor rgb="FF757575"/>
      <rgbColor rgb="FF8FACF6"/>
      <rgbColor rgb="FFEA4335"/>
      <rgbColor rgb="FFFFF2CC"/>
      <rgbColor rgb="FFCFE2F3"/>
      <rgbColor rgb="FF660066"/>
      <rgbColor rgb="FFEA9999"/>
      <rgbColor rgb="FF1155CC"/>
      <rgbColor rgb="FFC9DAF8"/>
      <rgbColor rgb="FF000080"/>
      <rgbColor rgb="FFF4CCCC"/>
      <rgbColor rgb="FFFFE599"/>
      <rgbColor rgb="FFA7BBF7"/>
      <rgbColor rgb="FF800080"/>
      <rgbColor rgb="FFCC0000"/>
      <rgbColor rgb="FFD9D9D9"/>
      <rgbColor rgb="FF0000FF"/>
      <rgbColor rgb="FFA4C2F4"/>
      <rgbColor rgb="FFB7E1CD"/>
      <rgbColor rgb="FFD9EAD3"/>
      <rgbColor rgb="FFFCE8B2"/>
      <rgbColor rgb="FF9FC5E8"/>
      <rgbColor rgb="FFF1A7A5"/>
      <rgbColor rgb="FFB4A7D6"/>
      <rgbColor rgb="FFF9CB9C"/>
      <rgbColor rgb="FF4285F4"/>
      <rgbColor rgb="FF46BDC6"/>
      <rgbColor rgb="FFB6D7A8"/>
      <rgbColor rgb="FFFBBC04"/>
      <rgbColor rgb="FFF7981D"/>
      <rgbColor rgb="FFFF6D01"/>
      <rgbColor rgb="FF3D85C6"/>
      <rgbColor rgb="FF8B8B8B"/>
      <rgbColor rgb="FF003366"/>
      <rgbColor rgb="FF34A853"/>
      <rgbColor rgb="FF003300"/>
      <rgbColor rgb="FF333300"/>
      <rgbColor rgb="FFE36100"/>
      <rgbColor rgb="FFD5A6BD"/>
      <rgbColor rgb="FFFCD6A1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Распределение по классам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Картинки!$A$1:$A$6</c:f>
              <c:strCach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strCache>
            </c:strRef>
          </c:cat>
          <c:val>
            <c:numRef>
              <c:f>Картинки!$B$1:$B$6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gapWidth val="150"/>
        <c:overlap val="0"/>
        <c:axId val="3795045"/>
        <c:axId val="37515508"/>
      </c:barChart>
      <c:catAx>
        <c:axId val="37950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7515508"/>
        <c:crosses val="autoZero"/>
        <c:auto val="1"/>
        <c:lblAlgn val="ctr"/>
        <c:lblOffset val="100"/>
        <c:noMultiLvlLbl val="0"/>
      </c:catAx>
      <c:valAx>
        <c:axId val="3751550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79504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Число регистраций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Картинки!$B$15</c:f>
              <c:strCache>
                <c:ptCount val="1"/>
                <c:pt idx="0">
                  <c:v>В день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circle"/>
            <c:size val="4"/>
            <c:spPr>
              <a:solidFill>
                <a:srgbClr val="4285f4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Картинки!$A$16:$A$71</c:f>
              <c:strCache>
                <c:ptCount val="56"/>
                <c:pt idx="0">
                  <c:v>5/10/2021</c:v>
                </c:pt>
                <c:pt idx="1">
                  <c:v>5/11/2021</c:v>
                </c:pt>
                <c:pt idx="2">
                  <c:v>5/12/2021</c:v>
                </c:pt>
                <c:pt idx="3">
                  <c:v>5/13/2021</c:v>
                </c:pt>
                <c:pt idx="4">
                  <c:v>5/14/2021</c:v>
                </c:pt>
                <c:pt idx="5">
                  <c:v>5/15/2021</c:v>
                </c:pt>
                <c:pt idx="6">
                  <c:v>5/16/2021</c:v>
                </c:pt>
                <c:pt idx="7">
                  <c:v>5/17/2021</c:v>
                </c:pt>
                <c:pt idx="8">
                  <c:v>5/18/2021</c:v>
                </c:pt>
                <c:pt idx="9">
                  <c:v>5/19/2021</c:v>
                </c:pt>
                <c:pt idx="10">
                  <c:v>5/20/2021</c:v>
                </c:pt>
                <c:pt idx="11">
                  <c:v>5/21/2021</c:v>
                </c:pt>
                <c:pt idx="12">
                  <c:v>5/22/2021</c:v>
                </c:pt>
                <c:pt idx="13">
                  <c:v>5/23/2021</c:v>
                </c:pt>
                <c:pt idx="14">
                  <c:v>5/24/2021</c:v>
                </c:pt>
                <c:pt idx="15">
                  <c:v>5/25/2021</c:v>
                </c:pt>
                <c:pt idx="16">
                  <c:v>5/26/2021</c:v>
                </c:pt>
                <c:pt idx="17">
                  <c:v>5/27/2021</c:v>
                </c:pt>
                <c:pt idx="18">
                  <c:v>5/28/2021</c:v>
                </c:pt>
                <c:pt idx="19">
                  <c:v>5/29/2021</c:v>
                </c:pt>
                <c:pt idx="20">
                  <c:v>5/30/2021</c:v>
                </c:pt>
                <c:pt idx="21">
                  <c:v>5/31/2021</c:v>
                </c:pt>
                <c:pt idx="22">
                  <c:v>6/1/2021</c:v>
                </c:pt>
                <c:pt idx="23">
                  <c:v>6/2/2021</c:v>
                </c:pt>
                <c:pt idx="24">
                  <c:v>6/3/2021</c:v>
                </c:pt>
                <c:pt idx="25">
                  <c:v>6/4/2021</c:v>
                </c:pt>
                <c:pt idx="26">
                  <c:v>6/5/2021</c:v>
                </c:pt>
                <c:pt idx="27">
                  <c:v>6/6/2021</c:v>
                </c:pt>
                <c:pt idx="28">
                  <c:v>6/7/2021</c:v>
                </c:pt>
                <c:pt idx="29">
                  <c:v>6/8/2021</c:v>
                </c:pt>
                <c:pt idx="30">
                  <c:v>6/9/2021</c:v>
                </c:pt>
                <c:pt idx="31">
                  <c:v>6/10/2021</c:v>
                </c:pt>
                <c:pt idx="32">
                  <c:v>6/11/2021</c:v>
                </c:pt>
                <c:pt idx="33">
                  <c:v>6/12/2021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</c:strCache>
            </c:strRef>
          </c:cat>
          <c:val>
            <c:numRef>
              <c:f>Картинки!$B$16:$B$71</c:f>
              <c:numCache>
                <c:formatCode>General</c:formatCode>
                <c:ptCount val="56"/>
                <c:pt idx="0">
                  <c:v>0</c:v>
                </c:pt>
                <c:pt idx="1">
                  <c:v>152</c:v>
                </c:pt>
                <c:pt idx="2">
                  <c:v>152</c:v>
                </c:pt>
                <c:pt idx="3">
                  <c:v>152</c:v>
                </c:pt>
                <c:pt idx="4">
                  <c:v>152</c:v>
                </c:pt>
                <c:pt idx="5">
                  <c:v>152</c:v>
                </c:pt>
                <c:pt idx="6">
                  <c:v>152</c:v>
                </c:pt>
                <c:pt idx="7">
                  <c:v>152</c:v>
                </c:pt>
                <c:pt idx="8">
                  <c:v>152</c:v>
                </c:pt>
                <c:pt idx="9">
                  <c:v>152</c:v>
                </c:pt>
                <c:pt idx="10">
                  <c:v>152</c:v>
                </c:pt>
                <c:pt idx="11">
                  <c:v>152</c:v>
                </c:pt>
                <c:pt idx="12">
                  <c:v>152</c:v>
                </c:pt>
                <c:pt idx="13">
                  <c:v>152</c:v>
                </c:pt>
                <c:pt idx="14">
                  <c:v>152</c:v>
                </c:pt>
                <c:pt idx="15">
                  <c:v>152</c:v>
                </c:pt>
                <c:pt idx="16">
                  <c:v>152</c:v>
                </c:pt>
                <c:pt idx="17">
                  <c:v>152</c:v>
                </c:pt>
                <c:pt idx="18">
                  <c:v>152</c:v>
                </c:pt>
                <c:pt idx="19">
                  <c:v>152</c:v>
                </c:pt>
                <c:pt idx="20">
                  <c:v>152</c:v>
                </c:pt>
                <c:pt idx="21">
                  <c:v>152</c:v>
                </c:pt>
                <c:pt idx="22">
                  <c:v>152</c:v>
                </c:pt>
                <c:pt idx="23">
                  <c:v>152</c:v>
                </c:pt>
                <c:pt idx="24">
                  <c:v>152</c:v>
                </c:pt>
                <c:pt idx="25">
                  <c:v>152</c:v>
                </c:pt>
                <c:pt idx="26">
                  <c:v>152</c:v>
                </c:pt>
                <c:pt idx="27">
                  <c:v>152</c:v>
                </c:pt>
                <c:pt idx="28">
                  <c:v>152</c:v>
                </c:pt>
                <c:pt idx="29">
                  <c:v>152</c:v>
                </c:pt>
                <c:pt idx="30">
                  <c:v>152</c:v>
                </c:pt>
                <c:pt idx="31">
                  <c:v>152</c:v>
                </c:pt>
                <c:pt idx="32">
                  <c:v>152</c:v>
                </c:pt>
                <c:pt idx="33">
                  <c:v>152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Картинки!$C$15</c:f>
              <c:strCache>
                <c:ptCount val="1"/>
                <c:pt idx="0">
                  <c:v>Кумулятивно</c:v>
                </c:pt>
              </c:strCache>
            </c:strRef>
          </c:tx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circle"/>
            <c:size val="4"/>
            <c:spPr>
              <a:solidFill>
                <a:srgbClr val="ea4335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Картинки!$A$16:$A$71</c:f>
              <c:strCache>
                <c:ptCount val="56"/>
                <c:pt idx="0">
                  <c:v>5/10/2021</c:v>
                </c:pt>
                <c:pt idx="1">
                  <c:v>5/11/2021</c:v>
                </c:pt>
                <c:pt idx="2">
                  <c:v>5/12/2021</c:v>
                </c:pt>
                <c:pt idx="3">
                  <c:v>5/13/2021</c:v>
                </c:pt>
                <c:pt idx="4">
                  <c:v>5/14/2021</c:v>
                </c:pt>
                <c:pt idx="5">
                  <c:v>5/15/2021</c:v>
                </c:pt>
                <c:pt idx="6">
                  <c:v>5/16/2021</c:v>
                </c:pt>
                <c:pt idx="7">
                  <c:v>5/17/2021</c:v>
                </c:pt>
                <c:pt idx="8">
                  <c:v>5/18/2021</c:v>
                </c:pt>
                <c:pt idx="9">
                  <c:v>5/19/2021</c:v>
                </c:pt>
                <c:pt idx="10">
                  <c:v>5/20/2021</c:v>
                </c:pt>
                <c:pt idx="11">
                  <c:v>5/21/2021</c:v>
                </c:pt>
                <c:pt idx="12">
                  <c:v>5/22/2021</c:v>
                </c:pt>
                <c:pt idx="13">
                  <c:v>5/23/2021</c:v>
                </c:pt>
                <c:pt idx="14">
                  <c:v>5/24/2021</c:v>
                </c:pt>
                <c:pt idx="15">
                  <c:v>5/25/2021</c:v>
                </c:pt>
                <c:pt idx="16">
                  <c:v>5/26/2021</c:v>
                </c:pt>
                <c:pt idx="17">
                  <c:v>5/27/2021</c:v>
                </c:pt>
                <c:pt idx="18">
                  <c:v>5/28/2021</c:v>
                </c:pt>
                <c:pt idx="19">
                  <c:v>5/29/2021</c:v>
                </c:pt>
                <c:pt idx="20">
                  <c:v>5/30/2021</c:v>
                </c:pt>
                <c:pt idx="21">
                  <c:v>5/31/2021</c:v>
                </c:pt>
                <c:pt idx="22">
                  <c:v>6/1/2021</c:v>
                </c:pt>
                <c:pt idx="23">
                  <c:v>6/2/2021</c:v>
                </c:pt>
                <c:pt idx="24">
                  <c:v>6/3/2021</c:v>
                </c:pt>
                <c:pt idx="25">
                  <c:v>6/4/2021</c:v>
                </c:pt>
                <c:pt idx="26">
                  <c:v>6/5/2021</c:v>
                </c:pt>
                <c:pt idx="27">
                  <c:v>6/6/2021</c:v>
                </c:pt>
                <c:pt idx="28">
                  <c:v>6/7/2021</c:v>
                </c:pt>
                <c:pt idx="29">
                  <c:v>6/8/2021</c:v>
                </c:pt>
                <c:pt idx="30">
                  <c:v>6/9/2021</c:v>
                </c:pt>
                <c:pt idx="31">
                  <c:v>6/10/2021</c:v>
                </c:pt>
                <c:pt idx="32">
                  <c:v>6/11/2021</c:v>
                </c:pt>
                <c:pt idx="33">
                  <c:v>6/12/2021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</c:strCache>
            </c:strRef>
          </c:cat>
          <c:val>
            <c:numRef>
              <c:f>Картинки!$C$16:$C$71</c:f>
              <c:numCache>
                <c:formatCode>General</c:formatCode>
                <c:ptCount val="56"/>
                <c:pt idx="0">
                  <c:v>0</c:v>
                </c:pt>
                <c:pt idx="1">
                  <c:v>152</c:v>
                </c:pt>
                <c:pt idx="2">
                  <c:v>304</c:v>
                </c:pt>
                <c:pt idx="3">
                  <c:v>456</c:v>
                </c:pt>
                <c:pt idx="4">
                  <c:v>608</c:v>
                </c:pt>
                <c:pt idx="5">
                  <c:v>760</c:v>
                </c:pt>
                <c:pt idx="6">
                  <c:v>912</c:v>
                </c:pt>
                <c:pt idx="7">
                  <c:v>1064</c:v>
                </c:pt>
                <c:pt idx="8">
                  <c:v>1216</c:v>
                </c:pt>
                <c:pt idx="9">
                  <c:v>1368</c:v>
                </c:pt>
                <c:pt idx="10">
                  <c:v>1520</c:v>
                </c:pt>
                <c:pt idx="11">
                  <c:v>1672</c:v>
                </c:pt>
                <c:pt idx="12">
                  <c:v>1824</c:v>
                </c:pt>
                <c:pt idx="13">
                  <c:v>1976</c:v>
                </c:pt>
                <c:pt idx="14">
                  <c:v>2128</c:v>
                </c:pt>
                <c:pt idx="15">
                  <c:v>2280</c:v>
                </c:pt>
                <c:pt idx="16">
                  <c:v>2432</c:v>
                </c:pt>
                <c:pt idx="17">
                  <c:v>2584</c:v>
                </c:pt>
                <c:pt idx="18">
                  <c:v>2736</c:v>
                </c:pt>
                <c:pt idx="19">
                  <c:v>2888</c:v>
                </c:pt>
                <c:pt idx="20">
                  <c:v>3040</c:v>
                </c:pt>
                <c:pt idx="21">
                  <c:v>3192</c:v>
                </c:pt>
                <c:pt idx="22">
                  <c:v>3344</c:v>
                </c:pt>
                <c:pt idx="23">
                  <c:v>3496</c:v>
                </c:pt>
                <c:pt idx="24">
                  <c:v>3648</c:v>
                </c:pt>
                <c:pt idx="25">
                  <c:v>3800</c:v>
                </c:pt>
                <c:pt idx="26">
                  <c:v>3952</c:v>
                </c:pt>
                <c:pt idx="27">
                  <c:v>4104</c:v>
                </c:pt>
                <c:pt idx="28">
                  <c:v>4256</c:v>
                </c:pt>
                <c:pt idx="29">
                  <c:v>4408</c:v>
                </c:pt>
                <c:pt idx="30">
                  <c:v>4560</c:v>
                </c:pt>
                <c:pt idx="31">
                  <c:v>4712</c:v>
                </c:pt>
                <c:pt idx="32">
                  <c:v>4864</c:v>
                </c:pt>
                <c:pt idx="33">
                  <c:v>5016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476509"/>
        <c:axId val="88375414"/>
      </c:lineChart>
      <c:catAx>
        <c:axId val="94765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8375414"/>
        <c:crosses val="autoZero"/>
        <c:auto val="1"/>
        <c:lblAlgn val="ctr"/>
        <c:lblOffset val="100"/>
        <c:noMultiLvlLbl val="0"/>
      </c:catAx>
      <c:valAx>
        <c:axId val="88375414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476509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Старички и новички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a4c2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Картинки!$J$16:$J$17</c:f>
              <c:strCache>
                <c:ptCount val="2"/>
                <c:pt idx="0">
                  <c:v>Старички</c:v>
                </c:pt>
                <c:pt idx="1">
                  <c:v>Новички</c:v>
                </c:pt>
              </c:strCache>
            </c:strRef>
          </c:cat>
          <c:val>
            <c:numRef>
              <c:f>Картинки!$K$16:$K$17</c:f>
              <c:numCache>
                <c:formatCode>General</c:formatCode>
                <c:ptCount val="2"/>
                <c:pt idx="0">
                  <c:v>25</c:v>
                </c:pt>
                <c:pt idx="1">
                  <c:v>40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Распределение по школам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9fc5e8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a9999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9cb9c"/>
              </a:solidFill>
              <a:ln w="0">
                <a:noFill/>
              </a:ln>
            </c:spPr>
          </c:dPt>
          <c:dPt>
            <c:idx val="3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b4a7d6"/>
              </a:solidFill>
              <a:ln w="0">
                <a:noFill/>
              </a:ln>
            </c:spPr>
          </c:dPt>
          <c:dPt>
            <c:idx val="5"/>
            <c:spPr>
              <a:solidFill>
                <a:srgbClr val="a2c4c9"/>
              </a:solidFill>
              <a:ln w="0">
                <a:noFill/>
              </a:ln>
            </c:spPr>
          </c:dPt>
          <c:dPt>
            <c:idx val="6"/>
            <c:spPr>
              <a:solidFill>
                <a:srgbClr val="d5a6bd"/>
              </a:solidFill>
              <a:ln w="0">
                <a:noFill/>
              </a:ln>
            </c:spPr>
          </c:dPt>
          <c:dPt>
            <c:idx val="7"/>
            <c:spPr>
              <a:solidFill>
                <a:srgbClr val="ea4335"/>
              </a:solidFill>
              <a:ln w="0">
                <a:noFill/>
              </a:ln>
            </c:spPr>
          </c:dPt>
          <c:dPt>
            <c:idx val="8"/>
            <c:spPr>
              <a:solidFill>
                <a:srgbClr val="fbbc04"/>
              </a:solidFill>
              <a:ln w="0">
                <a:noFill/>
              </a:ln>
            </c:spPr>
          </c:dPt>
          <c:dPt>
            <c:idx val="9"/>
            <c:spPr>
              <a:solidFill>
                <a:srgbClr val="34a853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ff6d01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a7bbf7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f1a7a5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fcd6a1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Картинки!$H$1:$H$15</c:f>
              <c:strCache>
                <c:ptCount val="15"/>
                <c:pt idx="0">
                  <c:v>117</c:v>
                </c:pt>
                <c:pt idx="1">
                  <c:v>149</c:v>
                </c:pt>
                <c:pt idx="2">
                  <c:v>19</c:v>
                </c:pt>
                <c:pt idx="3">
                  <c:v>64</c:v>
                </c:pt>
                <c:pt idx="4">
                  <c:v>85</c:v>
                </c:pt>
                <c:pt idx="5">
                  <c:v>115</c:v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остальные</c:v>
                </c:pt>
              </c:strCache>
            </c:strRef>
          </c:cat>
          <c:val>
            <c:numRef>
              <c:f>Картинки!$I$1:$I$15</c:f>
              <c:numCache>
                <c:formatCode>General</c:formatCode>
                <c:ptCount val="15"/>
                <c:pt idx="0">
                  <c:v>22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5</c:v>
                </c:pt>
                <c:pt idx="5">
                  <c:v>1</c:v>
                </c:pt>
                <c:pt idx="14">
                  <c:v>24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Точность бытия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ea9999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fc5e8"/>
              </a:solidFill>
              <a:ln w="0">
                <a:noFill/>
              </a:ln>
            </c:spPr>
          </c:dPt>
          <c:dPt>
            <c:idx val="3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e36100"/>
              </a:solidFill>
              <a:ln w="0">
                <a:noFill/>
              </a:ln>
            </c:spPr>
          </c:dPt>
          <c:dPt>
            <c:idx val="5"/>
            <c:spPr>
              <a:solidFill>
                <a:srgbClr val="3ea8b0"/>
              </a:solidFill>
              <a:ln w="0">
                <a:noFill/>
              </a:ln>
            </c:spPr>
          </c:dPt>
          <c:dPt>
            <c:idx val="6"/>
            <c:spPr>
              <a:solidFill>
                <a:srgbClr val="8facf6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Картинки!$D$35:$D$38</c:f>
              <c:strCache>
                <c:ptCount val="4"/>
                <c:pt idx="0">
                  <c:v>не будет</c:v>
                </c:pt>
                <c:pt idx="1">
                  <c:v>не спрашивали</c:v>
                </c:pt>
                <c:pt idx="2">
                  <c:v>спросили</c:v>
                </c:pt>
                <c:pt idx="3">
                  <c:v>будет</c:v>
                </c:pt>
              </c:strCache>
            </c:strRef>
          </c:cat>
          <c:val>
            <c:numRef>
              <c:f>Картинки!$F$35:$F$41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952560</xdr:colOff>
      <xdr:row>0</xdr:row>
      <xdr:rowOff>0</xdr:rowOff>
    </xdr:from>
    <xdr:to>
      <xdr:col>6</xdr:col>
      <xdr:colOff>182160</xdr:colOff>
      <xdr:row>14</xdr:row>
      <xdr:rowOff>132840</xdr:rowOff>
    </xdr:to>
    <xdr:graphicFrame>
      <xdr:nvGraphicFramePr>
        <xdr:cNvPr id="0" name="Chart 1"/>
        <xdr:cNvGraphicFramePr/>
      </xdr:nvGraphicFramePr>
      <xdr:xfrm>
        <a:off x="1971720" y="0"/>
        <a:ext cx="473868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14</xdr:row>
      <xdr:rowOff>162000</xdr:rowOff>
    </xdr:from>
    <xdr:to>
      <xdr:col>8</xdr:col>
      <xdr:colOff>210600</xdr:colOff>
      <xdr:row>32</xdr:row>
      <xdr:rowOff>94320</xdr:rowOff>
    </xdr:to>
    <xdr:graphicFrame>
      <xdr:nvGraphicFramePr>
        <xdr:cNvPr id="1" name="Chart 2"/>
        <xdr:cNvGraphicFramePr/>
      </xdr:nvGraphicFramePr>
      <xdr:xfrm>
        <a:off x="3057480" y="2962080"/>
        <a:ext cx="571968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114480</xdr:colOff>
      <xdr:row>17</xdr:row>
      <xdr:rowOff>38160</xdr:rowOff>
    </xdr:from>
    <xdr:to>
      <xdr:col>12</xdr:col>
      <xdr:colOff>774720</xdr:colOff>
      <xdr:row>30</xdr:row>
      <xdr:rowOff>199440</xdr:rowOff>
    </xdr:to>
    <xdr:graphicFrame>
      <xdr:nvGraphicFramePr>
        <xdr:cNvPr id="2" name="Chart 3"/>
        <xdr:cNvGraphicFramePr/>
      </xdr:nvGraphicFramePr>
      <xdr:xfrm>
        <a:off x="9700200" y="3438360"/>
        <a:ext cx="3717720" cy="276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19080</xdr:colOff>
      <xdr:row>0</xdr:row>
      <xdr:rowOff>0</xdr:rowOff>
    </xdr:from>
    <xdr:to>
      <xdr:col>13</xdr:col>
      <xdr:colOff>614160</xdr:colOff>
      <xdr:row>14</xdr:row>
      <xdr:rowOff>75600</xdr:rowOff>
    </xdr:to>
    <xdr:graphicFrame>
      <xdr:nvGraphicFramePr>
        <xdr:cNvPr id="3" name="Chart 4"/>
        <xdr:cNvGraphicFramePr/>
      </xdr:nvGraphicFramePr>
      <xdr:xfrm>
        <a:off x="9604800" y="0"/>
        <a:ext cx="4671720" cy="287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76320</xdr:colOff>
      <xdr:row>33</xdr:row>
      <xdr:rowOff>85680</xdr:rowOff>
    </xdr:from>
    <xdr:to>
      <xdr:col>10</xdr:col>
      <xdr:colOff>680760</xdr:colOff>
      <xdr:row>47</xdr:row>
      <xdr:rowOff>180000</xdr:rowOff>
    </xdr:to>
    <xdr:graphicFrame>
      <xdr:nvGraphicFramePr>
        <xdr:cNvPr id="4" name="Chart 5"/>
        <xdr:cNvGraphicFramePr/>
      </xdr:nvGraphicFramePr>
      <xdr:xfrm>
        <a:off x="6604560" y="6686280"/>
        <a:ext cx="4681080" cy="289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k.com/mdaushsh" TargetMode="External"/><Relationship Id="rId2" Type="http://schemas.openxmlformats.org/officeDocument/2006/relationships/hyperlink" Target="http://vk.com/keroseene" TargetMode="External"/><Relationship Id="rId3" Type="http://schemas.openxmlformats.org/officeDocument/2006/relationships/hyperlink" Target="https://vk.com/id542091942" TargetMode="External"/><Relationship Id="rId4" Type="http://schemas.openxmlformats.org/officeDocument/2006/relationships/hyperlink" Target="https://vk.com/bpyanzin" TargetMode="External"/><Relationship Id="rId5" Type="http://schemas.openxmlformats.org/officeDocument/2006/relationships/hyperlink" Target="https://vk.com/id339456210" TargetMode="External"/><Relationship Id="rId6" Type="http://schemas.openxmlformats.org/officeDocument/2006/relationships/hyperlink" Target="https://vk.com/katerinagalak" TargetMode="External"/><Relationship Id="rId7" Type="http://schemas.openxmlformats.org/officeDocument/2006/relationships/hyperlink" Target="https://m.vk.com/id394830793" TargetMode="External"/><Relationship Id="rId8" Type="http://schemas.openxmlformats.org/officeDocument/2006/relationships/hyperlink" Target="https://vk.com/durachok.kakoito" TargetMode="External"/><Relationship Id="rId9" Type="http://schemas.openxmlformats.org/officeDocument/2006/relationships/hyperlink" Target="http://vk.com/id577339233" TargetMode="External"/><Relationship Id="rId10" Type="http://schemas.openxmlformats.org/officeDocument/2006/relationships/hyperlink" Target="https://vk.com/loveyoujustlikeafriend" TargetMode="External"/><Relationship Id="rId11" Type="http://schemas.openxmlformats.org/officeDocument/2006/relationships/hyperlink" Target="https://vk.com/loveyoujustlikeafriend" TargetMode="External"/><Relationship Id="rId12" Type="http://schemas.openxmlformats.org/officeDocument/2006/relationships/hyperlink" Target="https://vk.com/id344828536" TargetMode="External"/><Relationship Id="rId13" Type="http://schemas.openxmlformats.org/officeDocument/2006/relationships/hyperlink" Target="https://vk.com/id452262359" TargetMode="External"/><Relationship Id="rId14" Type="http://schemas.openxmlformats.org/officeDocument/2006/relationships/hyperlink" Target="https://vk.com/id281208655" TargetMode="External"/><Relationship Id="rId15" Type="http://schemas.openxmlformats.org/officeDocument/2006/relationships/hyperlink" Target="https://vk.com/id341567849" TargetMode="External"/><Relationship Id="rId16" Type="http://schemas.openxmlformats.org/officeDocument/2006/relationships/hyperlink" Target="https://vk.com/id591530737" TargetMode="External"/><Relationship Id="rId17" Type="http://schemas.openxmlformats.org/officeDocument/2006/relationships/hyperlink" Target="https://vk.com/pirotexxnichka" TargetMode="External"/><Relationship Id="rId18" Type="http://schemas.openxmlformats.org/officeDocument/2006/relationships/hyperlink" Target="https://vk.com/id248147614" TargetMode="External"/><Relationship Id="rId19" Type="http://schemas.openxmlformats.org/officeDocument/2006/relationships/hyperlink" Target="https://vk.com/oolllyyyaaa" TargetMode="External"/><Relationship Id="rId20" Type="http://schemas.openxmlformats.org/officeDocument/2006/relationships/hyperlink" Target="http://vk.com/id258574005" TargetMode="External"/><Relationship Id="rId21" Type="http://schemas.openxmlformats.org/officeDocument/2006/relationships/hyperlink" Target="https://vk.com/id441533920" TargetMode="External"/><Relationship Id="rId22" Type="http://schemas.openxmlformats.org/officeDocument/2006/relationships/hyperlink" Target="https://vk.com/calijaaaaaaaaaaa" TargetMode="External"/><Relationship Id="rId23" Type="http://schemas.openxmlformats.org/officeDocument/2006/relationships/hyperlink" Target="https://vk.com/id441533920" TargetMode="External"/><Relationship Id="rId24" Type="http://schemas.openxmlformats.org/officeDocument/2006/relationships/hyperlink" Target="https://vk.com/id441533920" TargetMode="External"/><Relationship Id="rId25" Type="http://schemas.openxmlformats.org/officeDocument/2006/relationships/hyperlink" Target="https://vk.com/id441533920" TargetMode="External"/><Relationship Id="rId26" Type="http://schemas.openxmlformats.org/officeDocument/2006/relationships/hyperlink" Target="http://vk.com/perevalskaya_04" TargetMode="External"/><Relationship Id="rId27" Type="http://schemas.openxmlformats.org/officeDocument/2006/relationships/hyperlink" Target="https://vk.com/id281634464" TargetMode="External"/><Relationship Id="rId28" Type="http://schemas.openxmlformats.org/officeDocument/2006/relationships/hyperlink" Target="https://vk.com/id441533920" TargetMode="External"/><Relationship Id="rId29" Type="http://schemas.openxmlformats.org/officeDocument/2006/relationships/hyperlink" Target="https://vk.com/id441533920" TargetMode="External"/><Relationship Id="rId30" Type="http://schemas.openxmlformats.org/officeDocument/2006/relationships/hyperlink" Target="http://vk.com/id398882645" TargetMode="External"/><Relationship Id="rId31" Type="http://schemas.openxmlformats.org/officeDocument/2006/relationships/hyperlink" Target="https://vk.com/id324261632" TargetMode="External"/><Relationship Id="rId32" Type="http://schemas.openxmlformats.org/officeDocument/2006/relationships/hyperlink" Target="https://vk.com/durachok.kakoito" TargetMode="External"/><Relationship Id="rId33" Type="http://schemas.openxmlformats.org/officeDocument/2006/relationships/hyperlink" Target="https://vk.com/id238150808" TargetMode="External"/><Relationship Id="rId34" Type="http://schemas.openxmlformats.org/officeDocument/2006/relationships/hyperlink" Target="https://vk.com/veronika.tseneva" TargetMode="External"/><Relationship Id="rId35" Type="http://schemas.openxmlformats.org/officeDocument/2006/relationships/hyperlink" Target="https://vk.com/hehehe2020" TargetMode="External"/><Relationship Id="rId36" Type="http://schemas.openxmlformats.org/officeDocument/2006/relationships/hyperlink" Target="https://vk.com/ramina_mm" TargetMode="External"/><Relationship Id="rId37" Type="http://schemas.openxmlformats.org/officeDocument/2006/relationships/hyperlink" Target="https://vk.com/vovagame555" TargetMode="External"/><Relationship Id="rId38" Type="http://schemas.openxmlformats.org/officeDocument/2006/relationships/hyperlink" Target="https://vk.com/id231042498" TargetMode="External"/><Relationship Id="rId39" Type="http://schemas.openxmlformats.org/officeDocument/2006/relationships/hyperlink" Target="https://vk.com/id231042498" TargetMode="External"/><Relationship Id="rId40" Type="http://schemas.openxmlformats.org/officeDocument/2006/relationships/hyperlink" Target="https://vk.com/id341120317" TargetMode="External"/><Relationship Id="rId41" Type="http://schemas.openxmlformats.org/officeDocument/2006/relationships/hyperlink" Target="https://vk.com/id460655219" TargetMode="External"/><Relationship Id="rId42" Type="http://schemas.openxmlformats.org/officeDocument/2006/relationships/hyperlink" Target="https://vk.com/id253954873" TargetMode="External"/><Relationship Id="rId43" Type="http://schemas.openxmlformats.org/officeDocument/2006/relationships/hyperlink" Target="https://vk.com/ez.bars" TargetMode="External"/><Relationship Id="rId44" Type="http://schemas.openxmlformats.org/officeDocument/2006/relationships/hyperlink" Target="https://vk.com/sidushkina" TargetMode="External"/><Relationship Id="rId45" Type="http://schemas.openxmlformats.org/officeDocument/2006/relationships/hyperlink" Target="https://vk.com/id528082701" TargetMode="External"/><Relationship Id="rId46" Type="http://schemas.openxmlformats.org/officeDocument/2006/relationships/hyperlink" Target="https://vk.com/anchous555" TargetMode="External"/><Relationship Id="rId47" Type="http://schemas.openxmlformats.org/officeDocument/2006/relationships/hyperlink" Target="http://vk.com/anasta_pro" TargetMode="External"/><Relationship Id="rId48" Type="http://schemas.openxmlformats.org/officeDocument/2006/relationships/hyperlink" Target="https://vk.com/id352770201" TargetMode="External"/><Relationship Id="rId49" Type="http://schemas.openxmlformats.org/officeDocument/2006/relationships/hyperlink" Target="https://vk.com/saverskay05" TargetMode="External"/><Relationship Id="rId50" Type="http://schemas.openxmlformats.org/officeDocument/2006/relationships/hyperlink" Target="https://vk.com/ekaterinaapp" TargetMode="External"/><Relationship Id="rId51" Type="http://schemas.openxmlformats.org/officeDocument/2006/relationships/hyperlink" Target="https://vk.com/ekaterinaapp" TargetMode="External"/><Relationship Id="rId52" Type="http://schemas.openxmlformats.org/officeDocument/2006/relationships/hyperlink" Target="https://vk.com/ekaterinaapp" TargetMode="External"/><Relationship Id="rId53" Type="http://schemas.openxmlformats.org/officeDocument/2006/relationships/hyperlink" Target="https://vk.com/smabbv" TargetMode="External"/><Relationship Id="rId54" Type="http://schemas.openxmlformats.org/officeDocument/2006/relationships/hyperlink" Target="https://m.vk.com/adelfinskii" TargetMode="External"/><Relationship Id="rId55" Type="http://schemas.openxmlformats.org/officeDocument/2006/relationships/hyperlink" Target="https://vk.com/lada_ivchenko" TargetMode="External"/><Relationship Id="rId56" Type="http://schemas.openxmlformats.org/officeDocument/2006/relationships/hyperlink" Target="https://vk.com/grafinyyaaa" TargetMode="External"/><Relationship Id="rId57" Type="http://schemas.openxmlformats.org/officeDocument/2006/relationships/hyperlink" Target="https://vk.com/grafinyyaaa" TargetMode="External"/><Relationship Id="rId58" Type="http://schemas.openxmlformats.org/officeDocument/2006/relationships/hyperlink" Target="https://vk.com/slawa_polsce" TargetMode="External"/><Relationship Id="rId59" Type="http://schemas.openxmlformats.org/officeDocument/2006/relationships/hyperlink" Target="https://vk.com/zromakom9" TargetMode="External"/><Relationship Id="rId60" Type="http://schemas.openxmlformats.org/officeDocument/2006/relationships/hyperlink" Target="https://vk.com/ccngh" TargetMode="External"/><Relationship Id="rId61" Type="http://schemas.openxmlformats.org/officeDocument/2006/relationships/hyperlink" Target="http://vk.com/loveushakovaa" TargetMode="External"/><Relationship Id="rId62" Type="http://schemas.openxmlformats.org/officeDocument/2006/relationships/hyperlink" Target="https://vk.com/id324261632" TargetMode="External"/><Relationship Id="rId63" Type="http://schemas.openxmlformats.org/officeDocument/2006/relationships/hyperlink" Target="https://vk.com/id306650408" TargetMode="External"/><Relationship Id="rId64" Type="http://schemas.openxmlformats.org/officeDocument/2006/relationships/hyperlink" Target="https://vk.com/shmuryginvldmr" TargetMode="External"/><Relationship Id="rId65" Type="http://schemas.openxmlformats.org/officeDocument/2006/relationships/hyperlink" Target="https://vk.com/slawa_polsce" TargetMode="External"/><Relationship Id="rId66" Type="http://schemas.openxmlformats.org/officeDocument/2006/relationships/hyperlink" Target="https://vk.com/gordeyzav" TargetMode="External"/><Relationship Id="rId67" Type="http://schemas.openxmlformats.org/officeDocument/2006/relationships/hyperlink" Target="http://vk.com/p.nikulshin" TargetMode="External"/><Relationship Id="rId68" Type="http://schemas.openxmlformats.org/officeDocument/2006/relationships/hyperlink" Target="http://vk.com/ivantheglorious" TargetMode="External"/><Relationship Id="rId69" Type="http://schemas.openxmlformats.org/officeDocument/2006/relationships/hyperlink" Target="https://vk.com/veronika_korosteleva" TargetMode="External"/><Relationship Id="rId70" Type="http://schemas.openxmlformats.org/officeDocument/2006/relationships/hyperlink" Target="https://vk.com/bpyanz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vk.com/bpyanzin" TargetMode="External"/><Relationship Id="rId2" Type="http://schemas.openxmlformats.org/officeDocument/2006/relationships/hyperlink" Target="http://vk.com/bpyanzi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vk.com/id479109984" TargetMode="External"/><Relationship Id="rId2" Type="http://schemas.openxmlformats.org/officeDocument/2006/relationships/hyperlink" Target="http://vk.com/ramina_mm" TargetMode="External"/><Relationship Id="rId3" Type="http://schemas.openxmlformats.org/officeDocument/2006/relationships/hyperlink" Target="http://vk.com/id310479043" TargetMode="External"/><Relationship Id="rId4" Type="http://schemas.openxmlformats.org/officeDocument/2006/relationships/hyperlink" Target="http://vk.com/id245076479" TargetMode="External"/><Relationship Id="rId5" Type="http://schemas.openxmlformats.org/officeDocument/2006/relationships/hyperlink" Target="http://vk.com/bpyanzin" TargetMode="External"/><Relationship Id="rId6" Type="http://schemas.openxmlformats.org/officeDocument/2006/relationships/hyperlink" Target="http://vk.com/id_id_idid_id" TargetMode="External"/><Relationship Id="rId7" Type="http://schemas.openxmlformats.org/officeDocument/2006/relationships/hyperlink" Target="http://vk.com/idmayakova305" TargetMode="External"/><Relationship Id="rId8" Type="http://schemas.openxmlformats.org/officeDocument/2006/relationships/hyperlink" Target="http://vk.com/id451195781" TargetMode="External"/><Relationship Id="rId9" Type="http://schemas.openxmlformats.org/officeDocument/2006/relationships/hyperlink" Target="http://vk.com/zzaitceva" TargetMode="External"/><Relationship Id="rId10" Type="http://schemas.openxmlformats.org/officeDocument/2006/relationships/hyperlink" Target="http://vk.com/rostgay" TargetMode="External"/><Relationship Id="rId11" Type="http://schemas.openxmlformats.org/officeDocument/2006/relationships/hyperlink" Target="http://vk.com/id577339233" TargetMode="External"/><Relationship Id="rId12" Type="http://schemas.openxmlformats.org/officeDocument/2006/relationships/hyperlink" Target="http://vk.com/yoneeth" TargetMode="External"/><Relationship Id="rId13" Type="http://schemas.openxmlformats.org/officeDocument/2006/relationships/hyperlink" Target="http://vk.com/welcometomybeer" TargetMode="External"/><Relationship Id="rId14" Type="http://schemas.openxmlformats.org/officeDocument/2006/relationships/hyperlink" Target="http://vk.com/0alescka0" TargetMode="External"/><Relationship Id="rId15" Type="http://schemas.openxmlformats.org/officeDocument/2006/relationships/hyperlink" Target="http://vk.com/id435651592" TargetMode="External"/><Relationship Id="rId16" Type="http://schemas.openxmlformats.org/officeDocument/2006/relationships/hyperlink" Target="http://vk.com/id296720570" TargetMode="External"/><Relationship Id="rId17" Type="http://schemas.openxmlformats.org/officeDocument/2006/relationships/hyperlink" Target="http://vk.com/tvoylichniytsirk" TargetMode="External"/><Relationship Id="rId18" Type="http://schemas.openxmlformats.org/officeDocument/2006/relationships/hyperlink" Target="http://vk.com/a.kalinechenko" TargetMode="External"/><Relationship Id="rId19" Type="http://schemas.openxmlformats.org/officeDocument/2006/relationships/hyperlink" Target="http://vk.com/katerinasergeevnakraeva" TargetMode="External"/><Relationship Id="rId20" Type="http://schemas.openxmlformats.org/officeDocument/2006/relationships/hyperlink" Target="http://vk.com/sergey.prokhorov2000" TargetMode="External"/><Relationship Id="rId21" Type="http://schemas.openxmlformats.org/officeDocument/2006/relationships/hyperlink" Target="http://vk.com/ktaranova3" TargetMode="External"/><Relationship Id="rId22" Type="http://schemas.openxmlformats.org/officeDocument/2006/relationships/hyperlink" Target="http://vk.com/id258574005" TargetMode="External"/><Relationship Id="rId23" Type="http://schemas.openxmlformats.org/officeDocument/2006/relationships/hyperlink" Target="http://vk.com/id324261632" TargetMode="External"/><Relationship Id="rId24" Type="http://schemas.openxmlformats.org/officeDocument/2006/relationships/hyperlink" Target="http://vk.com/id254419335" TargetMode="External"/><Relationship Id="rId25" Type="http://schemas.openxmlformats.org/officeDocument/2006/relationships/hyperlink" Target="http://vk.com/id152267404" TargetMode="External"/><Relationship Id="rId26" Type="http://schemas.openxmlformats.org/officeDocument/2006/relationships/hyperlink" Target="http://vk.com/tixon2002" TargetMode="External"/><Relationship Id="rId27" Type="http://schemas.openxmlformats.org/officeDocument/2006/relationships/hyperlink" Target="http://vk.com/id452262359" TargetMode="External"/><Relationship Id="rId28" Type="http://schemas.openxmlformats.org/officeDocument/2006/relationships/hyperlink" Target="http://vk.com/id439954024" TargetMode="External"/><Relationship Id="rId29" Type="http://schemas.openxmlformats.org/officeDocument/2006/relationships/hyperlink" Target="http://vk.com/milkamilkywayy" TargetMode="External"/><Relationship Id="rId30" Type="http://schemas.openxmlformats.org/officeDocument/2006/relationships/hyperlink" Target="http://vk.com/id277939575" TargetMode="External"/><Relationship Id="rId31" Type="http://schemas.openxmlformats.org/officeDocument/2006/relationships/hyperlink" Target="http://vk.com/naldoduck" TargetMode="External"/><Relationship Id="rId32" Type="http://schemas.openxmlformats.org/officeDocument/2006/relationships/hyperlink" Target="http://vk.com/id373641638" TargetMode="External"/><Relationship Id="rId33" Type="http://schemas.openxmlformats.org/officeDocument/2006/relationships/hyperlink" Target="http://vk.com/lukeskyw4lker" TargetMode="External"/><Relationship Id="rId34" Type="http://schemas.openxmlformats.org/officeDocument/2006/relationships/hyperlink" Target="http://vk.com/mihagg1" TargetMode="External"/><Relationship Id="rId35" Type="http://schemas.openxmlformats.org/officeDocument/2006/relationships/hyperlink" Target="http://vk.com/polinko_malinko" TargetMode="External"/><Relationship Id="rId36" Type="http://schemas.openxmlformats.org/officeDocument/2006/relationships/hyperlink" Target="http://vk.com/id445282722" TargetMode="External"/><Relationship Id="rId37" Type="http://schemas.openxmlformats.org/officeDocument/2006/relationships/hyperlink" Target="http://vk.com/polianaaa19" TargetMode="External"/><Relationship Id="rId38" Type="http://schemas.openxmlformats.org/officeDocument/2006/relationships/hyperlink" Target="http://vk.com/a.molotorenko" TargetMode="External"/><Relationship Id="rId39" Type="http://schemas.openxmlformats.org/officeDocument/2006/relationships/hyperlink" Target="http://vk.com/uvasmania" TargetMode="External"/><Relationship Id="rId40" Type="http://schemas.openxmlformats.org/officeDocument/2006/relationships/hyperlink" Target="http://vk.com/conduktor_in_punzer" TargetMode="External"/><Relationship Id="rId41" Type="http://schemas.openxmlformats.org/officeDocument/2006/relationships/hyperlink" Target="http://vk.com/id195904823" TargetMode="External"/><Relationship Id="rId42" Type="http://schemas.openxmlformats.org/officeDocument/2006/relationships/hyperlink" Target="http://vk.com/ilshat4295" TargetMode="External"/><Relationship Id="rId43" Type="http://schemas.openxmlformats.org/officeDocument/2006/relationships/hyperlink" Target="http://vk.com/lera_ovchinnikova007" TargetMode="External"/><Relationship Id="rId44" Type="http://schemas.openxmlformats.org/officeDocument/2006/relationships/hyperlink" Target="http://vk.com/lmao_a" TargetMode="External"/><Relationship Id="rId45" Type="http://schemas.openxmlformats.org/officeDocument/2006/relationships/hyperlink" Target="http://vk.com/loveushakovaa" TargetMode="External"/><Relationship Id="rId46" Type="http://schemas.openxmlformats.org/officeDocument/2006/relationships/hyperlink" Target="http://vk.com/belimcatherine" TargetMode="External"/><Relationship Id="rId47" Type="http://schemas.openxmlformats.org/officeDocument/2006/relationships/hyperlink" Target="http://vk.com/ananasfromomsk" TargetMode="External"/><Relationship Id="rId48" Type="http://schemas.openxmlformats.org/officeDocument/2006/relationships/hyperlink" Target="http://vk.com/7bunu" TargetMode="External"/><Relationship Id="rId49" Type="http://schemas.openxmlformats.org/officeDocument/2006/relationships/hyperlink" Target="http://vk.com/somejewish" TargetMode="External"/><Relationship Id="rId50" Type="http://schemas.openxmlformats.org/officeDocument/2006/relationships/hyperlink" Target="http://vk.com/elimaksi" TargetMode="External"/><Relationship Id="rId51" Type="http://schemas.openxmlformats.org/officeDocument/2006/relationships/hyperlink" Target="http://vk.com/id263080412" TargetMode="External"/><Relationship Id="rId52" Type="http://schemas.openxmlformats.org/officeDocument/2006/relationships/hyperlink" Target="http://vk.com/katherrrrrrrine" TargetMode="External"/><Relationship Id="rId53" Type="http://schemas.openxmlformats.org/officeDocument/2006/relationships/hyperlink" Target="http://vk.com/nata_2002" TargetMode="External"/><Relationship Id="rId54" Type="http://schemas.openxmlformats.org/officeDocument/2006/relationships/hyperlink" Target="http://vk.com/id240733315" TargetMode="External"/><Relationship Id="rId55" Type="http://schemas.openxmlformats.org/officeDocument/2006/relationships/hyperlink" Target="http://vk.com/gordeyzav" TargetMode="External"/><Relationship Id="rId56" Type="http://schemas.openxmlformats.org/officeDocument/2006/relationships/hyperlink" Target="http://vk.com/ivantheglorious" TargetMode="External"/><Relationship Id="rId57" Type="http://schemas.openxmlformats.org/officeDocument/2006/relationships/hyperlink" Target="http://vk.com/kucuryzka" TargetMode="External"/><Relationship Id="rId58" Type="http://schemas.openxmlformats.org/officeDocument/2006/relationships/hyperlink" Target="http://vk.com/vishniao_o" TargetMode="External"/><Relationship Id="rId59" Type="http://schemas.openxmlformats.org/officeDocument/2006/relationships/hyperlink" Target="http://vk.com/efimova_katerina" TargetMode="External"/><Relationship Id="rId60" Type="http://schemas.openxmlformats.org/officeDocument/2006/relationships/hyperlink" Target="http://vk.com/kwilgelm" TargetMode="External"/><Relationship Id="rId61" Type="http://schemas.openxmlformats.org/officeDocument/2006/relationships/hyperlink" Target="http://vk.com/id316722362" TargetMode="External"/><Relationship Id="rId62" Type="http://schemas.openxmlformats.org/officeDocument/2006/relationships/hyperlink" Target="http://vk.com/veronika_korosteleva" TargetMode="External"/><Relationship Id="rId63" Type="http://schemas.openxmlformats.org/officeDocument/2006/relationships/hyperlink" Target="http://vk.com/in_photo_04" TargetMode="External"/><Relationship Id="rId64" Type="http://schemas.openxmlformats.org/officeDocument/2006/relationships/hyperlink" Target="http://vk.com/dashs2016" TargetMode="External"/><Relationship Id="rId65" Type="http://schemas.openxmlformats.org/officeDocument/2006/relationships/hyperlink" Target="http://vk.com/misha_zhilin2003" TargetMode="External"/><Relationship Id="rId66" Type="http://schemas.openxmlformats.org/officeDocument/2006/relationships/hyperlink" Target="http://vk.com/totallynotbuzz" TargetMode="External"/><Relationship Id="rId67" Type="http://schemas.openxmlformats.org/officeDocument/2006/relationships/hyperlink" Target="http://vk.com/mi.morgun.ivan" TargetMode="External"/><Relationship Id="rId68" Type="http://schemas.openxmlformats.org/officeDocument/2006/relationships/hyperlink" Target="http://vk.com/id284438427" TargetMode="External"/><Relationship Id="rId69" Type="http://schemas.openxmlformats.org/officeDocument/2006/relationships/hyperlink" Target="http://vk.com/liashabalina" TargetMode="External"/><Relationship Id="rId70" Type="http://schemas.openxmlformats.org/officeDocument/2006/relationships/hyperlink" Target="http://vk.com/alitomenura" TargetMode="External"/><Relationship Id="rId71" Type="http://schemas.openxmlformats.org/officeDocument/2006/relationships/hyperlink" Target="http://vk.com/kinchiryak" TargetMode="External"/><Relationship Id="rId72" Type="http://schemas.openxmlformats.org/officeDocument/2006/relationships/hyperlink" Target="http://vk.com/mbogomazova2015" TargetMode="External"/><Relationship Id="rId73" Type="http://schemas.openxmlformats.org/officeDocument/2006/relationships/hyperlink" Target="http://vk.com/mtrikole" TargetMode="External"/><Relationship Id="rId74" Type="http://schemas.openxmlformats.org/officeDocument/2006/relationships/hyperlink" Target="http://vk.com/sestroslava" TargetMode="External"/><Relationship Id="rId75" Type="http://schemas.openxmlformats.org/officeDocument/2006/relationships/hyperlink" Target="http://vk.com/all.aadenis" TargetMode="External"/><Relationship Id="rId76" Type="http://schemas.openxmlformats.org/officeDocument/2006/relationships/hyperlink" Target="http://vk.com/ekaterinaapp" TargetMode="External"/><Relationship Id="rId77" Type="http://schemas.openxmlformats.org/officeDocument/2006/relationships/hyperlink" Target="http://vk.com/sebast1an_pere1ro" TargetMode="External"/><Relationship Id="rId78" Type="http://schemas.openxmlformats.org/officeDocument/2006/relationships/hyperlink" Target="http://vk.com/tupolinaa" TargetMode="External"/><Relationship Id="rId79" Type="http://schemas.openxmlformats.org/officeDocument/2006/relationships/hyperlink" Target="http://vk.com/max_st15" TargetMode="External"/><Relationship Id="rId80" Type="http://schemas.openxmlformats.org/officeDocument/2006/relationships/hyperlink" Target="http://vk.com/ecliptic_boundaries" TargetMode="External"/><Relationship Id="rId81" Type="http://schemas.openxmlformats.org/officeDocument/2006/relationships/hyperlink" Target="http://vk.com/bessarabika" TargetMode="External"/><Relationship Id="rId82" Type="http://schemas.openxmlformats.org/officeDocument/2006/relationships/hyperlink" Target="http://vk.com/id254401565" TargetMode="External"/><Relationship Id="rId83" Type="http://schemas.openxmlformats.org/officeDocument/2006/relationships/hyperlink" Target="http://vk.com/den_41_k_1" TargetMode="External"/><Relationship Id="rId84" Type="http://schemas.openxmlformats.org/officeDocument/2006/relationships/hyperlink" Target="http://vk.com/vivienasa" TargetMode="External"/><Relationship Id="rId85" Type="http://schemas.openxmlformats.org/officeDocument/2006/relationships/hyperlink" Target="http://vk.com/dmitriy_ponomare" TargetMode="External"/><Relationship Id="rId86" Type="http://schemas.openxmlformats.org/officeDocument/2006/relationships/hyperlink" Target="http://vk.com/id529644717" TargetMode="External"/><Relationship Id="rId87" Type="http://schemas.openxmlformats.org/officeDocument/2006/relationships/hyperlink" Target="https://vk.com/haotic0sotur" TargetMode="External"/><Relationship Id="rId88" Type="http://schemas.openxmlformats.org/officeDocument/2006/relationships/hyperlink" Target="http://vk.com/ksmokiyenko" TargetMode="External"/><Relationship Id="rId89" Type="http://schemas.openxmlformats.org/officeDocument/2006/relationships/hyperlink" Target="http://vk.com/legendarymember" TargetMode="External"/><Relationship Id="rId90" Type="http://schemas.openxmlformats.org/officeDocument/2006/relationships/hyperlink" Target="http://vk.com/id447460014" TargetMode="External"/><Relationship Id="rId91" Type="http://schemas.openxmlformats.org/officeDocument/2006/relationships/hyperlink" Target="http://vk.com/sebirskaja_jazva" TargetMode="External"/><Relationship Id="rId92" Type="http://schemas.openxmlformats.org/officeDocument/2006/relationships/hyperlink" Target="http://vk.com/nitrogenous_base" TargetMode="External"/><Relationship Id="rId93" Type="http://schemas.openxmlformats.org/officeDocument/2006/relationships/hyperlink" Target="http://vk.com/p.nikulshin" TargetMode="External"/><Relationship Id="rId94" Type="http://schemas.openxmlformats.org/officeDocument/2006/relationships/hyperlink" Target="http://vk.com/id238150808" TargetMode="External"/><Relationship Id="rId95" Type="http://schemas.openxmlformats.org/officeDocument/2006/relationships/hyperlink" Target="http://vk.com/lizkater" TargetMode="External"/><Relationship Id="rId96" Type="http://schemas.openxmlformats.org/officeDocument/2006/relationships/hyperlink" Target="http://vk.com/ankudinovazaecologiy" TargetMode="External"/><Relationship Id="rId97" Type="http://schemas.openxmlformats.org/officeDocument/2006/relationships/hyperlink" Target="http://vk.com/karakaltseva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vk.com/aliceintowonderland" TargetMode="External"/><Relationship Id="rId2" Type="http://schemas.openxmlformats.org/officeDocument/2006/relationships/hyperlink" Target="http://vk.com/id451195781" TargetMode="External"/><Relationship Id="rId3" Type="http://schemas.openxmlformats.org/officeDocument/2006/relationships/hyperlink" Target="http://vk.com/luka5s5" TargetMode="External"/><Relationship Id="rId4" Type="http://schemas.openxmlformats.org/officeDocument/2006/relationships/hyperlink" Target="http://vk.com/ann_1907" TargetMode="External"/><Relationship Id="rId5" Type="http://schemas.openxmlformats.org/officeDocument/2006/relationships/hyperlink" Target="http://vk.com/tixon2002" TargetMode="External"/><Relationship Id="rId6" Type="http://schemas.openxmlformats.org/officeDocument/2006/relationships/hyperlink" Target="http://vk.com/renata_eva" TargetMode="External"/><Relationship Id="rId7" Type="http://schemas.openxmlformats.org/officeDocument/2006/relationships/hyperlink" Target="http://vk.com/id247403526" TargetMode="External"/><Relationship Id="rId8" Type="http://schemas.openxmlformats.org/officeDocument/2006/relationships/hyperlink" Target="http://vk.com/milanakanygina" TargetMode="External"/><Relationship Id="rId9" Type="http://schemas.openxmlformats.org/officeDocument/2006/relationships/hyperlink" Target="http://vk.com/somnusss" TargetMode="External"/><Relationship Id="rId10" Type="http://schemas.openxmlformats.org/officeDocument/2006/relationships/hyperlink" Target="http://vk.com/kulichenko2" TargetMode="External"/><Relationship Id="rId11" Type="http://schemas.openxmlformats.org/officeDocument/2006/relationships/hyperlink" Target="http://vk.com/id209670944" TargetMode="External"/><Relationship Id="rId12" Type="http://schemas.openxmlformats.org/officeDocument/2006/relationships/hyperlink" Target="http://vk.com/ktaranova3" TargetMode="External"/><Relationship Id="rId13" Type="http://schemas.openxmlformats.org/officeDocument/2006/relationships/hyperlink" Target="http://vk.com/a.kalinechenko" TargetMode="External"/><Relationship Id="rId14" Type="http://schemas.openxmlformats.org/officeDocument/2006/relationships/hyperlink" Target="http://vk.com/m.christmas27" TargetMode="External"/><Relationship Id="rId15" Type="http://schemas.openxmlformats.org/officeDocument/2006/relationships/hyperlink" Target="http://vk.com/shdrkn" TargetMode="External"/><Relationship Id="rId16" Type="http://schemas.openxmlformats.org/officeDocument/2006/relationships/hyperlink" Target="http://vk.com/flekser_from_sirius" TargetMode="External"/><Relationship Id="rId17" Type="http://schemas.openxmlformats.org/officeDocument/2006/relationships/hyperlink" Target="http://vk.com/id467293207" TargetMode="External"/><Relationship Id="rId18" Type="http://schemas.openxmlformats.org/officeDocument/2006/relationships/hyperlink" Target="http://vk.com/p.nedoboyko" TargetMode="External"/><Relationship Id="rId19" Type="http://schemas.openxmlformats.org/officeDocument/2006/relationships/hyperlink" Target="http://vk.com/sofya_barneva" TargetMode="External"/><Relationship Id="rId20" Type="http://schemas.openxmlformats.org/officeDocument/2006/relationships/hyperlink" Target="http://vk.com/id452262359" TargetMode="External"/><Relationship Id="rId21" Type="http://schemas.openxmlformats.org/officeDocument/2006/relationships/hyperlink" Target="http://vk.com/id390700568" TargetMode="External"/><Relationship Id="rId22" Type="http://schemas.openxmlformats.org/officeDocument/2006/relationships/hyperlink" Target="http://vk.com/mane4kaw" TargetMode="External"/><Relationship Id="rId23" Type="http://schemas.openxmlformats.org/officeDocument/2006/relationships/hyperlink" Target="http://vk.com/id339456210" TargetMode="External"/><Relationship Id="rId24" Type="http://schemas.openxmlformats.org/officeDocument/2006/relationships/hyperlink" Target="http://vk.com/id254419335" TargetMode="External"/><Relationship Id="rId25" Type="http://schemas.openxmlformats.org/officeDocument/2006/relationships/hyperlink" Target="http://vk.com/polina_l16" TargetMode="External"/><Relationship Id="rId26" Type="http://schemas.openxmlformats.org/officeDocument/2006/relationships/hyperlink" Target="http://vk.com/id254401565" TargetMode="External"/><Relationship Id="rId27" Type="http://schemas.openxmlformats.org/officeDocument/2006/relationships/hyperlink" Target="http://vk.com/vudovichenkov" TargetMode="External"/><Relationship Id="rId28" Type="http://schemas.openxmlformats.org/officeDocument/2006/relationships/hyperlink" Target="http://vk.com/squadrista" TargetMode="External"/><Relationship Id="rId29" Type="http://schemas.openxmlformats.org/officeDocument/2006/relationships/hyperlink" Target="http://vk.com/id269184131" TargetMode="External"/><Relationship Id="rId30" Type="http://schemas.openxmlformats.org/officeDocument/2006/relationships/hyperlink" Target="http://vk.com/id535081485" TargetMode="External"/><Relationship Id="rId31" Type="http://schemas.openxmlformats.org/officeDocument/2006/relationships/hyperlink" Target="http://vk.com/id539493679" TargetMode="External"/><Relationship Id="rId32" Type="http://schemas.openxmlformats.org/officeDocument/2006/relationships/hyperlink" Target="http://vk.com/aderkach2017" TargetMode="External"/><Relationship Id="rId33" Type="http://schemas.openxmlformats.org/officeDocument/2006/relationships/hyperlink" Target="http://vk.com/elimaksi" TargetMode="External"/><Relationship Id="rId34" Type="http://schemas.openxmlformats.org/officeDocument/2006/relationships/hyperlink" Target="http://vk.com/id250886985" TargetMode="External"/><Relationship Id="rId35" Type="http://schemas.openxmlformats.org/officeDocument/2006/relationships/hyperlink" Target="http://vk.com/id333898320" TargetMode="External"/><Relationship Id="rId36" Type="http://schemas.openxmlformats.org/officeDocument/2006/relationships/hyperlink" Target="http://vk.com/id341567849" TargetMode="External"/><Relationship Id="rId37" Type="http://schemas.openxmlformats.org/officeDocument/2006/relationships/hyperlink" Target="http://vk.com/karmaa_police" TargetMode="External"/><Relationship Id="rId38" Type="http://schemas.openxmlformats.org/officeDocument/2006/relationships/hyperlink" Target="http://vk.com/zzaitceva" TargetMode="External"/><Relationship Id="rId39" Type="http://schemas.openxmlformats.org/officeDocument/2006/relationships/hyperlink" Target="http://vk.com/id494021182" TargetMode="External"/><Relationship Id="rId40" Type="http://schemas.openxmlformats.org/officeDocument/2006/relationships/hyperlink" Target="http://vk.com/sestroslava" TargetMode="External"/><Relationship Id="rId41" Type="http://schemas.openxmlformats.org/officeDocument/2006/relationships/hyperlink" Target="http://vk.com/rem.joui" TargetMode="External"/><Relationship Id="rId42" Type="http://schemas.openxmlformats.org/officeDocument/2006/relationships/hyperlink" Target="http://vk.com/id238150808" TargetMode="External"/><Relationship Id="rId43" Type="http://schemas.openxmlformats.org/officeDocument/2006/relationships/hyperlink" Target="http://vk.com/shdoo" TargetMode="External"/><Relationship Id="rId44" Type="http://schemas.openxmlformats.org/officeDocument/2006/relationships/hyperlink" Target="http://vk.com/sergey.prokhorov2000" TargetMode="External"/><Relationship Id="rId45" Type="http://schemas.openxmlformats.org/officeDocument/2006/relationships/hyperlink" Target="http://vk.com/id318731608" TargetMode="External"/><Relationship Id="rId46" Type="http://schemas.openxmlformats.org/officeDocument/2006/relationships/hyperlink" Target="http://vk.com/id435651592" TargetMode="External"/><Relationship Id="rId47" Type="http://schemas.openxmlformats.org/officeDocument/2006/relationships/hyperlink" Target="http://vk.com/sillicium" TargetMode="External"/><Relationship Id="rId48" Type="http://schemas.openxmlformats.org/officeDocument/2006/relationships/hyperlink" Target="http://vk.com/yoneeth" TargetMode="External"/><Relationship Id="rId49" Type="http://schemas.openxmlformats.org/officeDocument/2006/relationships/hyperlink" Target="http://vk.com/ira_getalova" TargetMode="External"/><Relationship Id="rId50" Type="http://schemas.openxmlformats.org/officeDocument/2006/relationships/hyperlink" Target="http://vk.com/gooddayana" TargetMode="External"/><Relationship Id="rId51" Type="http://schemas.openxmlformats.org/officeDocument/2006/relationships/hyperlink" Target="http://vk.com/ilya_kuzin" TargetMode="External"/><Relationship Id="rId52" Type="http://schemas.openxmlformats.org/officeDocument/2006/relationships/hyperlink" Target="http://vk.com/mihagg01" TargetMode="External"/><Relationship Id="rId53" Type="http://schemas.openxmlformats.org/officeDocument/2006/relationships/hyperlink" Target="http://vk.com/jewomskiy" TargetMode="External"/><Relationship Id="rId54" Type="http://schemas.openxmlformats.org/officeDocument/2006/relationships/hyperlink" Target="http://vk.com/id308817000" TargetMode="External"/><Relationship Id="rId55" Type="http://schemas.openxmlformats.org/officeDocument/2006/relationships/hyperlink" Target="http://vk.com/id217815318" TargetMode="External"/><Relationship Id="rId56" Type="http://schemas.openxmlformats.org/officeDocument/2006/relationships/hyperlink" Target="http://vk.com/timfencing" TargetMode="External"/><Relationship Id="rId57" Type="http://schemas.openxmlformats.org/officeDocument/2006/relationships/hyperlink" Target="http://vk.com/mi.morgun.ivan" TargetMode="External"/><Relationship Id="rId58" Type="http://schemas.openxmlformats.org/officeDocument/2006/relationships/hyperlink" Target="http://vk.com/sumleninova" TargetMode="External"/><Relationship Id="rId59" Type="http://schemas.openxmlformats.org/officeDocument/2006/relationships/hyperlink" Target="http://vk.com/irassion" TargetMode="External"/><Relationship Id="rId60" Type="http://schemas.openxmlformats.org/officeDocument/2006/relationships/hyperlink" Target="http://vk.com/aselnurkusheva" TargetMode="External"/><Relationship Id="rId61" Type="http://schemas.openxmlformats.org/officeDocument/2006/relationships/hyperlink" Target="http://vk.com/id189048907" TargetMode="External"/><Relationship Id="rId62" Type="http://schemas.openxmlformats.org/officeDocument/2006/relationships/hyperlink" Target="http://vk.com/sweet1peach" TargetMode="External"/><Relationship Id="rId63" Type="http://schemas.openxmlformats.org/officeDocument/2006/relationships/hyperlink" Target="http://vk.com/gulintvagen" TargetMode="External"/><Relationship Id="rId64" Type="http://schemas.openxmlformats.org/officeDocument/2006/relationships/hyperlink" Target="http://vk.com/andreyzerniuk30" TargetMode="External"/><Relationship Id="rId65" Type="http://schemas.openxmlformats.org/officeDocument/2006/relationships/hyperlink" Target="http://vk.com/nsidorov2001" TargetMode="External"/><Relationship Id="rId66" Type="http://schemas.openxmlformats.org/officeDocument/2006/relationships/hyperlink" Target="http://vk.com/inaeternum16" TargetMode="External"/><Relationship Id="rId67" Type="http://schemas.openxmlformats.org/officeDocument/2006/relationships/hyperlink" Target="http://vk.com/id397630639" TargetMode="External"/><Relationship Id="rId68" Type="http://schemas.openxmlformats.org/officeDocument/2006/relationships/hyperlink" Target="http://vk.com/belimcatherine" TargetMode="External"/><Relationship Id="rId69" Type="http://schemas.openxmlformats.org/officeDocument/2006/relationships/hyperlink" Target="http://vk.com/id245076479" TargetMode="External"/><Relationship Id="rId70" Type="http://schemas.openxmlformats.org/officeDocument/2006/relationships/hyperlink" Target="http://vk.com/serobabinaa" TargetMode="External"/><Relationship Id="rId71" Type="http://schemas.openxmlformats.org/officeDocument/2006/relationships/hyperlink" Target="http://vk.com/eliaskvint" TargetMode="External"/><Relationship Id="rId72" Type="http://schemas.openxmlformats.org/officeDocument/2006/relationships/hyperlink" Target="http://vk.com/versus_house" TargetMode="External"/><Relationship Id="rId73" Type="http://schemas.openxmlformats.org/officeDocument/2006/relationships/hyperlink" Target="http://vk.com/unssonn" TargetMode="External"/><Relationship Id="rId74" Type="http://schemas.openxmlformats.org/officeDocument/2006/relationships/hyperlink" Target="http://vk.com/anastasiavol" TargetMode="External"/><Relationship Id="rId75" Type="http://schemas.openxmlformats.org/officeDocument/2006/relationships/hyperlink" Target="http://vk.com/id152267404" TargetMode="External"/><Relationship Id="rId76" Type="http://schemas.openxmlformats.org/officeDocument/2006/relationships/hyperlink" Target="http://vk.com/anna_dolgova2004" TargetMode="External"/><Relationship Id="rId77" Type="http://schemas.openxmlformats.org/officeDocument/2006/relationships/hyperlink" Target="http://vk.com/electrik08" TargetMode="External"/><Relationship Id="rId78" Type="http://schemas.openxmlformats.org/officeDocument/2006/relationships/hyperlink" Target="http://vk.com/myfakk" TargetMode="External"/><Relationship Id="rId79" Type="http://schemas.openxmlformats.org/officeDocument/2006/relationships/hyperlink" Target="http://vk.com/denisshapoval" TargetMode="External"/><Relationship Id="rId80" Type="http://schemas.openxmlformats.org/officeDocument/2006/relationships/hyperlink" Target="http://vk.com/id138745585" TargetMode="External"/><Relationship Id="rId81" Type="http://schemas.openxmlformats.org/officeDocument/2006/relationships/hyperlink" Target="http://vk.com/id249818753" TargetMode="External"/><Relationship Id="rId82" Type="http://schemas.openxmlformats.org/officeDocument/2006/relationships/hyperlink" Target="http://vk.com/sasashasas" TargetMode="External"/><Relationship Id="rId83" Type="http://schemas.openxmlformats.org/officeDocument/2006/relationships/hyperlink" Target="http://vk.com/muravyeva2012" TargetMode="External"/><Relationship Id="rId84" Type="http://schemas.openxmlformats.org/officeDocument/2006/relationships/hyperlink" Target="http://vk.com/liub04ka" TargetMode="External"/><Relationship Id="rId85" Type="http://schemas.openxmlformats.org/officeDocument/2006/relationships/hyperlink" Target="http://vk.com/shlykova_valeriya" TargetMode="External"/><Relationship Id="rId86" Type="http://schemas.openxmlformats.org/officeDocument/2006/relationships/hyperlink" Target="http://vk.com/id276675815" TargetMode="External"/><Relationship Id="rId87" Type="http://schemas.openxmlformats.org/officeDocument/2006/relationships/hyperlink" Target="http://vk.com/id239500086" TargetMode="External"/><Relationship Id="rId88" Type="http://schemas.openxmlformats.org/officeDocument/2006/relationships/hyperlink" Target="http://vk.com/id308485017" TargetMode="External"/><Relationship Id="rId89" Type="http://schemas.openxmlformats.org/officeDocument/2006/relationships/hyperlink" Target="http://vk.com/ijustwannahearyouscreamagain" TargetMode="External"/><Relationship Id="rId90" Type="http://schemas.openxmlformats.org/officeDocument/2006/relationships/hyperlink" Target="http://vk.com/id195904823" TargetMode="External"/><Relationship Id="rId91" Type="http://schemas.openxmlformats.org/officeDocument/2006/relationships/hyperlink" Target="http://vk.com/qwartal13" TargetMode="External"/><Relationship Id="rId92" Type="http://schemas.openxmlformats.org/officeDocument/2006/relationships/hyperlink" Target="http://vk.com/bpyanzin" TargetMode="External"/><Relationship Id="rId93" Type="http://schemas.openxmlformats.org/officeDocument/2006/relationships/hyperlink" Target="http://vk.com/id418432876" TargetMode="External"/><Relationship Id="rId94" Type="http://schemas.openxmlformats.org/officeDocument/2006/relationships/hyperlink" Target="http://vk.com/crazyjokerequallynewcrazy" TargetMode="External"/><Relationship Id="rId95" Type="http://schemas.openxmlformats.org/officeDocument/2006/relationships/hyperlink" Target="http://vk.com/byheart_chaika" TargetMode="External"/><Relationship Id="rId96" Type="http://schemas.openxmlformats.org/officeDocument/2006/relationships/hyperlink" Target="http://vk.com/katelinker" TargetMode="External"/><Relationship Id="rId97" Type="http://schemas.openxmlformats.org/officeDocument/2006/relationships/hyperlink" Target="http://vk.com/imagineonfire" TargetMode="External"/><Relationship Id="rId98" Type="http://schemas.openxmlformats.org/officeDocument/2006/relationships/hyperlink" Target="http://vk.com/musical_mary" TargetMode="External"/><Relationship Id="rId99" Type="http://schemas.openxmlformats.org/officeDocument/2006/relationships/hyperlink" Target="http://vk.com/volvo2005" TargetMode="External"/><Relationship Id="rId100" Type="http://schemas.openxmlformats.org/officeDocument/2006/relationships/hyperlink" Target="http://vk.com/polinko_malinko" TargetMode="External"/><Relationship Id="rId101" Type="http://schemas.openxmlformats.org/officeDocument/2006/relationships/hyperlink" Target="http://vk.com/id479109984" TargetMode="External"/><Relationship Id="rId102" Type="http://schemas.openxmlformats.org/officeDocument/2006/relationships/hyperlink" Target="http://vk.com/vlas.vanya" TargetMode="External"/><Relationship Id="rId103" Type="http://schemas.openxmlformats.org/officeDocument/2006/relationships/hyperlink" Target="http://vk.com/id185708014" TargetMode="External"/><Relationship Id="rId104" Type="http://schemas.openxmlformats.org/officeDocument/2006/relationships/hyperlink" Target="http://vk.com/goldnil" TargetMode="External"/><Relationship Id="rId105" Type="http://schemas.openxmlformats.org/officeDocument/2006/relationships/hyperlink" Target="http://vk.com/id188855311" TargetMode="External"/><Relationship Id="rId106" Type="http://schemas.openxmlformats.org/officeDocument/2006/relationships/hyperlink" Target="http://vk.com/id300520380" TargetMode="External"/><Relationship Id="rId107" Type="http://schemas.openxmlformats.org/officeDocument/2006/relationships/hyperlink" Target="http://vk.com/id469538160" TargetMode="External"/><Relationship Id="rId108" Type="http://schemas.openxmlformats.org/officeDocument/2006/relationships/hyperlink" Target="http://vk.com/likeman177" TargetMode="External"/><Relationship Id="rId109" Type="http://schemas.openxmlformats.org/officeDocument/2006/relationships/hyperlink" Target="http://vk.com/love2006alena8" TargetMode="External"/><Relationship Id="rId110" Type="http://schemas.openxmlformats.org/officeDocument/2006/relationships/hyperlink" Target="http://vk.com/id473918755" TargetMode="External"/><Relationship Id="rId111" Type="http://schemas.openxmlformats.org/officeDocument/2006/relationships/hyperlink" Target="http://vk.com/mrov29" TargetMode="External"/><Relationship Id="rId112" Type="http://schemas.openxmlformats.org/officeDocument/2006/relationships/hyperlink" Target="http://vk.com/vladimir.petrov2016" TargetMode="External"/><Relationship Id="rId113" Type="http://schemas.openxmlformats.org/officeDocument/2006/relationships/hyperlink" Target="http://vk.com/totallynothelix" TargetMode="External"/><Relationship Id="rId114" Type="http://schemas.openxmlformats.org/officeDocument/2006/relationships/hyperlink" Target="http://vk.com/mrlsan" TargetMode="External"/><Relationship Id="rId115" Type="http://schemas.openxmlformats.org/officeDocument/2006/relationships/hyperlink" Target="http://vk.com/dashs2016" TargetMode="External"/><Relationship Id="rId116" Type="http://schemas.openxmlformats.org/officeDocument/2006/relationships/hyperlink" Target="http://vk.com/id383760243" TargetMode="External"/><Relationship Id="rId117" Type="http://schemas.openxmlformats.org/officeDocument/2006/relationships/hyperlink" Target="http://vk.com/id526408411" TargetMode="External"/><Relationship Id="rId118" Type="http://schemas.openxmlformats.org/officeDocument/2006/relationships/hyperlink" Target="http://vk.com/id262530619" TargetMode="External"/><Relationship Id="rId119" Type="http://schemas.openxmlformats.org/officeDocument/2006/relationships/hyperlink" Target="http://vk.com/nikola_serj" TargetMode="External"/><Relationship Id="rId120" Type="http://schemas.openxmlformats.org/officeDocument/2006/relationships/hyperlink" Target="http://vk.com/id227178442" TargetMode="External"/><Relationship Id="rId121" Type="http://schemas.openxmlformats.org/officeDocument/2006/relationships/hyperlink" Target="http://vk.com/y.kolyvanova1990" TargetMode="External"/><Relationship Id="rId122" Type="http://schemas.openxmlformats.org/officeDocument/2006/relationships/hyperlink" Target="http://vk.com/shanny_angel" TargetMode="External"/><Relationship Id="rId123" Type="http://schemas.openxmlformats.org/officeDocument/2006/relationships/hyperlink" Target="http://vk.com/refresher1" TargetMode="External"/><Relationship Id="rId124" Type="http://schemas.openxmlformats.org/officeDocument/2006/relationships/hyperlink" Target="http://vk.com/misha_zhilin2003" TargetMode="External"/><Relationship Id="rId125" Type="http://schemas.openxmlformats.org/officeDocument/2006/relationships/hyperlink" Target="http://vk.com/sad_nina" TargetMode="External"/><Relationship Id="rId126" Type="http://schemas.openxmlformats.org/officeDocument/2006/relationships/hyperlink" Target="http://vk.com/ny1privet2elon3musk" TargetMode="External"/><Relationship Id="rId127" Type="http://schemas.openxmlformats.org/officeDocument/2006/relationships/hyperlink" Target="http://vk.com/katerrrrrina" TargetMode="External"/><Relationship Id="rId128" Type="http://schemas.openxmlformats.org/officeDocument/2006/relationships/hyperlink" Target="http://vk.com/id418977018" TargetMode="External"/><Relationship Id="rId129" Type="http://schemas.openxmlformats.org/officeDocument/2006/relationships/hyperlink" Target="http://vk.com/id341427594" TargetMode="External"/><Relationship Id="rId130" Type="http://schemas.openxmlformats.org/officeDocument/2006/relationships/hyperlink" Target="http://vk.com/id436516056" TargetMode="External"/><Relationship Id="rId131" Type="http://schemas.openxmlformats.org/officeDocument/2006/relationships/hyperlink" Target="http://vk.com/baldezzhhhhh" TargetMode="External"/><Relationship Id="rId132" Type="http://schemas.openxmlformats.org/officeDocument/2006/relationships/hyperlink" Target="http://vk.com/volchara49" TargetMode="External"/><Relationship Id="rId133" Type="http://schemas.openxmlformats.org/officeDocument/2006/relationships/hyperlink" Target="http://vk.com/id285364433" TargetMode="External"/><Relationship Id="rId134" Type="http://schemas.openxmlformats.org/officeDocument/2006/relationships/hyperlink" Target="http://vk.com/id281800589" TargetMode="External"/><Relationship Id="rId135" Type="http://schemas.openxmlformats.org/officeDocument/2006/relationships/hyperlink" Target="http://vk.com/ramina_mm" TargetMode="External"/><Relationship Id="rId136" Type="http://schemas.openxmlformats.org/officeDocument/2006/relationships/hyperlink" Target="http://vk.com/alexandrinioo" TargetMode="External"/><Relationship Id="rId137" Type="http://schemas.openxmlformats.org/officeDocument/2006/relationships/hyperlink" Target="http://vk.com/id175231174" TargetMode="External"/><Relationship Id="rId138" Type="http://schemas.openxmlformats.org/officeDocument/2006/relationships/hyperlink" Target="http://vk.com/id252385302" TargetMode="External"/><Relationship Id="rId139" Type="http://schemas.openxmlformats.org/officeDocument/2006/relationships/hyperlink" Target="http://vk.com/id190943067" TargetMode="External"/><Relationship Id="rId140" Type="http://schemas.openxmlformats.org/officeDocument/2006/relationships/hyperlink" Target="http://vk.com/id284438427" TargetMode="External"/><Relationship Id="rId141" Type="http://schemas.openxmlformats.org/officeDocument/2006/relationships/hyperlink" Target="http://vk.com/puteshestvennik2004" TargetMode="External"/><Relationship Id="rId142" Type="http://schemas.openxmlformats.org/officeDocument/2006/relationships/hyperlink" Target="http://vk.com/unrealpochvoved" TargetMode="External"/><Relationship Id="rId143" Type="http://schemas.openxmlformats.org/officeDocument/2006/relationships/hyperlink" Target="http://vk.com/klimova_ann" TargetMode="External"/><Relationship Id="rId144" Type="http://schemas.openxmlformats.org/officeDocument/2006/relationships/hyperlink" Target="http://vk.com/id248147614" TargetMode="External"/><Relationship Id="rId145" Type="http://schemas.openxmlformats.org/officeDocument/2006/relationships/hyperlink" Target="http://vk.com/id299162973" TargetMode="External"/><Relationship Id="rId146" Type="http://schemas.openxmlformats.org/officeDocument/2006/relationships/hyperlink" Target="http://vk.com/id258574005" TargetMode="External"/><Relationship Id="rId147" Type="http://schemas.openxmlformats.org/officeDocument/2006/relationships/hyperlink" Target="http://vk.com/id141442481" TargetMode="External"/><Relationship Id="rId148" Type="http://schemas.openxmlformats.org/officeDocument/2006/relationships/hyperlink" Target="http://vk.com/anasta_pro" TargetMode="External"/><Relationship Id="rId149" Type="http://schemas.openxmlformats.org/officeDocument/2006/relationships/hyperlink" Target="http://vk.com/id324261632" TargetMode="External"/><Relationship Id="rId150" Type="http://schemas.openxmlformats.org/officeDocument/2006/relationships/hyperlink" Target="http://vk.com/id463866987" TargetMode="External"/><Relationship Id="rId151" Type="http://schemas.openxmlformats.org/officeDocument/2006/relationships/hyperlink" Target="http://vk.com/grichkoedova" TargetMode="External"/><Relationship Id="rId152" Type="http://schemas.openxmlformats.org/officeDocument/2006/relationships/hyperlink" Target="http://vk.com/id542091942" TargetMode="External"/><Relationship Id="rId153" Type="http://schemas.openxmlformats.org/officeDocument/2006/relationships/hyperlink" Target="http://vk.com/guselki_yurovchati" TargetMode="External"/><Relationship Id="rId154" Type="http://schemas.openxmlformats.org/officeDocument/2006/relationships/hyperlink" Target="http://vk.com/denis007crack" TargetMode="External"/><Relationship Id="rId155" Type="http://schemas.openxmlformats.org/officeDocument/2006/relationships/hyperlink" Target="http://vk.com/id494493499" TargetMode="External"/><Relationship Id="rId156" Type="http://schemas.openxmlformats.org/officeDocument/2006/relationships/hyperlink" Target="http://vk.com/id496766710" TargetMode="External"/><Relationship Id="rId157" Type="http://schemas.openxmlformats.org/officeDocument/2006/relationships/hyperlink" Target="http://vk.com/id319452249" TargetMode="External"/><Relationship Id="rId158" Type="http://schemas.openxmlformats.org/officeDocument/2006/relationships/hyperlink" Target="http://vk.com/id330253179" TargetMode="External"/><Relationship Id="rId159" Type="http://schemas.openxmlformats.org/officeDocument/2006/relationships/hyperlink" Target="http://vk.com/semyonsychov" TargetMode="External"/><Relationship Id="rId160" Type="http://schemas.openxmlformats.org/officeDocument/2006/relationships/hyperlink" Target="http://vk.com/svandrith" TargetMode="External"/><Relationship Id="rId161" Type="http://schemas.openxmlformats.org/officeDocument/2006/relationships/hyperlink" Target="http://vk.com/id335232813" TargetMode="External"/><Relationship Id="rId162" Type="http://schemas.openxmlformats.org/officeDocument/2006/relationships/hyperlink" Target="http://vk.com/lovememes3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vk.com/anon" TargetMode="External"/><Relationship Id="rId2" Type="http://schemas.openxmlformats.org/officeDocument/2006/relationships/hyperlink" Target="https://vk.com/id489112663" TargetMode="External"/><Relationship Id="rId3" Type="http://schemas.openxmlformats.org/officeDocument/2006/relationships/hyperlink" Target="https://vk.com/ksenia_grair" TargetMode="External"/><Relationship Id="rId4" Type="http://schemas.openxmlformats.org/officeDocument/2006/relationships/hyperlink" Target="https://vk.com/qformbb" TargetMode="External"/><Relationship Id="rId5" Type="http://schemas.openxmlformats.org/officeDocument/2006/relationships/hyperlink" Target="https://vk.com/id556146911" TargetMode="External"/><Relationship Id="rId6" Type="http://schemas.openxmlformats.org/officeDocument/2006/relationships/hyperlink" Target="https://vk.com/vzenkov0" TargetMode="External"/><Relationship Id="rId7" Type="http://schemas.openxmlformats.org/officeDocument/2006/relationships/hyperlink" Target="https://vk.com/id538704150" TargetMode="External"/><Relationship Id="rId8" Type="http://schemas.openxmlformats.org/officeDocument/2006/relationships/hyperlink" Target="https://vk.com/sherlock__h" TargetMode="External"/><Relationship Id="rId9" Type="http://schemas.openxmlformats.org/officeDocument/2006/relationships/hyperlink" Target="https://vk.com/temaskripa" TargetMode="External"/><Relationship Id="rId10" Type="http://schemas.openxmlformats.org/officeDocument/2006/relationships/hyperlink" Target="https://vk.com/eboyarnikk" TargetMode="External"/><Relationship Id="rId11" Type="http://schemas.openxmlformats.org/officeDocument/2006/relationships/hyperlink" Target="https://vk.com/cho_za_gei" TargetMode="External"/><Relationship Id="rId12" Type="http://schemas.openxmlformats.org/officeDocument/2006/relationships/hyperlink" Target="https://vk.com/osipov_2304" TargetMode="External"/><Relationship Id="rId13" Type="http://schemas.openxmlformats.org/officeDocument/2006/relationships/hyperlink" Target="https://vk.com/ashley_duck" TargetMode="External"/><Relationship Id="rId14" Type="http://schemas.openxmlformats.org/officeDocument/2006/relationships/hyperlink" Target="https://vk.com/boyarnikovv" TargetMode="External"/><Relationship Id="rId15" Type="http://schemas.openxmlformats.org/officeDocument/2006/relationships/hyperlink" Target="https://vk.com/al.bibichev" TargetMode="External"/><Relationship Id="rId16" Type="http://schemas.openxmlformats.org/officeDocument/2006/relationships/hyperlink" Target="https://vk.com/sand_but_true" TargetMode="External"/><Relationship Id="rId17" Type="http://schemas.openxmlformats.org/officeDocument/2006/relationships/hyperlink" Target="https://vk.com/goawaythefuck" TargetMode="External"/><Relationship Id="rId18" Type="http://schemas.openxmlformats.org/officeDocument/2006/relationships/hyperlink" Target="https://vk.com/ecliptic_boundaries" TargetMode="External"/><Relationship Id="rId19" Type="http://schemas.openxmlformats.org/officeDocument/2006/relationships/hyperlink" Target="https://vk.com/adraff05" TargetMode="External"/><Relationship Id="rId20" Type="http://schemas.openxmlformats.org/officeDocument/2006/relationships/hyperlink" Target="https://vk.com/fanatamandiandgagiandamicusa" TargetMode="External"/><Relationship Id="rId21" Type="http://schemas.openxmlformats.org/officeDocument/2006/relationships/hyperlink" Target="https://vk.com/id591429365" TargetMode="External"/><Relationship Id="rId22" Type="http://schemas.openxmlformats.org/officeDocument/2006/relationships/hyperlink" Target="https://vk.com/dnl.shvchk" TargetMode="External"/><Relationship Id="rId23" Type="http://schemas.openxmlformats.org/officeDocument/2006/relationships/hyperlink" Target="https://vk.com/thefirstly1" TargetMode="External"/><Relationship Id="rId24" Type="http://schemas.openxmlformats.org/officeDocument/2006/relationships/hyperlink" Target="https://vk.com/artemiy.melnikov" TargetMode="External"/><Relationship Id="rId25" Type="http://schemas.openxmlformats.org/officeDocument/2006/relationships/hyperlink" Target="https://vk.com/lowoluwul" TargetMode="External"/><Relationship Id="rId26" Type="http://schemas.openxmlformats.org/officeDocument/2006/relationships/hyperlink" Target="https://vk.com/id512148329" TargetMode="External"/><Relationship Id="rId27" Type="http://schemas.openxmlformats.org/officeDocument/2006/relationships/hyperlink" Target="https://vk.com/sadbekov3" TargetMode="External"/><Relationship Id="rId28" Type="http://schemas.openxmlformats.org/officeDocument/2006/relationships/hyperlink" Target="https://vk.com/semen.rybalov" TargetMode="External"/><Relationship Id="rId29" Type="http://schemas.openxmlformats.org/officeDocument/2006/relationships/hyperlink" Target="https://vk.com/id247350101" TargetMode="External"/><Relationship Id="rId30" Type="http://schemas.openxmlformats.org/officeDocument/2006/relationships/hyperlink" Target="https://vk.com/1kovand1" TargetMode="External"/><Relationship Id="rId31" Type="http://schemas.openxmlformats.org/officeDocument/2006/relationships/hyperlink" Target="https://vk.com/artheda" TargetMode="External"/><Relationship Id="rId32" Type="http://schemas.openxmlformats.org/officeDocument/2006/relationships/hyperlink" Target="https://vk.com/i_d0nt_care_at_all" TargetMode="External"/><Relationship Id="rId33" Type="http://schemas.openxmlformats.org/officeDocument/2006/relationships/hyperlink" Target="https://vk.com/klufoutfv6r" TargetMode="External"/><Relationship Id="rId34" Type="http://schemas.openxmlformats.org/officeDocument/2006/relationships/hyperlink" Target="https://vk.com/radiohv" TargetMode="External"/><Relationship Id="rId35" Type="http://schemas.openxmlformats.org/officeDocument/2006/relationships/hyperlink" Target="https://vk.com/krivihvova" TargetMode="External"/><Relationship Id="rId36" Type="http://schemas.openxmlformats.org/officeDocument/2006/relationships/hyperlink" Target="https://vk.com/adelfinskii" TargetMode="External"/><Relationship Id="rId37" Type="http://schemas.openxmlformats.org/officeDocument/2006/relationships/hyperlink" Target="https://vk.com/i.mamontova2000" TargetMode="External"/><Relationship Id="rId38" Type="http://schemas.openxmlformats.org/officeDocument/2006/relationships/hyperlink" Target="https://vk.com/id515961753" TargetMode="External"/><Relationship Id="rId39" Type="http://schemas.openxmlformats.org/officeDocument/2006/relationships/hyperlink" Target="https://vk.com/id337040218" TargetMode="External"/><Relationship Id="rId40" Type="http://schemas.openxmlformats.org/officeDocument/2006/relationships/hyperlink" Target="https://vk.com/id319665602" TargetMode="External"/><Relationship Id="rId41" Type="http://schemas.openxmlformats.org/officeDocument/2006/relationships/hyperlink" Target="https://vk.com/radikal_communist" TargetMode="External"/><Relationship Id="rId42" Type="http://schemas.openxmlformats.org/officeDocument/2006/relationships/hyperlink" Target="https://vk.com/ltdoni" TargetMode="External"/><Relationship Id="rId43" Type="http://schemas.openxmlformats.org/officeDocument/2006/relationships/hyperlink" Target="https://vk.com/egor_kan_san" TargetMode="External"/><Relationship Id="rId44" Type="http://schemas.openxmlformats.org/officeDocument/2006/relationships/hyperlink" Target="https://vk.com/revenko2001" TargetMode="External"/><Relationship Id="rId45" Type="http://schemas.openxmlformats.org/officeDocument/2006/relationships/hyperlink" Target="https://vk.com/y.suraeva1" TargetMode="External"/><Relationship Id="rId46" Type="http://schemas.openxmlformats.org/officeDocument/2006/relationships/hyperlink" Target="https://vk.com/shura1204" TargetMode="External"/><Relationship Id="rId47" Type="http://schemas.openxmlformats.org/officeDocument/2006/relationships/hyperlink" Target="https://vk.com/veliky_kikiy" TargetMode="External"/><Relationship Id="rId48" Type="http://schemas.openxmlformats.org/officeDocument/2006/relationships/hyperlink" Target="https://vk.com/skulls.for.the.skull.throne" TargetMode="External"/><Relationship Id="rId49" Type="http://schemas.openxmlformats.org/officeDocument/2006/relationships/hyperlink" Target="https://vk.com/id529522974" TargetMode="External"/><Relationship Id="rId50" Type="http://schemas.openxmlformats.org/officeDocument/2006/relationships/hyperlink" Target="https://vk.com/posledniy_rimlyanin" TargetMode="External"/><Relationship Id="rId51" Type="http://schemas.openxmlformats.org/officeDocument/2006/relationships/hyperlink" Target="https://vk.com/kakoytochilavek" TargetMode="External"/><Relationship Id="rId52" Type="http://schemas.openxmlformats.org/officeDocument/2006/relationships/hyperlink" Target="https://vk.com/niksidorov101" TargetMode="External"/><Relationship Id="rId53" Type="http://schemas.openxmlformats.org/officeDocument/2006/relationships/hyperlink" Target="https://vk.com/gucciflipflapx" TargetMode="External"/><Relationship Id="rId54" Type="http://schemas.openxmlformats.org/officeDocument/2006/relationships/hyperlink" Target="https://vk.com/x1v4n" TargetMode="External"/><Relationship Id="rId55" Type="http://schemas.openxmlformats.org/officeDocument/2006/relationships/hyperlink" Target="https://vk.com/id393148917" TargetMode="External"/><Relationship Id="rId56" Type="http://schemas.openxmlformats.org/officeDocument/2006/relationships/hyperlink" Target="https://vk.com/id534641975" TargetMode="External"/><Relationship Id="rId57" Type="http://schemas.openxmlformats.org/officeDocument/2006/relationships/hyperlink" Target="https://vk.com/ivantheglorious" TargetMode="External"/><Relationship Id="rId58" Type="http://schemas.openxmlformats.org/officeDocument/2006/relationships/hyperlink" Target="https://vk.com/p.nikulshin" TargetMode="External"/><Relationship Id="rId59" Type="http://schemas.openxmlformats.org/officeDocument/2006/relationships/hyperlink" Target="https://vk.com/igor.senin" TargetMode="External"/><Relationship Id="rId60" Type="http://schemas.openxmlformats.org/officeDocument/2006/relationships/hyperlink" Target="https://vk.com/misha_zhilin2003" TargetMode="External"/><Relationship Id="rId61" Type="http://schemas.openxmlformats.org/officeDocument/2006/relationships/hyperlink" Target="https://vk.com/znaev_r" TargetMode="External"/><Relationship Id="rId62" Type="http://schemas.openxmlformats.org/officeDocument/2006/relationships/hyperlink" Target="https://vk.com/ihave_a_weakness" TargetMode="External"/><Relationship Id="rId63" Type="http://schemas.openxmlformats.org/officeDocument/2006/relationships/hyperlink" Target="https://vk.com/kaiser_lu" TargetMode="External"/><Relationship Id="rId64" Type="http://schemas.openxmlformats.org/officeDocument/2006/relationships/hyperlink" Target="https://vk.com/stacy.bogachenko" TargetMode="External"/><Relationship Id="rId65" Type="http://schemas.openxmlformats.org/officeDocument/2006/relationships/hyperlink" Target="https://vk.com/karisous" TargetMode="External"/><Relationship Id="rId66" Type="http://schemas.openxmlformats.org/officeDocument/2006/relationships/hyperlink" Target="https://vk.com/i.korennoy" TargetMode="External"/><Relationship Id="rId67" Type="http://schemas.openxmlformats.org/officeDocument/2006/relationships/hyperlink" Target="https://vk.com/mark554" TargetMode="External"/><Relationship Id="rId68" Type="http://schemas.openxmlformats.org/officeDocument/2006/relationships/hyperlink" Target="https://vk.com/saverskay05" TargetMode="External"/><Relationship Id="rId69" Type="http://schemas.openxmlformats.org/officeDocument/2006/relationships/hyperlink" Target="https://vk.com/solnyshko2288" TargetMode="External"/><Relationship Id="rId70" Type="http://schemas.openxmlformats.org/officeDocument/2006/relationships/hyperlink" Target="https://vk.com/pavel300805" TargetMode="External"/><Relationship Id="rId71" Type="http://schemas.openxmlformats.org/officeDocument/2006/relationships/hyperlink" Target="https://vk.com/krestonosec28" TargetMode="External"/><Relationship Id="rId72" Type="http://schemas.openxmlformats.org/officeDocument/2006/relationships/hyperlink" Target="https://vk.com/le_gush" TargetMode="External"/><Relationship Id="rId73" Type="http://schemas.openxmlformats.org/officeDocument/2006/relationships/hyperlink" Target="https://vk.com/socialistischeweltrepublik" TargetMode="External"/><Relationship Id="rId74" Type="http://schemas.openxmlformats.org/officeDocument/2006/relationships/hyperlink" Target="https://vk.com/mylifeaseve" TargetMode="External"/><Relationship Id="rId75" Type="http://schemas.openxmlformats.org/officeDocument/2006/relationships/hyperlink" Target="https://vk.com/krasavchik_matvey" TargetMode="External"/><Relationship Id="rId76" Type="http://schemas.openxmlformats.org/officeDocument/2006/relationships/hyperlink" Target="https://vk.com/sobako_tupaya" TargetMode="External"/><Relationship Id="rId77" Type="http://schemas.openxmlformats.org/officeDocument/2006/relationships/hyperlink" Target="https://vk.com/black_maksim" TargetMode="External"/><Relationship Id="rId78" Type="http://schemas.openxmlformats.org/officeDocument/2006/relationships/hyperlink" Target="https://vk.com/zlata_patlina" TargetMode="External"/><Relationship Id="rId79" Type="http://schemas.openxmlformats.org/officeDocument/2006/relationships/hyperlink" Target="https://vk.com/keeperofthemoonlight" TargetMode="External"/><Relationship Id="rId80" Type="http://schemas.openxmlformats.org/officeDocument/2006/relationships/hyperlink" Target="https://vk.com/euloshkarev" TargetMode="External"/><Relationship Id="rId81" Type="http://schemas.openxmlformats.org/officeDocument/2006/relationships/hyperlink" Target="https://vk.com/fbruh" TargetMode="External"/><Relationship Id="rId82" Type="http://schemas.openxmlformats.org/officeDocument/2006/relationships/hyperlink" Target="https://vk.com/id366123853" TargetMode="External"/><Relationship Id="rId83" Type="http://schemas.openxmlformats.org/officeDocument/2006/relationships/hyperlink" Target="https://vk.com/katyakikot" TargetMode="External"/><Relationship Id="rId84" Type="http://schemas.openxmlformats.org/officeDocument/2006/relationships/hyperlink" Target="https://vk.com/id238150808" TargetMode="External"/><Relationship Id="rId85" Type="http://schemas.openxmlformats.org/officeDocument/2006/relationships/hyperlink" Target="https://vk.com/ilya_burlyaev" TargetMode="External"/><Relationship Id="rId86" Type="http://schemas.openxmlformats.org/officeDocument/2006/relationships/hyperlink" Target="https://vk.com/boomsaramei" TargetMode="External"/><Relationship Id="rId87" Type="http://schemas.openxmlformats.org/officeDocument/2006/relationships/hyperlink" Target="https://vk.com/nosmarkatuana" TargetMode="External"/><Relationship Id="rId88" Type="http://schemas.openxmlformats.org/officeDocument/2006/relationships/hyperlink" Target="https://vk.com/satantica" TargetMode="External"/><Relationship Id="rId89" Type="http://schemas.openxmlformats.org/officeDocument/2006/relationships/hyperlink" Target="https://vk.com/id281800589" TargetMode="External"/><Relationship Id="rId90" Type="http://schemas.openxmlformats.org/officeDocument/2006/relationships/hyperlink" Target="https://vk.com/veronika.tseneva" TargetMode="External"/><Relationship Id="rId91" Type="http://schemas.openxmlformats.org/officeDocument/2006/relationships/hyperlink" Target="https://vk.com/daenerys_targarien" TargetMode="External"/><Relationship Id="rId92" Type="http://schemas.openxmlformats.org/officeDocument/2006/relationships/hyperlink" Target="https://vk.com/lilmorguean" TargetMode="External"/><Relationship Id="rId93" Type="http://schemas.openxmlformats.org/officeDocument/2006/relationships/hyperlink" Target="https://vk.com/who_kto_a_glavnoe_zachem" TargetMode="External"/><Relationship Id="rId94" Type="http://schemas.openxmlformats.org/officeDocument/2006/relationships/hyperlink" Target="https://vk.com/id356172162" TargetMode="External"/><Relationship Id="rId95" Type="http://schemas.openxmlformats.org/officeDocument/2006/relationships/hyperlink" Target="https://vk.com/id324261632" TargetMode="External"/><Relationship Id="rId96" Type="http://schemas.openxmlformats.org/officeDocument/2006/relationships/hyperlink" Target="https://vk.com/id221029143" TargetMode="External"/><Relationship Id="rId97" Type="http://schemas.openxmlformats.org/officeDocument/2006/relationships/hyperlink" Target="https://vk.com/ladabelograd" TargetMode="External"/><Relationship Id="rId98" Type="http://schemas.openxmlformats.org/officeDocument/2006/relationships/hyperlink" Target="https://vk.com/mrs.dachshund" TargetMode="External"/><Relationship Id="rId99" Type="http://schemas.openxmlformats.org/officeDocument/2006/relationships/hyperlink" Target="https://vk.com/idmartyshkina" TargetMode="External"/><Relationship Id="rId100" Type="http://schemas.openxmlformats.org/officeDocument/2006/relationships/hyperlink" Target="https://vk.com/maria_tarabanova" TargetMode="External"/><Relationship Id="rId101" Type="http://schemas.openxmlformats.org/officeDocument/2006/relationships/hyperlink" Target="https://vk.com/luchshaya_zyrkachka" TargetMode="External"/><Relationship Id="rId102" Type="http://schemas.openxmlformats.org/officeDocument/2006/relationships/hyperlink" Target="https://vk.com/id331619991" TargetMode="External"/><Relationship Id="rId103" Type="http://schemas.openxmlformats.org/officeDocument/2006/relationships/hyperlink" Target="https://vk.com/id257939120" TargetMode="External"/><Relationship Id="rId104" Type="http://schemas.openxmlformats.org/officeDocument/2006/relationships/hyperlink" Target="https://vk.com/slawa_polsce" TargetMode="External"/><Relationship Id="rId105" Type="http://schemas.openxmlformats.org/officeDocument/2006/relationships/hyperlink" Target="https://vk.com/hyp0cr1tee" TargetMode="External"/><Relationship Id="rId106" Type="http://schemas.openxmlformats.org/officeDocument/2006/relationships/hyperlink" Target="https://i.imgflip.com/3pqyo3.jpg" TargetMode="External"/><Relationship Id="rId107" Type="http://schemas.openxmlformats.org/officeDocument/2006/relationships/hyperlink" Target="https://vk.com/id594981413" TargetMode="External"/><Relationship Id="rId108" Type="http://schemas.openxmlformats.org/officeDocument/2006/relationships/hyperlink" Target="https://vk.com/sourdough_vodka" TargetMode="External"/><Relationship Id="rId109" Type="http://schemas.openxmlformats.org/officeDocument/2006/relationships/hyperlink" Target="https://vk.com/id171494167" TargetMode="External"/><Relationship Id="rId110" Type="http://schemas.openxmlformats.org/officeDocument/2006/relationships/hyperlink" Target="https://vk.com/sumleninova" TargetMode="External"/><Relationship Id="rId111" Type="http://schemas.openxmlformats.org/officeDocument/2006/relationships/hyperlink" Target="https://vk.com/id618563452" TargetMode="External"/><Relationship Id="rId112" Type="http://schemas.openxmlformats.org/officeDocument/2006/relationships/hyperlink" Target="https://vk.com/id_moiseenkoevgeni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G2" activeCellId="0" sqref="G2"/>
    </sheetView>
  </sheetViews>
  <sheetFormatPr defaultColWidth="14.4609375" defaultRowHeight="15.75" zeroHeight="false" outlineLevelRow="0" outlineLevelCol="0"/>
  <cols>
    <col collapsed="false" customWidth="true" hidden="false" outlineLevel="0" max="17" min="1" style="0" width="21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3" t="n">
        <v>44331.6319629514</v>
      </c>
      <c r="B2" s="2" t="s">
        <v>11</v>
      </c>
      <c r="C2" s="2" t="s">
        <v>12</v>
      </c>
      <c r="D2" s="2" t="n">
        <v>9</v>
      </c>
      <c r="E2" s="2" t="s">
        <v>13</v>
      </c>
      <c r="G2" s="4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customFormat="false" ht="15.75" hidden="false" customHeight="false" outlineLevel="0" collapsed="false">
      <c r="A3" s="3" t="n">
        <v>44331.6343296296</v>
      </c>
      <c r="B3" s="2" t="s">
        <v>19</v>
      </c>
      <c r="C3" s="2" t="s">
        <v>20</v>
      </c>
      <c r="D3" s="2" t="n">
        <v>9</v>
      </c>
      <c r="E3" s="2" t="s">
        <v>21</v>
      </c>
      <c r="G3" s="4" t="s">
        <v>22</v>
      </c>
      <c r="H3" s="2" t="s">
        <v>23</v>
      </c>
      <c r="I3" s="2" t="s">
        <v>24</v>
      </c>
      <c r="J3" s="2" t="s">
        <v>25</v>
      </c>
      <c r="K3" s="2" t="s">
        <v>26</v>
      </c>
    </row>
    <row r="4" customFormat="false" ht="15.75" hidden="false" customHeight="false" outlineLevel="0" collapsed="false">
      <c r="A4" s="3" t="n">
        <v>44331.6350235301</v>
      </c>
      <c r="B4" s="2" t="s">
        <v>27</v>
      </c>
      <c r="C4" s="2" t="s">
        <v>28</v>
      </c>
      <c r="D4" s="2" t="n">
        <v>10</v>
      </c>
      <c r="E4" s="2" t="s">
        <v>29</v>
      </c>
      <c r="G4" s="4" t="s">
        <v>30</v>
      </c>
      <c r="H4" s="2" t="s">
        <v>31</v>
      </c>
      <c r="I4" s="2" t="s">
        <v>32</v>
      </c>
      <c r="J4" s="2" t="s">
        <v>33</v>
      </c>
      <c r="K4" s="2" t="s">
        <v>34</v>
      </c>
    </row>
    <row r="5" customFormat="false" ht="15.75" hidden="false" customHeight="false" outlineLevel="0" collapsed="false">
      <c r="A5" s="3" t="n">
        <v>44331.6437224653</v>
      </c>
      <c r="B5" s="2" t="s">
        <v>35</v>
      </c>
      <c r="C5" s="2" t="s">
        <v>36</v>
      </c>
      <c r="D5" s="2" t="n">
        <v>10</v>
      </c>
      <c r="E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</row>
    <row r="6" customFormat="false" ht="15.75" hidden="false" customHeight="false" outlineLevel="0" collapsed="false">
      <c r="A6" s="3" t="n">
        <v>44331.644655706</v>
      </c>
      <c r="B6" s="2" t="s">
        <v>43</v>
      </c>
      <c r="C6" s="2" t="s">
        <v>36</v>
      </c>
      <c r="D6" s="2" t="n">
        <v>10</v>
      </c>
      <c r="E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</row>
    <row r="7" customFormat="false" ht="15.75" hidden="false" customHeight="false" outlineLevel="0" collapsed="false">
      <c r="A7" s="3" t="n">
        <v>44331.6460612847</v>
      </c>
      <c r="B7" s="2" t="s">
        <v>43</v>
      </c>
      <c r="C7" s="2" t="s">
        <v>36</v>
      </c>
      <c r="D7" s="2" t="n">
        <v>10</v>
      </c>
      <c r="E7" s="2" t="s">
        <v>37</v>
      </c>
      <c r="G7" s="2" t="s">
        <v>38</v>
      </c>
      <c r="H7" s="2" t="s">
        <v>44</v>
      </c>
      <c r="I7" s="2" t="s">
        <v>40</v>
      </c>
      <c r="J7" s="2" t="s">
        <v>41</v>
      </c>
      <c r="K7" s="2" t="s">
        <v>42</v>
      </c>
    </row>
    <row r="8" customFormat="false" ht="15.75" hidden="false" customHeight="false" outlineLevel="0" collapsed="false">
      <c r="A8" s="3" t="n">
        <v>44331.6480942708</v>
      </c>
      <c r="B8" s="2" t="s">
        <v>45</v>
      </c>
      <c r="C8" s="2" t="s">
        <v>46</v>
      </c>
      <c r="D8" s="2" t="n">
        <v>10</v>
      </c>
      <c r="E8" s="2" t="n">
        <v>117</v>
      </c>
      <c r="G8" s="4" t="s">
        <v>47</v>
      </c>
      <c r="H8" s="2" t="s">
        <v>48</v>
      </c>
      <c r="I8" s="2" t="s">
        <v>49</v>
      </c>
      <c r="J8" s="2" t="s">
        <v>50</v>
      </c>
      <c r="K8" s="2" t="s">
        <v>26</v>
      </c>
    </row>
    <row r="9" customFormat="false" ht="15.75" hidden="false" customHeight="false" outlineLevel="0" collapsed="false">
      <c r="A9" s="3" t="n">
        <v>44331.6692337963</v>
      </c>
      <c r="B9" s="2" t="s">
        <v>51</v>
      </c>
      <c r="C9" s="2" t="s">
        <v>52</v>
      </c>
      <c r="D9" s="2" t="n">
        <v>9</v>
      </c>
      <c r="E9" s="2" t="s">
        <v>53</v>
      </c>
      <c r="G9" s="4" t="s">
        <v>54</v>
      </c>
      <c r="H9" s="2" t="s">
        <v>55</v>
      </c>
      <c r="I9" s="2" t="s">
        <v>16</v>
      </c>
      <c r="J9" s="2" t="s">
        <v>56</v>
      </c>
      <c r="K9" s="2" t="s">
        <v>34</v>
      </c>
    </row>
    <row r="10" customFormat="false" ht="15.75" hidden="false" customHeight="false" outlineLevel="0" collapsed="false">
      <c r="A10" s="3" t="n">
        <v>44331.7079080324</v>
      </c>
      <c r="B10" s="2" t="s">
        <v>57</v>
      </c>
      <c r="C10" s="2" t="s">
        <v>52</v>
      </c>
      <c r="D10" s="2" t="n">
        <v>9</v>
      </c>
      <c r="E10" s="2" t="s">
        <v>58</v>
      </c>
      <c r="G10" s="4" t="s">
        <v>59</v>
      </c>
      <c r="H10" s="2" t="s">
        <v>60</v>
      </c>
      <c r="I10" s="2" t="s">
        <v>49</v>
      </c>
      <c r="J10" s="2" t="s">
        <v>61</v>
      </c>
      <c r="K10" s="2" t="s">
        <v>26</v>
      </c>
    </row>
    <row r="11" customFormat="false" ht="15.75" hidden="false" customHeight="false" outlineLevel="0" collapsed="false">
      <c r="A11" s="3" t="n">
        <v>44331.7388184491</v>
      </c>
      <c r="B11" s="2" t="s">
        <v>62</v>
      </c>
      <c r="C11" s="2" t="s">
        <v>63</v>
      </c>
      <c r="D11" s="2" t="n">
        <v>7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16</v>
      </c>
      <c r="J11" s="2" t="s">
        <v>17</v>
      </c>
      <c r="K11" s="2" t="s">
        <v>42</v>
      </c>
    </row>
    <row r="12" customFormat="false" ht="15.75" hidden="false" customHeight="false" outlineLevel="0" collapsed="false">
      <c r="A12" s="3" t="n">
        <v>44331.7656135069</v>
      </c>
      <c r="B12" s="2" t="s">
        <v>68</v>
      </c>
      <c r="C12" s="2" t="s">
        <v>36</v>
      </c>
      <c r="D12" s="2" t="n">
        <v>7</v>
      </c>
      <c r="E12" s="2" t="s">
        <v>69</v>
      </c>
      <c r="G12" s="4" t="s">
        <v>70</v>
      </c>
      <c r="H12" s="2" t="s">
        <v>71</v>
      </c>
      <c r="I12" s="2" t="s">
        <v>16</v>
      </c>
      <c r="J12" s="2" t="s">
        <v>56</v>
      </c>
      <c r="K12" s="2" t="s">
        <v>34</v>
      </c>
    </row>
    <row r="13" customFormat="false" ht="15.75" hidden="false" customHeight="false" outlineLevel="0" collapsed="false">
      <c r="A13" s="3" t="n">
        <v>44331.7801082639</v>
      </c>
      <c r="B13" s="2" t="s">
        <v>62</v>
      </c>
      <c r="C13" s="2" t="s">
        <v>72</v>
      </c>
      <c r="D13" s="2" t="n">
        <v>7</v>
      </c>
      <c r="E13" s="2" t="s">
        <v>64</v>
      </c>
      <c r="F13" s="2" t="s">
        <v>73</v>
      </c>
      <c r="G13" s="2" t="s">
        <v>66</v>
      </c>
      <c r="H13" s="2" t="s">
        <v>67</v>
      </c>
      <c r="I13" s="2" t="s">
        <v>16</v>
      </c>
      <c r="J13" s="2" t="s">
        <v>17</v>
      </c>
      <c r="K13" s="2" t="s">
        <v>34</v>
      </c>
    </row>
    <row r="14" customFormat="false" ht="15.75" hidden="false" customHeight="false" outlineLevel="0" collapsed="false">
      <c r="A14" s="3" t="n">
        <v>44331.8344272801</v>
      </c>
      <c r="B14" s="2" t="s">
        <v>74</v>
      </c>
      <c r="C14" s="2" t="s">
        <v>75</v>
      </c>
      <c r="D14" s="2" t="n">
        <v>11</v>
      </c>
      <c r="E14" s="2" t="s">
        <v>76</v>
      </c>
      <c r="G14" s="4" t="s">
        <v>77</v>
      </c>
      <c r="H14" s="2" t="s">
        <v>78</v>
      </c>
      <c r="I14" s="2" t="s">
        <v>79</v>
      </c>
      <c r="J14" s="2" t="s">
        <v>41</v>
      </c>
      <c r="K14" s="2" t="s">
        <v>34</v>
      </c>
    </row>
    <row r="15" customFormat="false" ht="15.75" hidden="false" customHeight="false" outlineLevel="0" collapsed="false">
      <c r="A15" s="3" t="n">
        <v>44331.860275544</v>
      </c>
      <c r="B15" s="2" t="s">
        <v>80</v>
      </c>
      <c r="C15" s="2" t="s">
        <v>81</v>
      </c>
      <c r="D15" s="2" t="n">
        <v>9</v>
      </c>
      <c r="E15" s="2" t="s">
        <v>82</v>
      </c>
      <c r="G15" s="4" t="s">
        <v>83</v>
      </c>
      <c r="H15" s="2" t="s">
        <v>84</v>
      </c>
      <c r="I15" s="2" t="s">
        <v>16</v>
      </c>
      <c r="J15" s="2" t="s">
        <v>25</v>
      </c>
      <c r="K15" s="2" t="s">
        <v>85</v>
      </c>
    </row>
    <row r="16" customFormat="false" ht="15.75" hidden="false" customHeight="false" outlineLevel="0" collapsed="false">
      <c r="A16" s="3" t="n">
        <v>44332.4070150694</v>
      </c>
      <c r="B16" s="2" t="s">
        <v>86</v>
      </c>
      <c r="C16" s="2" t="s">
        <v>87</v>
      </c>
      <c r="D16" s="2" t="n">
        <v>8</v>
      </c>
      <c r="E16" s="2" t="s">
        <v>88</v>
      </c>
      <c r="G16" s="4" t="s">
        <v>89</v>
      </c>
      <c r="H16" s="2" t="s">
        <v>90</v>
      </c>
      <c r="I16" s="2" t="s">
        <v>16</v>
      </c>
      <c r="J16" s="2" t="s">
        <v>17</v>
      </c>
      <c r="K16" s="2" t="s">
        <v>85</v>
      </c>
    </row>
    <row r="17" customFormat="false" ht="15.75" hidden="false" customHeight="false" outlineLevel="0" collapsed="false">
      <c r="A17" s="3" t="n">
        <v>44332.409790706</v>
      </c>
      <c r="B17" s="2" t="s">
        <v>86</v>
      </c>
      <c r="C17" s="2" t="s">
        <v>87</v>
      </c>
      <c r="D17" s="2" t="n">
        <v>8</v>
      </c>
      <c r="E17" s="2" t="s">
        <v>88</v>
      </c>
      <c r="G17" s="4" t="s">
        <v>89</v>
      </c>
      <c r="H17" s="2" t="s">
        <v>90</v>
      </c>
      <c r="I17" s="2" t="s">
        <v>16</v>
      </c>
      <c r="J17" s="2" t="s">
        <v>17</v>
      </c>
      <c r="K17" s="2" t="s">
        <v>85</v>
      </c>
    </row>
    <row r="18" customFormat="false" ht="15.75" hidden="false" customHeight="false" outlineLevel="0" collapsed="false">
      <c r="A18" s="3" t="n">
        <v>44332.4872268403</v>
      </c>
      <c r="B18" s="2" t="s">
        <v>91</v>
      </c>
      <c r="C18" s="2" t="s">
        <v>92</v>
      </c>
      <c r="D18" s="2" t="n">
        <v>10</v>
      </c>
      <c r="E18" s="2" t="s">
        <v>53</v>
      </c>
      <c r="G18" s="4" t="s">
        <v>93</v>
      </c>
      <c r="H18" s="2" t="s">
        <v>94</v>
      </c>
      <c r="I18" s="2" t="s">
        <v>32</v>
      </c>
      <c r="J18" s="2" t="s">
        <v>25</v>
      </c>
      <c r="K18" s="2" t="s">
        <v>85</v>
      </c>
    </row>
    <row r="19" customFormat="false" ht="15.75" hidden="false" customHeight="false" outlineLevel="0" collapsed="false">
      <c r="A19" s="3" t="n">
        <v>44332.5839579745</v>
      </c>
      <c r="B19" s="2" t="s">
        <v>95</v>
      </c>
      <c r="C19" s="2" t="s">
        <v>96</v>
      </c>
      <c r="D19" s="2" t="n">
        <v>9</v>
      </c>
      <c r="E19" s="2" t="s">
        <v>97</v>
      </c>
      <c r="G19" s="4" t="s">
        <v>98</v>
      </c>
      <c r="H19" s="2" t="s">
        <v>99</v>
      </c>
      <c r="I19" s="2" t="s">
        <v>79</v>
      </c>
      <c r="J19" s="2" t="s">
        <v>56</v>
      </c>
      <c r="K19" s="2" t="s">
        <v>85</v>
      </c>
    </row>
    <row r="20" customFormat="false" ht="15.75" hidden="false" customHeight="false" outlineLevel="0" collapsed="false">
      <c r="A20" s="3" t="n">
        <v>44332.5928852894</v>
      </c>
      <c r="B20" s="2" t="s">
        <v>100</v>
      </c>
      <c r="C20" s="2" t="s">
        <v>101</v>
      </c>
      <c r="D20" s="2" t="n">
        <v>9</v>
      </c>
      <c r="E20" s="2" t="s">
        <v>102</v>
      </c>
      <c r="G20" s="4" t="s">
        <v>103</v>
      </c>
      <c r="H20" s="2" t="s">
        <v>104</v>
      </c>
      <c r="I20" s="2" t="s">
        <v>79</v>
      </c>
      <c r="J20" s="2" t="s">
        <v>56</v>
      </c>
      <c r="K20" s="2" t="s">
        <v>85</v>
      </c>
    </row>
    <row r="21" customFormat="false" ht="15.75" hidden="false" customHeight="false" outlineLevel="0" collapsed="false">
      <c r="A21" s="3" t="n">
        <v>44332.6214778241</v>
      </c>
      <c r="B21" s="2" t="s">
        <v>105</v>
      </c>
      <c r="C21" s="2" t="s">
        <v>106</v>
      </c>
      <c r="D21" s="2" t="n">
        <v>8</v>
      </c>
      <c r="E21" s="2" t="s">
        <v>21</v>
      </c>
      <c r="G21" s="4" t="s">
        <v>107</v>
      </c>
      <c r="H21" s="2" t="s">
        <v>108</v>
      </c>
      <c r="I21" s="2" t="s">
        <v>79</v>
      </c>
      <c r="J21" s="2" t="s">
        <v>17</v>
      </c>
      <c r="K21" s="2" t="s">
        <v>109</v>
      </c>
    </row>
    <row r="22" customFormat="false" ht="15.75" hidden="false" customHeight="false" outlineLevel="0" collapsed="false">
      <c r="A22" s="3" t="n">
        <v>44332.6811312847</v>
      </c>
      <c r="B22" s="2" t="s">
        <v>110</v>
      </c>
      <c r="C22" s="2" t="s">
        <v>111</v>
      </c>
      <c r="D22" s="2" t="n">
        <v>9</v>
      </c>
      <c r="E22" s="2" t="s">
        <v>112</v>
      </c>
      <c r="G22" s="4" t="s">
        <v>113</v>
      </c>
      <c r="H22" s="2" t="s">
        <v>114</v>
      </c>
      <c r="I22" s="2" t="s">
        <v>79</v>
      </c>
      <c r="J22" s="2" t="s">
        <v>33</v>
      </c>
      <c r="K22" s="2" t="s">
        <v>42</v>
      </c>
    </row>
    <row r="23" customFormat="false" ht="15.75" hidden="false" customHeight="false" outlineLevel="0" collapsed="false">
      <c r="A23" s="3" t="n">
        <v>44332.7170042361</v>
      </c>
      <c r="B23" s="2" t="s">
        <v>115</v>
      </c>
      <c r="C23" s="2" t="s">
        <v>116</v>
      </c>
      <c r="D23" s="2" t="n">
        <v>9</v>
      </c>
      <c r="E23" s="2" t="s">
        <v>117</v>
      </c>
      <c r="G23" s="4" t="s">
        <v>118</v>
      </c>
      <c r="H23" s="2" t="s">
        <v>119</v>
      </c>
      <c r="I23" s="2" t="s">
        <v>32</v>
      </c>
      <c r="J23" s="2" t="s">
        <v>41</v>
      </c>
      <c r="K23" s="2" t="s">
        <v>85</v>
      </c>
    </row>
    <row r="24" customFormat="false" ht="15.75" hidden="false" customHeight="false" outlineLevel="0" collapsed="false">
      <c r="A24" s="3" t="n">
        <v>44332.7221431019</v>
      </c>
      <c r="B24" s="2" t="s">
        <v>120</v>
      </c>
      <c r="C24" s="2" t="s">
        <v>36</v>
      </c>
      <c r="D24" s="2" t="n">
        <v>10</v>
      </c>
      <c r="E24" s="2" t="s">
        <v>121</v>
      </c>
      <c r="G24" s="4" t="s">
        <v>122</v>
      </c>
      <c r="H24" s="2" t="s">
        <v>123</v>
      </c>
      <c r="I24" s="2" t="s">
        <v>24</v>
      </c>
      <c r="J24" s="2" t="s">
        <v>17</v>
      </c>
      <c r="K24" s="2" t="s">
        <v>124</v>
      </c>
    </row>
    <row r="25" customFormat="false" ht="15.75" hidden="false" customHeight="false" outlineLevel="0" collapsed="false">
      <c r="A25" s="3" t="n">
        <v>44332.7320118519</v>
      </c>
      <c r="B25" s="2" t="s">
        <v>125</v>
      </c>
      <c r="C25" s="2" t="s">
        <v>126</v>
      </c>
      <c r="D25" s="2" t="n">
        <v>9</v>
      </c>
      <c r="E25" s="2" t="s">
        <v>127</v>
      </c>
      <c r="G25" s="4" t="s">
        <v>128</v>
      </c>
      <c r="H25" s="2" t="s">
        <v>129</v>
      </c>
      <c r="I25" s="2" t="s">
        <v>16</v>
      </c>
      <c r="J25" s="2" t="s">
        <v>41</v>
      </c>
      <c r="K25" s="2" t="s">
        <v>85</v>
      </c>
    </row>
    <row r="26" customFormat="false" ht="15.75" hidden="false" customHeight="false" outlineLevel="0" collapsed="false">
      <c r="A26" s="3" t="n">
        <v>44332.7477923148</v>
      </c>
      <c r="B26" s="2" t="s">
        <v>130</v>
      </c>
      <c r="C26" s="2" t="s">
        <v>131</v>
      </c>
      <c r="D26" s="2" t="n">
        <v>10</v>
      </c>
      <c r="E26" s="2" t="n">
        <v>117</v>
      </c>
      <c r="G26" s="4" t="s">
        <v>132</v>
      </c>
      <c r="H26" s="2" t="s">
        <v>133</v>
      </c>
      <c r="I26" s="2" t="s">
        <v>49</v>
      </c>
      <c r="J26" s="2" t="s">
        <v>56</v>
      </c>
      <c r="K26" s="2" t="s">
        <v>85</v>
      </c>
    </row>
    <row r="27" customFormat="false" ht="15.75" hidden="false" customHeight="false" outlineLevel="0" collapsed="false">
      <c r="A27" s="3" t="n">
        <v>44332.7660421181</v>
      </c>
      <c r="B27" s="2" t="s">
        <v>134</v>
      </c>
      <c r="C27" s="2" t="s">
        <v>135</v>
      </c>
      <c r="D27" s="2" t="n">
        <v>9</v>
      </c>
      <c r="E27" s="2" t="s">
        <v>136</v>
      </c>
      <c r="G27" s="4" t="s">
        <v>137</v>
      </c>
      <c r="H27" s="2" t="s">
        <v>138</v>
      </c>
      <c r="I27" s="2" t="s">
        <v>16</v>
      </c>
      <c r="J27" s="2" t="s">
        <v>56</v>
      </c>
      <c r="K27" s="2" t="s">
        <v>34</v>
      </c>
    </row>
    <row r="28" customFormat="false" ht="15.75" hidden="false" customHeight="false" outlineLevel="0" collapsed="false">
      <c r="A28" s="3" t="n">
        <v>44332.7908509722</v>
      </c>
      <c r="B28" s="2" t="s">
        <v>139</v>
      </c>
      <c r="C28" s="2" t="s">
        <v>140</v>
      </c>
      <c r="D28" s="2" t="n">
        <v>9</v>
      </c>
      <c r="E28" s="2" t="s">
        <v>117</v>
      </c>
      <c r="G28" s="4" t="s">
        <v>141</v>
      </c>
      <c r="H28" s="2" t="s">
        <v>142</v>
      </c>
      <c r="I28" s="2" t="s">
        <v>49</v>
      </c>
      <c r="J28" s="2" t="s">
        <v>143</v>
      </c>
      <c r="K28" s="2" t="s">
        <v>144</v>
      </c>
    </row>
    <row r="29" customFormat="false" ht="15.75" hidden="false" customHeight="false" outlineLevel="0" collapsed="false">
      <c r="A29" s="3" t="n">
        <v>44332.8045151505</v>
      </c>
      <c r="B29" s="2" t="s">
        <v>134</v>
      </c>
      <c r="C29" s="2" t="s">
        <v>135</v>
      </c>
      <c r="D29" s="2" t="n">
        <v>9</v>
      </c>
      <c r="E29" s="2" t="s">
        <v>136</v>
      </c>
      <c r="G29" s="4" t="s">
        <v>145</v>
      </c>
      <c r="H29" s="2" t="s">
        <v>138</v>
      </c>
      <c r="I29" s="2" t="s">
        <v>16</v>
      </c>
      <c r="J29" s="2" t="s">
        <v>56</v>
      </c>
      <c r="K29" s="2" t="s">
        <v>34</v>
      </c>
    </row>
    <row r="30" customFormat="false" ht="15.75" hidden="false" customHeight="false" outlineLevel="0" collapsed="false">
      <c r="A30" s="3" t="n">
        <v>44332.8141336227</v>
      </c>
      <c r="B30" s="2" t="s">
        <v>134</v>
      </c>
      <c r="C30" s="2" t="s">
        <v>135</v>
      </c>
      <c r="D30" s="2" t="n">
        <v>9</v>
      </c>
      <c r="E30" s="2" t="s">
        <v>136</v>
      </c>
      <c r="G30" s="4" t="s">
        <v>145</v>
      </c>
      <c r="H30" s="2" t="s">
        <v>138</v>
      </c>
      <c r="I30" s="2" t="s">
        <v>16</v>
      </c>
      <c r="J30" s="2" t="s">
        <v>56</v>
      </c>
      <c r="K30" s="2" t="s">
        <v>34</v>
      </c>
    </row>
    <row r="31" customFormat="false" ht="15.75" hidden="false" customHeight="false" outlineLevel="0" collapsed="false">
      <c r="A31" s="3" t="n">
        <v>44332.8156683681</v>
      </c>
      <c r="B31" s="2" t="s">
        <v>134</v>
      </c>
      <c r="C31" s="2" t="s">
        <v>135</v>
      </c>
      <c r="D31" s="2" t="n">
        <v>9</v>
      </c>
      <c r="E31" s="2" t="s">
        <v>146</v>
      </c>
      <c r="G31" s="4" t="s">
        <v>145</v>
      </c>
      <c r="H31" s="2" t="s">
        <v>138</v>
      </c>
      <c r="I31" s="2" t="s">
        <v>16</v>
      </c>
      <c r="J31" s="2" t="s">
        <v>56</v>
      </c>
      <c r="K31" s="2" t="s">
        <v>26</v>
      </c>
    </row>
    <row r="32" customFormat="false" ht="15.75" hidden="false" customHeight="false" outlineLevel="0" collapsed="false">
      <c r="A32" s="3" t="n">
        <v>44332.822011956</v>
      </c>
      <c r="B32" s="2" t="s">
        <v>147</v>
      </c>
      <c r="C32" s="2" t="s">
        <v>148</v>
      </c>
      <c r="D32" s="2" t="n">
        <v>10</v>
      </c>
      <c r="E32" s="2" t="s">
        <v>149</v>
      </c>
      <c r="G32" s="4" t="s">
        <v>150</v>
      </c>
      <c r="H32" s="2" t="s">
        <v>151</v>
      </c>
      <c r="I32" s="2" t="s">
        <v>40</v>
      </c>
      <c r="J32" s="2" t="s">
        <v>41</v>
      </c>
      <c r="K32" s="2" t="s">
        <v>18</v>
      </c>
    </row>
    <row r="33" customFormat="false" ht="15.75" hidden="false" customHeight="false" outlineLevel="0" collapsed="false">
      <c r="A33" s="3" t="n">
        <v>44333.1827736921</v>
      </c>
      <c r="B33" s="2" t="s">
        <v>152</v>
      </c>
      <c r="C33" s="2" t="s">
        <v>153</v>
      </c>
      <c r="D33" s="2" t="n">
        <v>7</v>
      </c>
      <c r="E33" s="2" t="s">
        <v>154</v>
      </c>
      <c r="G33" s="2" t="s">
        <v>66</v>
      </c>
      <c r="H33" s="2" t="s">
        <v>155</v>
      </c>
      <c r="I33" s="2" t="s">
        <v>16</v>
      </c>
      <c r="J33" s="2" t="s">
        <v>33</v>
      </c>
      <c r="K33" s="2" t="s">
        <v>34</v>
      </c>
    </row>
    <row r="34" customFormat="false" ht="15.75" hidden="false" customHeight="false" outlineLevel="0" collapsed="false">
      <c r="A34" s="3" t="n">
        <v>44333.2258702315</v>
      </c>
      <c r="B34" s="2" t="s">
        <v>156</v>
      </c>
      <c r="C34" s="2" t="s">
        <v>157</v>
      </c>
      <c r="D34" s="2" t="n">
        <v>9</v>
      </c>
      <c r="E34" s="2" t="s">
        <v>146</v>
      </c>
      <c r="G34" s="4" t="s">
        <v>158</v>
      </c>
      <c r="H34" s="2" t="s">
        <v>159</v>
      </c>
      <c r="I34" s="2" t="s">
        <v>160</v>
      </c>
      <c r="J34" s="2" t="s">
        <v>56</v>
      </c>
      <c r="K34" s="2" t="s">
        <v>34</v>
      </c>
    </row>
    <row r="35" customFormat="false" ht="15.75" hidden="false" customHeight="false" outlineLevel="0" collapsed="false">
      <c r="A35" s="3" t="n">
        <v>44333.2258766435</v>
      </c>
      <c r="B35" s="2" t="s">
        <v>134</v>
      </c>
      <c r="C35" s="2" t="s">
        <v>135</v>
      </c>
      <c r="D35" s="2" t="n">
        <v>9</v>
      </c>
      <c r="E35" s="2" t="s">
        <v>136</v>
      </c>
      <c r="G35" s="4" t="s">
        <v>145</v>
      </c>
      <c r="H35" s="2" t="s">
        <v>138</v>
      </c>
      <c r="I35" s="2" t="s">
        <v>160</v>
      </c>
      <c r="J35" s="2" t="s">
        <v>56</v>
      </c>
      <c r="K35" s="2" t="s">
        <v>34</v>
      </c>
    </row>
    <row r="36" customFormat="false" ht="15.75" hidden="false" customHeight="false" outlineLevel="0" collapsed="false">
      <c r="A36" s="3" t="n">
        <v>44333.2269030903</v>
      </c>
      <c r="B36" s="2" t="s">
        <v>134</v>
      </c>
      <c r="C36" s="2" t="s">
        <v>135</v>
      </c>
      <c r="D36" s="2" t="n">
        <v>9</v>
      </c>
      <c r="E36" s="2" t="s">
        <v>146</v>
      </c>
      <c r="G36" s="4" t="s">
        <v>145</v>
      </c>
      <c r="H36" s="2" t="s">
        <v>138</v>
      </c>
      <c r="I36" s="2" t="s">
        <v>160</v>
      </c>
      <c r="J36" s="2" t="s">
        <v>56</v>
      </c>
      <c r="K36" s="2" t="s">
        <v>34</v>
      </c>
    </row>
    <row r="37" customFormat="false" ht="15.75" hidden="false" customHeight="false" outlineLevel="0" collapsed="false">
      <c r="A37" s="3" t="n">
        <v>44333.6865015972</v>
      </c>
      <c r="B37" s="2" t="s">
        <v>161</v>
      </c>
      <c r="C37" s="2" t="s">
        <v>162</v>
      </c>
      <c r="D37" s="2" t="n">
        <v>9</v>
      </c>
      <c r="E37" s="2" t="s">
        <v>163</v>
      </c>
      <c r="G37" s="4" t="s">
        <v>164</v>
      </c>
      <c r="H37" s="2" t="s">
        <v>165</v>
      </c>
      <c r="I37" s="2" t="s">
        <v>40</v>
      </c>
      <c r="J37" s="2" t="s">
        <v>17</v>
      </c>
      <c r="K37" s="2" t="s">
        <v>166</v>
      </c>
    </row>
    <row r="38" customFormat="false" ht="15.75" hidden="false" customHeight="false" outlineLevel="0" collapsed="false">
      <c r="A38" s="3" t="n">
        <v>44333.7938174421</v>
      </c>
      <c r="B38" s="2" t="s">
        <v>167</v>
      </c>
      <c r="C38" s="2" t="s">
        <v>168</v>
      </c>
      <c r="D38" s="2" t="n">
        <v>10</v>
      </c>
      <c r="E38" s="2" t="s">
        <v>169</v>
      </c>
      <c r="G38" s="4" t="s">
        <v>170</v>
      </c>
      <c r="H38" s="2" t="s">
        <v>171</v>
      </c>
      <c r="I38" s="2" t="s">
        <v>79</v>
      </c>
      <c r="J38" s="2" t="s">
        <v>56</v>
      </c>
      <c r="K38" s="2" t="s">
        <v>109</v>
      </c>
    </row>
    <row r="39" customFormat="false" ht="15.75" hidden="false" customHeight="false" outlineLevel="0" collapsed="false">
      <c r="A39" s="3" t="n">
        <v>44334.1108221065</v>
      </c>
      <c r="B39" s="2" t="s">
        <v>74</v>
      </c>
      <c r="C39" s="2" t="s">
        <v>75</v>
      </c>
      <c r="D39" s="2" t="n">
        <v>11</v>
      </c>
      <c r="E39" s="2" t="s">
        <v>76</v>
      </c>
      <c r="G39" s="4" t="s">
        <v>77</v>
      </c>
      <c r="H39" s="2" t="s">
        <v>172</v>
      </c>
      <c r="I39" s="2" t="s">
        <v>79</v>
      </c>
      <c r="J39" s="2" t="s">
        <v>41</v>
      </c>
      <c r="K39" s="2" t="s">
        <v>34</v>
      </c>
    </row>
    <row r="40" customFormat="false" ht="15.75" hidden="false" customHeight="false" outlineLevel="0" collapsed="false">
      <c r="A40" s="3" t="n">
        <v>44334.229703125</v>
      </c>
      <c r="B40" s="2" t="s">
        <v>173</v>
      </c>
      <c r="C40" s="2" t="s">
        <v>174</v>
      </c>
      <c r="D40" s="2" t="n">
        <v>10</v>
      </c>
      <c r="E40" s="2" t="s">
        <v>175</v>
      </c>
      <c r="G40" s="4" t="s">
        <v>176</v>
      </c>
      <c r="H40" s="2" t="s">
        <v>177</v>
      </c>
      <c r="I40" s="2" t="s">
        <v>40</v>
      </c>
      <c r="J40" s="2" t="s">
        <v>17</v>
      </c>
      <c r="K40" s="2" t="s">
        <v>124</v>
      </c>
    </row>
    <row r="41" customFormat="false" ht="15.75" hidden="false" customHeight="false" outlineLevel="0" collapsed="false">
      <c r="A41" s="3" t="n">
        <v>44334.2780392824</v>
      </c>
      <c r="B41" s="2" t="s">
        <v>178</v>
      </c>
      <c r="C41" s="2" t="s">
        <v>157</v>
      </c>
      <c r="D41" s="2" t="n">
        <v>7</v>
      </c>
      <c r="E41" s="2" t="s">
        <v>179</v>
      </c>
      <c r="F41" s="2" t="s">
        <v>180</v>
      </c>
      <c r="G41" s="2" t="s">
        <v>66</v>
      </c>
      <c r="H41" s="2" t="s">
        <v>181</v>
      </c>
      <c r="I41" s="2" t="s">
        <v>79</v>
      </c>
      <c r="J41" s="2" t="s">
        <v>17</v>
      </c>
      <c r="K41" s="2" t="s">
        <v>34</v>
      </c>
    </row>
    <row r="42" customFormat="false" ht="15.75" hidden="false" customHeight="false" outlineLevel="0" collapsed="false">
      <c r="A42" s="3" t="n">
        <v>44334.3120708565</v>
      </c>
      <c r="B42" s="2" t="s">
        <v>182</v>
      </c>
      <c r="C42" s="2" t="s">
        <v>183</v>
      </c>
      <c r="D42" s="2" t="n">
        <v>10</v>
      </c>
      <c r="E42" s="2" t="s">
        <v>184</v>
      </c>
      <c r="G42" s="4" t="s">
        <v>185</v>
      </c>
      <c r="H42" s="2" t="s">
        <v>186</v>
      </c>
      <c r="I42" s="2" t="s">
        <v>79</v>
      </c>
      <c r="J42" s="2" t="s">
        <v>56</v>
      </c>
      <c r="K42" s="2" t="s">
        <v>85</v>
      </c>
    </row>
    <row r="43" customFormat="false" ht="15.75" hidden="false" customHeight="false" outlineLevel="0" collapsed="false">
      <c r="A43" s="3" t="n">
        <v>44334.368699919</v>
      </c>
      <c r="B43" s="2" t="s">
        <v>187</v>
      </c>
      <c r="C43" s="2" t="s">
        <v>188</v>
      </c>
      <c r="D43" s="2" t="n">
        <v>8</v>
      </c>
      <c r="E43" s="2" t="s">
        <v>189</v>
      </c>
      <c r="F43" s="2" t="s">
        <v>190</v>
      </c>
      <c r="G43" s="4" t="s">
        <v>191</v>
      </c>
      <c r="H43" s="2" t="s">
        <v>192</v>
      </c>
      <c r="I43" s="2" t="s">
        <v>16</v>
      </c>
      <c r="J43" s="2" t="s">
        <v>50</v>
      </c>
      <c r="K43" s="2" t="s">
        <v>26</v>
      </c>
    </row>
    <row r="44" customFormat="false" ht="15.75" hidden="false" customHeight="false" outlineLevel="0" collapsed="false">
      <c r="A44" s="3" t="n">
        <v>44336.702343831</v>
      </c>
      <c r="B44" s="2" t="s">
        <v>193</v>
      </c>
      <c r="C44" s="2" t="s">
        <v>194</v>
      </c>
      <c r="D44" s="2" t="n">
        <v>10</v>
      </c>
      <c r="E44" s="2" t="s">
        <v>195</v>
      </c>
      <c r="G44" s="4" t="s">
        <v>196</v>
      </c>
      <c r="H44" s="2" t="s">
        <v>197</v>
      </c>
      <c r="I44" s="2" t="s">
        <v>79</v>
      </c>
      <c r="J44" s="2" t="s">
        <v>143</v>
      </c>
      <c r="K44" s="2" t="s">
        <v>34</v>
      </c>
    </row>
    <row r="45" customFormat="false" ht="15.75" hidden="false" customHeight="false" outlineLevel="0" collapsed="false">
      <c r="A45" s="3" t="n">
        <v>44336.730823287</v>
      </c>
      <c r="B45" s="2" t="s">
        <v>198</v>
      </c>
      <c r="C45" s="2" t="s">
        <v>81</v>
      </c>
      <c r="D45" s="2" t="n">
        <v>7</v>
      </c>
      <c r="E45" s="2" t="s">
        <v>199</v>
      </c>
      <c r="F45" s="2" t="s">
        <v>200</v>
      </c>
      <c r="G45" s="4" t="s">
        <v>201</v>
      </c>
      <c r="H45" s="2" t="s">
        <v>202</v>
      </c>
      <c r="I45" s="2" t="s">
        <v>16</v>
      </c>
      <c r="J45" s="2" t="s">
        <v>143</v>
      </c>
      <c r="K45" s="2" t="s">
        <v>144</v>
      </c>
    </row>
    <row r="46" customFormat="false" ht="15.75" hidden="false" customHeight="false" outlineLevel="0" collapsed="false">
      <c r="A46" s="3" t="n">
        <v>44337.175463044</v>
      </c>
      <c r="B46" s="2" t="s">
        <v>203</v>
      </c>
      <c r="C46" s="2" t="s">
        <v>106</v>
      </c>
      <c r="D46" s="2" t="n">
        <v>10</v>
      </c>
      <c r="E46" s="2" t="s">
        <v>204</v>
      </c>
      <c r="G46" s="4" t="s">
        <v>205</v>
      </c>
      <c r="H46" s="2" t="s">
        <v>206</v>
      </c>
      <c r="I46" s="2" t="s">
        <v>160</v>
      </c>
      <c r="J46" s="2" t="s">
        <v>56</v>
      </c>
      <c r="K46" s="2" t="s">
        <v>144</v>
      </c>
    </row>
    <row r="47" customFormat="false" ht="15.75" hidden="false" customHeight="false" outlineLevel="0" collapsed="false">
      <c r="A47" s="3" t="n">
        <v>44337.2564393287</v>
      </c>
      <c r="B47" s="2" t="s">
        <v>203</v>
      </c>
      <c r="C47" s="2" t="s">
        <v>106</v>
      </c>
      <c r="D47" s="2" t="n">
        <v>10</v>
      </c>
      <c r="E47" s="2" t="s">
        <v>204</v>
      </c>
      <c r="G47" s="4" t="s">
        <v>205</v>
      </c>
      <c r="H47" s="2" t="s">
        <v>206</v>
      </c>
      <c r="I47" s="2" t="s">
        <v>160</v>
      </c>
      <c r="J47" s="2" t="s">
        <v>50</v>
      </c>
      <c r="K47" s="2" t="s">
        <v>144</v>
      </c>
    </row>
    <row r="48" customFormat="false" ht="15.75" hidden="false" customHeight="false" outlineLevel="0" collapsed="false">
      <c r="A48" s="3" t="n">
        <v>44338.2867907292</v>
      </c>
      <c r="B48" s="2" t="s">
        <v>207</v>
      </c>
      <c r="C48" s="2" t="s">
        <v>208</v>
      </c>
      <c r="D48" s="2" t="n">
        <v>7</v>
      </c>
      <c r="E48" s="2" t="s">
        <v>209</v>
      </c>
      <c r="G48" s="4" t="s">
        <v>210</v>
      </c>
      <c r="H48" s="2" t="s">
        <v>211</v>
      </c>
      <c r="I48" s="2" t="s">
        <v>32</v>
      </c>
      <c r="J48" s="2" t="s">
        <v>33</v>
      </c>
      <c r="K48" s="2" t="s">
        <v>34</v>
      </c>
    </row>
    <row r="49" customFormat="false" ht="15.75" hidden="false" customHeight="false" outlineLevel="0" collapsed="false">
      <c r="A49" s="3" t="n">
        <v>44338.5977121181</v>
      </c>
      <c r="B49" s="2" t="s">
        <v>212</v>
      </c>
      <c r="C49" s="2" t="s">
        <v>28</v>
      </c>
      <c r="D49" s="2" t="n">
        <v>8</v>
      </c>
      <c r="E49" s="2" t="s">
        <v>121</v>
      </c>
      <c r="G49" s="4" t="s">
        <v>213</v>
      </c>
      <c r="H49" s="2" t="s">
        <v>214</v>
      </c>
      <c r="I49" s="2" t="s">
        <v>16</v>
      </c>
      <c r="J49" s="2" t="s">
        <v>50</v>
      </c>
      <c r="K49" s="2" t="s">
        <v>26</v>
      </c>
    </row>
    <row r="50" customFormat="false" ht="15.75" hidden="false" customHeight="false" outlineLevel="0" collapsed="false">
      <c r="A50" s="3" t="n">
        <v>44338.5977698032</v>
      </c>
      <c r="B50" s="2" t="s">
        <v>215</v>
      </c>
      <c r="C50" s="2" t="s">
        <v>75</v>
      </c>
      <c r="D50" s="2" t="n">
        <v>8</v>
      </c>
      <c r="E50" s="2" t="s">
        <v>121</v>
      </c>
      <c r="G50" s="4" t="s">
        <v>216</v>
      </c>
      <c r="H50" s="2" t="s">
        <v>217</v>
      </c>
      <c r="I50" s="2" t="s">
        <v>16</v>
      </c>
      <c r="J50" s="2" t="s">
        <v>50</v>
      </c>
      <c r="K50" s="2" t="s">
        <v>26</v>
      </c>
    </row>
    <row r="51" customFormat="false" ht="15.75" hidden="false" customHeight="false" outlineLevel="0" collapsed="false">
      <c r="A51" s="3" t="n">
        <v>44338.754776794</v>
      </c>
      <c r="B51" s="2" t="s">
        <v>218</v>
      </c>
      <c r="C51" s="2" t="s">
        <v>219</v>
      </c>
      <c r="D51" s="2" t="n">
        <v>7</v>
      </c>
      <c r="E51" s="2" t="s">
        <v>21</v>
      </c>
      <c r="G51" s="2" t="s">
        <v>66</v>
      </c>
      <c r="H51" s="2" t="s">
        <v>220</v>
      </c>
      <c r="I51" s="2" t="s">
        <v>16</v>
      </c>
      <c r="J51" s="2" t="s">
        <v>50</v>
      </c>
      <c r="K51" s="2" t="s">
        <v>34</v>
      </c>
    </row>
    <row r="52" customFormat="false" ht="15.75" hidden="false" customHeight="false" outlineLevel="0" collapsed="false">
      <c r="A52" s="3" t="n">
        <v>44338.7703081713</v>
      </c>
      <c r="B52" s="2" t="s">
        <v>218</v>
      </c>
      <c r="C52" s="2" t="s">
        <v>219</v>
      </c>
      <c r="D52" s="2" t="n">
        <v>7</v>
      </c>
      <c r="E52" s="2" t="s">
        <v>21</v>
      </c>
      <c r="G52" s="2" t="s">
        <v>66</v>
      </c>
      <c r="H52" s="2" t="s">
        <v>220</v>
      </c>
      <c r="I52" s="2" t="s">
        <v>16</v>
      </c>
      <c r="J52" s="2" t="s">
        <v>56</v>
      </c>
      <c r="K52" s="2" t="s">
        <v>85</v>
      </c>
    </row>
    <row r="53" customFormat="false" ht="15.75" hidden="false" customHeight="false" outlineLevel="0" collapsed="false">
      <c r="A53" s="3" t="n">
        <v>44338.7751308912</v>
      </c>
      <c r="B53" s="2" t="s">
        <v>221</v>
      </c>
      <c r="C53" s="2" t="s">
        <v>219</v>
      </c>
      <c r="D53" s="2" t="n">
        <v>7</v>
      </c>
      <c r="E53" s="2" t="s">
        <v>222</v>
      </c>
      <c r="F53" s="2" t="s">
        <v>66</v>
      </c>
      <c r="G53" s="2" t="s">
        <v>66</v>
      </c>
      <c r="H53" s="2" t="s">
        <v>223</v>
      </c>
      <c r="I53" s="2" t="s">
        <v>224</v>
      </c>
      <c r="J53" s="2" t="s">
        <v>225</v>
      </c>
      <c r="K53" s="2" t="s">
        <v>42</v>
      </c>
    </row>
    <row r="54" customFormat="false" ht="15.75" hidden="false" customHeight="false" outlineLevel="0" collapsed="false">
      <c r="A54" s="3" t="n">
        <v>44340.4532706134</v>
      </c>
      <c r="B54" s="2" t="s">
        <v>226</v>
      </c>
      <c r="C54" s="2" t="s">
        <v>106</v>
      </c>
      <c r="D54" s="2" t="n">
        <v>9</v>
      </c>
      <c r="E54" s="2" t="s">
        <v>13</v>
      </c>
      <c r="G54" s="4" t="s">
        <v>227</v>
      </c>
      <c r="H54" s="2" t="s">
        <v>228</v>
      </c>
      <c r="I54" s="2" t="s">
        <v>49</v>
      </c>
      <c r="J54" s="2" t="s">
        <v>143</v>
      </c>
      <c r="K54" s="2" t="s">
        <v>144</v>
      </c>
    </row>
    <row r="55" customFormat="false" ht="15.75" hidden="false" customHeight="false" outlineLevel="0" collapsed="false">
      <c r="A55" s="3" t="n">
        <v>44340.4756171644</v>
      </c>
      <c r="B55" s="2" t="s">
        <v>229</v>
      </c>
      <c r="C55" s="2" t="s">
        <v>230</v>
      </c>
      <c r="D55" s="2" t="n">
        <v>7</v>
      </c>
      <c r="E55" s="2" t="s">
        <v>231</v>
      </c>
      <c r="G55" s="4" t="s">
        <v>232</v>
      </c>
      <c r="H55" s="2" t="s">
        <v>233</v>
      </c>
      <c r="I55" s="2" t="s">
        <v>16</v>
      </c>
      <c r="J55" s="2" t="s">
        <v>56</v>
      </c>
      <c r="K55" s="2" t="s">
        <v>34</v>
      </c>
    </row>
    <row r="56" customFormat="false" ht="15.75" hidden="false" customHeight="false" outlineLevel="0" collapsed="false">
      <c r="A56" s="3" t="n">
        <v>44340.7364639468</v>
      </c>
      <c r="B56" s="2" t="s">
        <v>234</v>
      </c>
      <c r="C56" s="2" t="s">
        <v>36</v>
      </c>
      <c r="D56" s="2" t="n">
        <v>7</v>
      </c>
      <c r="E56" s="2" t="s">
        <v>76</v>
      </c>
      <c r="G56" s="4" t="s">
        <v>235</v>
      </c>
      <c r="H56" s="2" t="s">
        <v>236</v>
      </c>
      <c r="I56" s="2" t="s">
        <v>16</v>
      </c>
      <c r="J56" s="2" t="s">
        <v>56</v>
      </c>
      <c r="K56" s="2" t="s">
        <v>34</v>
      </c>
    </row>
    <row r="57" customFormat="false" ht="15.75" hidden="false" customHeight="false" outlineLevel="0" collapsed="false">
      <c r="A57" s="3" t="n">
        <v>44340.7982065741</v>
      </c>
      <c r="B57" s="2" t="s">
        <v>237</v>
      </c>
      <c r="C57" s="2" t="s">
        <v>238</v>
      </c>
      <c r="D57" s="2" t="n">
        <v>7</v>
      </c>
      <c r="E57" s="2" t="s">
        <v>239</v>
      </c>
      <c r="G57" s="4" t="s">
        <v>240</v>
      </c>
      <c r="H57" s="2" t="s">
        <v>241</v>
      </c>
      <c r="I57" s="2" t="s">
        <v>40</v>
      </c>
      <c r="J57" s="2" t="s">
        <v>56</v>
      </c>
      <c r="K57" s="2" t="s">
        <v>34</v>
      </c>
    </row>
    <row r="58" customFormat="false" ht="15.75" hidden="false" customHeight="false" outlineLevel="0" collapsed="false">
      <c r="A58" s="3" t="n">
        <v>44341.6012916898</v>
      </c>
      <c r="B58" s="2" t="s">
        <v>242</v>
      </c>
      <c r="C58" s="2" t="s">
        <v>243</v>
      </c>
      <c r="D58" s="2" t="n">
        <v>11</v>
      </c>
      <c r="E58" s="2" t="s">
        <v>244</v>
      </c>
      <c r="G58" s="4" t="s">
        <v>245</v>
      </c>
      <c r="H58" s="2" t="s">
        <v>246</v>
      </c>
      <c r="I58" s="2" t="s">
        <v>225</v>
      </c>
      <c r="J58" s="2" t="s">
        <v>225</v>
      </c>
      <c r="K58" s="2" t="s">
        <v>144</v>
      </c>
    </row>
    <row r="59" customFormat="false" ht="15.75" hidden="false" customHeight="false" outlineLevel="0" collapsed="false">
      <c r="A59" s="3" t="n">
        <v>44341.7883690857</v>
      </c>
      <c r="B59" s="2" t="s">
        <v>247</v>
      </c>
      <c r="C59" s="2" t="s">
        <v>248</v>
      </c>
      <c r="D59" s="2" t="n">
        <v>10</v>
      </c>
      <c r="E59" s="2" t="s">
        <v>249</v>
      </c>
      <c r="G59" s="4" t="s">
        <v>250</v>
      </c>
      <c r="H59" s="2" t="s">
        <v>251</v>
      </c>
      <c r="I59" s="2" t="s">
        <v>79</v>
      </c>
      <c r="J59" s="2" t="s">
        <v>41</v>
      </c>
      <c r="K59" s="2" t="s">
        <v>34</v>
      </c>
    </row>
    <row r="60" customFormat="false" ht="15.75" hidden="false" customHeight="false" outlineLevel="0" collapsed="false">
      <c r="A60" s="3" t="n">
        <v>44341.7982718056</v>
      </c>
      <c r="B60" s="2" t="s">
        <v>252</v>
      </c>
      <c r="C60" s="2" t="s">
        <v>111</v>
      </c>
      <c r="D60" s="2" t="n">
        <v>9</v>
      </c>
      <c r="E60" s="2" t="s">
        <v>253</v>
      </c>
      <c r="G60" s="4" t="s">
        <v>254</v>
      </c>
      <c r="H60" s="2" t="s">
        <v>255</v>
      </c>
      <c r="I60" s="2" t="s">
        <v>79</v>
      </c>
      <c r="J60" s="2" t="s">
        <v>256</v>
      </c>
      <c r="K60" s="2" t="s">
        <v>18</v>
      </c>
    </row>
    <row r="61" customFormat="false" ht="15.75" hidden="false" customHeight="false" outlineLevel="0" collapsed="false">
      <c r="A61" s="3" t="n">
        <v>44342.4268435185</v>
      </c>
      <c r="B61" s="2" t="s">
        <v>257</v>
      </c>
      <c r="C61" s="2" t="s">
        <v>52</v>
      </c>
      <c r="D61" s="2" t="n">
        <v>9</v>
      </c>
      <c r="E61" s="2" t="s">
        <v>258</v>
      </c>
      <c r="G61" s="4" t="s">
        <v>259</v>
      </c>
      <c r="H61" s="2" t="s">
        <v>260</v>
      </c>
      <c r="I61" s="2" t="s">
        <v>49</v>
      </c>
      <c r="J61" s="2" t="s">
        <v>143</v>
      </c>
      <c r="K61" s="2" t="s">
        <v>144</v>
      </c>
    </row>
    <row r="62" customFormat="false" ht="15.75" hidden="false" customHeight="false" outlineLevel="0" collapsed="false">
      <c r="A62" s="3" t="n">
        <v>44342.4289146412</v>
      </c>
      <c r="B62" s="2" t="s">
        <v>257</v>
      </c>
      <c r="C62" s="2" t="s">
        <v>52</v>
      </c>
      <c r="D62" s="2" t="n">
        <v>9</v>
      </c>
      <c r="E62" s="2" t="s">
        <v>258</v>
      </c>
      <c r="F62" s="2" t="s">
        <v>66</v>
      </c>
      <c r="G62" s="4" t="s">
        <v>259</v>
      </c>
      <c r="H62" s="2" t="s">
        <v>260</v>
      </c>
      <c r="I62" s="2" t="s">
        <v>49</v>
      </c>
      <c r="J62" s="2" t="s">
        <v>143</v>
      </c>
      <c r="K62" s="2" t="s">
        <v>144</v>
      </c>
    </row>
    <row r="63" customFormat="false" ht="15.75" hidden="false" customHeight="false" outlineLevel="0" collapsed="false">
      <c r="A63" s="3" t="n">
        <v>44342.4334286458</v>
      </c>
      <c r="B63" s="2" t="s">
        <v>257</v>
      </c>
      <c r="C63" s="2" t="s">
        <v>52</v>
      </c>
      <c r="D63" s="2" t="n">
        <v>9</v>
      </c>
      <c r="E63" s="2" t="s">
        <v>261</v>
      </c>
      <c r="F63" s="2" t="s">
        <v>66</v>
      </c>
      <c r="G63" s="4" t="s">
        <v>259</v>
      </c>
      <c r="H63" s="2" t="s">
        <v>260</v>
      </c>
      <c r="I63" s="2" t="s">
        <v>49</v>
      </c>
      <c r="J63" s="2" t="s">
        <v>61</v>
      </c>
      <c r="K63" s="2" t="s">
        <v>262</v>
      </c>
    </row>
    <row r="64" customFormat="false" ht="15.75" hidden="false" customHeight="false" outlineLevel="0" collapsed="false">
      <c r="A64" s="3" t="n">
        <v>44343.3774559722</v>
      </c>
      <c r="B64" s="2" t="s">
        <v>263</v>
      </c>
      <c r="C64" s="2" t="s">
        <v>264</v>
      </c>
      <c r="D64" s="2" t="n">
        <v>10</v>
      </c>
      <c r="E64" s="2" t="s">
        <v>265</v>
      </c>
      <c r="G64" s="4" t="s">
        <v>266</v>
      </c>
      <c r="H64" s="2" t="s">
        <v>267</v>
      </c>
      <c r="I64" s="2" t="s">
        <v>79</v>
      </c>
      <c r="J64" s="2" t="s">
        <v>56</v>
      </c>
      <c r="K64" s="2" t="s">
        <v>34</v>
      </c>
    </row>
    <row r="65" customFormat="false" ht="15.75" hidden="false" customHeight="false" outlineLevel="0" collapsed="false">
      <c r="A65" s="3" t="n">
        <v>44344.4400752083</v>
      </c>
      <c r="B65" s="2" t="s">
        <v>268</v>
      </c>
      <c r="C65" s="2" t="s">
        <v>269</v>
      </c>
      <c r="D65" s="2" t="n">
        <v>10</v>
      </c>
      <c r="E65" s="2" t="s">
        <v>270</v>
      </c>
      <c r="F65" s="2" t="s">
        <v>271</v>
      </c>
      <c r="G65" s="4" t="s">
        <v>272</v>
      </c>
      <c r="H65" s="2" t="s">
        <v>273</v>
      </c>
      <c r="I65" s="2" t="s">
        <v>49</v>
      </c>
      <c r="J65" s="2" t="s">
        <v>56</v>
      </c>
      <c r="K65" s="2" t="s">
        <v>26</v>
      </c>
    </row>
    <row r="66" customFormat="false" ht="15.75" hidden="false" customHeight="false" outlineLevel="0" collapsed="false">
      <c r="A66" s="3" t="n">
        <v>44345.3933398148</v>
      </c>
      <c r="B66" s="2" t="s">
        <v>274</v>
      </c>
      <c r="C66" s="2" t="s">
        <v>275</v>
      </c>
      <c r="D66" s="2" t="n">
        <v>7</v>
      </c>
      <c r="E66" s="2" t="s">
        <v>261</v>
      </c>
      <c r="F66" s="2" t="s">
        <v>276</v>
      </c>
      <c r="G66" s="2" t="s">
        <v>277</v>
      </c>
      <c r="H66" s="2" t="s">
        <v>278</v>
      </c>
      <c r="I66" s="2" t="s">
        <v>79</v>
      </c>
      <c r="J66" s="2" t="s">
        <v>25</v>
      </c>
      <c r="K66" s="2" t="s">
        <v>42</v>
      </c>
    </row>
    <row r="67" customFormat="false" ht="15.75" hidden="false" customHeight="false" outlineLevel="0" collapsed="false">
      <c r="A67" s="3" t="n">
        <v>44345.8248507292</v>
      </c>
      <c r="B67" s="2" t="s">
        <v>279</v>
      </c>
      <c r="C67" s="2" t="s">
        <v>280</v>
      </c>
      <c r="D67" s="2" t="n">
        <v>7</v>
      </c>
      <c r="E67" s="2" t="s">
        <v>281</v>
      </c>
      <c r="G67" s="4" t="s">
        <v>282</v>
      </c>
      <c r="H67" s="2" t="s">
        <v>283</v>
      </c>
      <c r="I67" s="2" t="s">
        <v>32</v>
      </c>
      <c r="J67" s="2" t="s">
        <v>33</v>
      </c>
      <c r="K67" s="2" t="s">
        <v>42</v>
      </c>
    </row>
    <row r="68" customFormat="false" ht="15.75" hidden="false" customHeight="false" outlineLevel="0" collapsed="false">
      <c r="A68" s="3" t="n">
        <v>44346.6971386806</v>
      </c>
      <c r="B68" s="2" t="s">
        <v>284</v>
      </c>
      <c r="C68" s="2" t="s">
        <v>72</v>
      </c>
      <c r="D68" s="2" t="n">
        <v>10</v>
      </c>
      <c r="E68" s="2" t="s">
        <v>285</v>
      </c>
      <c r="G68" s="4" t="s">
        <v>286</v>
      </c>
      <c r="H68" s="2" t="s">
        <v>287</v>
      </c>
      <c r="I68" s="2" t="s">
        <v>32</v>
      </c>
      <c r="J68" s="2" t="s">
        <v>17</v>
      </c>
      <c r="K68" s="2" t="s">
        <v>34</v>
      </c>
    </row>
    <row r="69" customFormat="false" ht="15.75" hidden="false" customHeight="false" outlineLevel="0" collapsed="false">
      <c r="A69" s="3" t="n">
        <v>44346.7014323958</v>
      </c>
      <c r="B69" s="2" t="s">
        <v>284</v>
      </c>
      <c r="C69" s="2" t="s">
        <v>72</v>
      </c>
      <c r="D69" s="2" t="n">
        <v>10</v>
      </c>
      <c r="E69" s="2" t="s">
        <v>285</v>
      </c>
      <c r="G69" s="4" t="s">
        <v>286</v>
      </c>
      <c r="H69" s="2" t="s">
        <v>287</v>
      </c>
      <c r="I69" s="2" t="s">
        <v>32</v>
      </c>
      <c r="J69" s="2" t="s">
        <v>256</v>
      </c>
      <c r="K69" s="2" t="s">
        <v>18</v>
      </c>
    </row>
    <row r="70" customFormat="false" ht="15.75" hidden="false" customHeight="false" outlineLevel="0" collapsed="false">
      <c r="A70" s="3" t="n">
        <v>44349.8109203704</v>
      </c>
      <c r="B70" s="2" t="s">
        <v>288</v>
      </c>
      <c r="C70" s="2" t="s">
        <v>289</v>
      </c>
      <c r="D70" s="2" t="n">
        <v>10</v>
      </c>
      <c r="E70" s="2" t="s">
        <v>290</v>
      </c>
      <c r="G70" s="4" t="s">
        <v>291</v>
      </c>
      <c r="H70" s="2" t="s">
        <v>292</v>
      </c>
      <c r="I70" s="2" t="s">
        <v>16</v>
      </c>
      <c r="J70" s="2" t="s">
        <v>256</v>
      </c>
      <c r="K70" s="2" t="s">
        <v>262</v>
      </c>
    </row>
    <row r="71" customFormat="false" ht="15.75" hidden="false" customHeight="false" outlineLevel="0" collapsed="false">
      <c r="A71" s="3" t="n">
        <v>44351.3856240509</v>
      </c>
      <c r="B71" s="2" t="s">
        <v>293</v>
      </c>
      <c r="C71" s="2" t="s">
        <v>294</v>
      </c>
      <c r="D71" s="2" t="n">
        <v>8</v>
      </c>
      <c r="E71" s="2" t="s">
        <v>295</v>
      </c>
      <c r="G71" s="4" t="s">
        <v>296</v>
      </c>
      <c r="H71" s="2" t="s">
        <v>297</v>
      </c>
      <c r="I71" s="2" t="s">
        <v>16</v>
      </c>
      <c r="J71" s="2" t="s">
        <v>143</v>
      </c>
      <c r="K71" s="2" t="s">
        <v>144</v>
      </c>
    </row>
    <row r="72" customFormat="false" ht="15.75" hidden="false" customHeight="false" outlineLevel="0" collapsed="false">
      <c r="A72" s="3" t="n">
        <v>44351.9392109607</v>
      </c>
      <c r="B72" s="2" t="s">
        <v>298</v>
      </c>
      <c r="C72" s="2" t="s">
        <v>299</v>
      </c>
      <c r="D72" s="2" t="n">
        <v>9</v>
      </c>
      <c r="E72" s="2" t="n">
        <v>117</v>
      </c>
      <c r="G72" s="4" t="s">
        <v>300</v>
      </c>
      <c r="H72" s="2" t="s">
        <v>301</v>
      </c>
      <c r="I72" s="2" t="s">
        <v>79</v>
      </c>
      <c r="J72" s="2" t="s">
        <v>56</v>
      </c>
      <c r="K72" s="2" t="s">
        <v>34</v>
      </c>
    </row>
    <row r="73" customFormat="false" ht="15.75" hidden="false" customHeight="false" outlineLevel="0" collapsed="false">
      <c r="A73" s="3" t="n">
        <v>44351.9921657176</v>
      </c>
      <c r="B73" s="2" t="s">
        <v>302</v>
      </c>
      <c r="C73" s="2" t="s">
        <v>303</v>
      </c>
      <c r="D73" s="2" t="n">
        <v>10</v>
      </c>
      <c r="E73" s="2" t="s">
        <v>304</v>
      </c>
      <c r="G73" s="4" t="s">
        <v>305</v>
      </c>
      <c r="H73" s="2" t="s">
        <v>306</v>
      </c>
      <c r="I73" s="2" t="s">
        <v>32</v>
      </c>
      <c r="J73" s="2" t="s">
        <v>17</v>
      </c>
      <c r="K73" s="2" t="s">
        <v>85</v>
      </c>
    </row>
    <row r="74" customFormat="false" ht="15.75" hidden="false" customHeight="false" outlineLevel="0" collapsed="false">
      <c r="A74" s="3" t="n">
        <v>44353.9813838657</v>
      </c>
      <c r="B74" s="2" t="s">
        <v>167</v>
      </c>
      <c r="C74" s="2" t="s">
        <v>168</v>
      </c>
      <c r="D74" s="2" t="n">
        <v>10</v>
      </c>
      <c r="E74" s="2" t="s">
        <v>13</v>
      </c>
      <c r="G74" s="4" t="s">
        <v>170</v>
      </c>
      <c r="H74" s="2" t="s">
        <v>171</v>
      </c>
      <c r="I74" s="2" t="s">
        <v>79</v>
      </c>
      <c r="J74" s="2" t="s">
        <v>256</v>
      </c>
      <c r="K74" s="2" t="s">
        <v>109</v>
      </c>
    </row>
    <row r="75" customFormat="false" ht="15.75" hidden="false" customHeight="false" outlineLevel="0" collapsed="false">
      <c r="A75" s="3" t="n">
        <v>44355.4085774884</v>
      </c>
      <c r="B75" s="2" t="s">
        <v>307</v>
      </c>
      <c r="C75" s="2" t="s">
        <v>308</v>
      </c>
      <c r="D75" s="2" t="n">
        <v>7</v>
      </c>
      <c r="E75" s="2" t="s">
        <v>64</v>
      </c>
      <c r="G75" s="2" t="s">
        <v>66</v>
      </c>
      <c r="H75" s="2" t="s">
        <v>309</v>
      </c>
      <c r="I75" s="2" t="s">
        <v>16</v>
      </c>
      <c r="J75" s="2" t="s">
        <v>56</v>
      </c>
      <c r="K75" s="2" t="s">
        <v>18</v>
      </c>
    </row>
    <row r="76" customFormat="false" ht="15.75" hidden="false" customHeight="false" outlineLevel="0" collapsed="false">
      <c r="A76" s="3" t="n">
        <v>44356.7664637384</v>
      </c>
      <c r="B76" s="2" t="s">
        <v>310</v>
      </c>
      <c r="C76" s="2" t="s">
        <v>52</v>
      </c>
      <c r="D76" s="2" t="n">
        <v>9</v>
      </c>
      <c r="E76" s="2" t="s">
        <v>21</v>
      </c>
      <c r="G76" s="4" t="s">
        <v>311</v>
      </c>
      <c r="H76" s="2" t="s">
        <v>312</v>
      </c>
      <c r="I76" s="2" t="s">
        <v>32</v>
      </c>
      <c r="J76" s="2" t="s">
        <v>41</v>
      </c>
      <c r="K76" s="2" t="s">
        <v>18</v>
      </c>
    </row>
    <row r="77" customFormat="false" ht="15.75" hidden="false" customHeight="false" outlineLevel="0" collapsed="false">
      <c r="A77" s="3" t="n">
        <v>44357.156526794</v>
      </c>
      <c r="B77" s="2" t="s">
        <v>313</v>
      </c>
      <c r="C77" s="2" t="s">
        <v>81</v>
      </c>
      <c r="D77" s="2" t="n">
        <v>9</v>
      </c>
      <c r="E77" s="2" t="s">
        <v>175</v>
      </c>
      <c r="F77" s="2" t="s">
        <v>314</v>
      </c>
      <c r="G77" s="4" t="s">
        <v>315</v>
      </c>
      <c r="H77" s="2" t="s">
        <v>316</v>
      </c>
      <c r="I77" s="2" t="s">
        <v>160</v>
      </c>
      <c r="J77" s="2" t="s">
        <v>56</v>
      </c>
      <c r="K77" s="2" t="s">
        <v>144</v>
      </c>
    </row>
    <row r="78" customFormat="false" ht="15.75" hidden="false" customHeight="false" outlineLevel="0" collapsed="false">
      <c r="A78" s="3" t="n">
        <v>44365.8515620486</v>
      </c>
      <c r="B78" s="2" t="s">
        <v>288</v>
      </c>
      <c r="C78" s="2" t="s">
        <v>289</v>
      </c>
      <c r="D78" s="2" t="n">
        <v>10</v>
      </c>
      <c r="E78" s="2" t="s">
        <v>317</v>
      </c>
      <c r="G78" s="4" t="s">
        <v>291</v>
      </c>
      <c r="H78" s="2" t="s">
        <v>292</v>
      </c>
      <c r="I78" s="2" t="s">
        <v>16</v>
      </c>
      <c r="J78" s="2" t="s">
        <v>256</v>
      </c>
      <c r="K78" s="2" t="s">
        <v>262</v>
      </c>
    </row>
    <row r="79" customFormat="false" ht="15.75" hidden="false" customHeight="false" outlineLevel="0" collapsed="false">
      <c r="A79" s="3" t="n">
        <v>44366.9237529514</v>
      </c>
      <c r="B79" s="2" t="s">
        <v>318</v>
      </c>
      <c r="C79" s="2" t="s">
        <v>319</v>
      </c>
      <c r="D79" s="2" t="n">
        <v>10</v>
      </c>
      <c r="E79" s="2" t="s">
        <v>320</v>
      </c>
      <c r="G79" s="4" t="s">
        <v>321</v>
      </c>
      <c r="H79" s="2" t="s">
        <v>322</v>
      </c>
      <c r="I79" s="2" t="s">
        <v>49</v>
      </c>
      <c r="J79" s="2" t="s">
        <v>56</v>
      </c>
      <c r="K79" s="2" t="s">
        <v>144</v>
      </c>
    </row>
    <row r="80" customFormat="false" ht="15.75" hidden="false" customHeight="false" outlineLevel="0" collapsed="false">
      <c r="A80" s="3" t="n">
        <v>44368.8007962037</v>
      </c>
      <c r="B80" s="2" t="s">
        <v>323</v>
      </c>
      <c r="C80" s="2" t="s">
        <v>324</v>
      </c>
      <c r="D80" s="2" t="n">
        <v>10</v>
      </c>
      <c r="E80" s="2" t="s">
        <v>270</v>
      </c>
      <c r="G80" s="4" t="s">
        <v>325</v>
      </c>
      <c r="H80" s="2" t="s">
        <v>326</v>
      </c>
      <c r="I80" s="2" t="s">
        <v>49</v>
      </c>
      <c r="J80" s="2" t="s">
        <v>50</v>
      </c>
      <c r="K80" s="2" t="s">
        <v>26</v>
      </c>
    </row>
    <row r="81" customFormat="false" ht="15.75" hidden="false" customHeight="false" outlineLevel="0" collapsed="false">
      <c r="A81" s="3" t="n">
        <v>44369.5261213657</v>
      </c>
      <c r="B81" s="2" t="s">
        <v>327</v>
      </c>
      <c r="C81" s="2" t="s">
        <v>188</v>
      </c>
      <c r="D81" s="2" t="n">
        <v>10</v>
      </c>
      <c r="E81" s="2" t="s">
        <v>270</v>
      </c>
      <c r="G81" s="4" t="s">
        <v>328</v>
      </c>
      <c r="H81" s="2" t="s">
        <v>329</v>
      </c>
      <c r="I81" s="2" t="s">
        <v>49</v>
      </c>
      <c r="J81" s="2" t="s">
        <v>56</v>
      </c>
      <c r="K81" s="2" t="s">
        <v>144</v>
      </c>
    </row>
    <row r="82" customFormat="false" ht="15.75" hidden="false" customHeight="false" outlineLevel="0" collapsed="false">
      <c r="A82" s="3" t="n">
        <v>44372.5908373958</v>
      </c>
      <c r="B82" s="2" t="s">
        <v>330</v>
      </c>
      <c r="C82" s="2" t="s">
        <v>20</v>
      </c>
      <c r="D82" s="2" t="n">
        <v>11</v>
      </c>
      <c r="E82" s="2" t="s">
        <v>295</v>
      </c>
      <c r="G82" s="4" t="s">
        <v>331</v>
      </c>
      <c r="H82" s="2" t="s">
        <v>332</v>
      </c>
      <c r="I82" s="2" t="s">
        <v>225</v>
      </c>
      <c r="J82" s="2" t="s">
        <v>41</v>
      </c>
      <c r="K82" s="2" t="s">
        <v>225</v>
      </c>
    </row>
    <row r="83" customFormat="false" ht="15.75" hidden="false" customHeight="false" outlineLevel="0" collapsed="false">
      <c r="A83" s="3" t="n">
        <v>44375.8592312963</v>
      </c>
      <c r="B83" s="2" t="s">
        <v>45</v>
      </c>
      <c r="C83" s="2" t="s">
        <v>46</v>
      </c>
      <c r="D83" s="2" t="n">
        <v>10</v>
      </c>
      <c r="E83" s="2" t="s">
        <v>333</v>
      </c>
      <c r="G83" s="4" t="s">
        <v>47</v>
      </c>
      <c r="H83" s="2" t="s">
        <v>48</v>
      </c>
      <c r="I83" s="2" t="s">
        <v>49</v>
      </c>
      <c r="J83" s="2" t="s">
        <v>50</v>
      </c>
      <c r="K83" s="2" t="s">
        <v>144</v>
      </c>
    </row>
  </sheetData>
  <hyperlinks>
    <hyperlink ref="G2" r:id="rId1" display="vk.com/mdaushsh"/>
    <hyperlink ref="G3" r:id="rId2" display="vk.com/keroseene"/>
    <hyperlink ref="G4" r:id="rId3" display="https://vk.com/id542091942"/>
    <hyperlink ref="G8" r:id="rId4" display="https://vk.com/bpyanzin"/>
    <hyperlink ref="G9" r:id="rId5" display="https://vk.com/id339456210"/>
    <hyperlink ref="G10" r:id="rId6" display="https://vk.com/katerinagalak"/>
    <hyperlink ref="G12" r:id="rId7" display="https://m.vk.com/id394830793"/>
    <hyperlink ref="G14" r:id="rId8" display="https://vk.com/durachok.kakoito"/>
    <hyperlink ref="G15" r:id="rId9" display="vk.com/id577339233"/>
    <hyperlink ref="G16" r:id="rId10" display="https://vk.com/loveyoujustlikeafriend"/>
    <hyperlink ref="G17" r:id="rId11" display="https://vk.com/loveyoujustlikeafriend"/>
    <hyperlink ref="G18" r:id="rId12" display="https://vk.com/id344828536"/>
    <hyperlink ref="G19" r:id="rId13" display="https://vk.com/id452262359"/>
    <hyperlink ref="G20" r:id="rId14" display="https://vk.com/id281208655"/>
    <hyperlink ref="G21" r:id="rId15" display="https://vk.com/id341567849"/>
    <hyperlink ref="G22" r:id="rId16" display="https://vk.com/id591530737"/>
    <hyperlink ref="G23" r:id="rId17" display="https://vk.com/pirotexxnichka"/>
    <hyperlink ref="G24" r:id="rId18" display="https://vk.com/id248147614"/>
    <hyperlink ref="G25" r:id="rId19" display="https://vk.com/oolllyyyaaa"/>
    <hyperlink ref="G26" r:id="rId20" display="vk.com/id258574005"/>
    <hyperlink ref="G27" r:id="rId21" display="https://vk.com/id441533920 "/>
    <hyperlink ref="G28" r:id="rId22" display="https://vk.com/calijaaaaaaaaaaa"/>
    <hyperlink ref="G29" r:id="rId23" display="https://vk.com/id441533920"/>
    <hyperlink ref="G30" r:id="rId24" display="https://vk.com/id441533920"/>
    <hyperlink ref="G31" r:id="rId25" display="https://vk.com/id441533920"/>
    <hyperlink ref="G32" r:id="rId26" display="vk.com/perevalskaya_04"/>
    <hyperlink ref="G34" r:id="rId27" display="https://vk.com/id281634464"/>
    <hyperlink ref="G35" r:id="rId28" display="https://vk.com/id441533920"/>
    <hyperlink ref="G36" r:id="rId29" display="https://vk.com/id441533920"/>
    <hyperlink ref="G37" r:id="rId30" display="http://vk.com/id398882645"/>
    <hyperlink ref="G38" r:id="rId31" display="https://vk.com/id324261632"/>
    <hyperlink ref="G39" r:id="rId32" display="https://vk.com/durachok.kakoito"/>
    <hyperlink ref="G40" r:id="rId33" display="https://vk.com/id238150808"/>
    <hyperlink ref="G42" r:id="rId34" display="https://vk.com/veronika.tseneva"/>
    <hyperlink ref="G43" r:id="rId35" display="https://vk.com/hehehe2020"/>
    <hyperlink ref="G44" r:id="rId36" display="https://vk.com/ramina_mm"/>
    <hyperlink ref="G45" r:id="rId37" display="https://vk.com/vovagame555"/>
    <hyperlink ref="G46" r:id="rId38" display="https://vk.com/id231042498"/>
    <hyperlink ref="G47" r:id="rId39" display="https://vk.com/id231042498"/>
    <hyperlink ref="G48" r:id="rId40" display="https://vk.com/id341120317"/>
    <hyperlink ref="G49" r:id="rId41" display="https://vk.com/id460655219"/>
    <hyperlink ref="G50" r:id="rId42" display="https://vk.com/id253954873"/>
    <hyperlink ref="G54" r:id="rId43" display="https://vk.com/ez.bars"/>
    <hyperlink ref="G55" r:id="rId44" display="https://vk.com/sidushkina"/>
    <hyperlink ref="G56" r:id="rId45" display="https://vk.com/id528082701"/>
    <hyperlink ref="G57" r:id="rId46" display="https://vk.com/anchous555"/>
    <hyperlink ref="G58" r:id="rId47" display="vk.com/anasta_pro"/>
    <hyperlink ref="G59" r:id="rId48" display="https://vk.com/id352770201"/>
    <hyperlink ref="G60" r:id="rId49" display="https://vk.com/saverskay05"/>
    <hyperlink ref="G61" r:id="rId50" display="https://vk.com/ekaterinaapp"/>
    <hyperlink ref="G62" r:id="rId51" display="https://vk.com/ekaterinaapp"/>
    <hyperlink ref="G63" r:id="rId52" display="https://vk.com/ekaterinaapp"/>
    <hyperlink ref="G64" r:id="rId53" display="https://vk.com/smabbv"/>
    <hyperlink ref="G65" r:id="rId54" display="https://m.vk.com/adelfinskii"/>
    <hyperlink ref="G67" r:id="rId55" display="https://vk.com/lada_ivchenko"/>
    <hyperlink ref="G68" r:id="rId56" display="https://vk.com/grafinyyaaa"/>
    <hyperlink ref="G69" r:id="rId57" display="https://vk.com/grafinyyaaa"/>
    <hyperlink ref="G70" r:id="rId58" display="https://vk.com/slawa_polsce"/>
    <hyperlink ref="G71" r:id="rId59" display="https://vk.com/zromakom9"/>
    <hyperlink ref="G72" r:id="rId60" display="https://vk.com/ccngh"/>
    <hyperlink ref="G73" r:id="rId61" display="http://vk.com/loveushakovaa"/>
    <hyperlink ref="G74" r:id="rId62" display="https://vk.com/id324261632"/>
    <hyperlink ref="G76" r:id="rId63" display="https://vk.com/id306650408"/>
    <hyperlink ref="G77" r:id="rId64" display="https://vk.com/shmuryginvldmr"/>
    <hyperlink ref="G78" r:id="rId65" display="https://vk.com/slawa_polsce"/>
    <hyperlink ref="G79" r:id="rId66" display="https://vk.com/gordeyzav"/>
    <hyperlink ref="G80" r:id="rId67" display="vk.com/p.nikulshin"/>
    <hyperlink ref="G81" r:id="rId68" display="vk.com/ivantheglorious"/>
    <hyperlink ref="G82" r:id="rId69" display="https://vk.com/veronika_korosteleva"/>
    <hyperlink ref="G83" r:id="rId70" display="https://vk.com/bpyanz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17.86"/>
    <col collapsed="false" customWidth="true" hidden="false" outlineLevel="0" max="3" min="3" style="0" width="14.14"/>
    <col collapsed="false" customWidth="true" hidden="false" outlineLevel="0" max="4" min="4" style="0" width="8.29"/>
    <col collapsed="false" customWidth="true" hidden="false" outlineLevel="0" max="5" min="5" style="0" width="9"/>
    <col collapsed="false" customWidth="true" hidden="false" outlineLevel="0" max="6" min="6" style="0" width="10.86"/>
    <col collapsed="false" customWidth="true" hidden="false" outlineLevel="0" max="7" min="7" style="0" width="20.98"/>
    <col collapsed="false" customWidth="true" hidden="false" outlineLevel="0" max="8" min="8" style="0" width="26.29"/>
    <col collapsed="false" customWidth="true" hidden="false" outlineLevel="0" max="9" min="9" style="0" width="60.13"/>
    <col collapsed="false" customWidth="true" hidden="false" outlineLevel="0" max="10" min="10" style="0" width="46.43"/>
    <col collapsed="false" customWidth="true" hidden="false" outlineLevel="0" max="11" min="11" style="0" width="42.71"/>
    <col collapsed="false" customWidth="true" hidden="false" outlineLevel="0" max="12" min="12" style="0" width="9.71"/>
    <col collapsed="false" customWidth="true" hidden="false" outlineLevel="0" max="13" min="13" style="0" width="6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334</v>
      </c>
      <c r="E1" s="1" t="s">
        <v>335</v>
      </c>
      <c r="F1" s="1" t="s">
        <v>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5" t="s">
        <v>341</v>
      </c>
      <c r="M1" s="5" t="s">
        <v>342</v>
      </c>
      <c r="N1" s="5" t="s">
        <v>343</v>
      </c>
      <c r="O1" s="5" t="s">
        <v>344</v>
      </c>
    </row>
    <row r="2" customFormat="false" ht="15.75" hidden="false" customHeight="false" outlineLevel="0" collapsed="false">
      <c r="A2" s="6" t="e">
        <f aca="true">INDIRECT("'Ответы на форму (1)'!A"&amp;$M2,TRUE())</f>
        <v>#REF!</v>
      </c>
      <c r="B2" s="7" t="e">
        <f aca="true">INDIRECT("'Ответы на форму (1)'!B"&amp;$M2,TRUE())</f>
        <v>#REF!</v>
      </c>
      <c r="C2" s="7" t="e">
        <f aca="true">INDIRECT("'Ответы на форму (1)'!C"&amp;$M2,TRUE())</f>
        <v>#REF!</v>
      </c>
      <c r="D2" s="7" t="e">
        <f aca="true">INDIRECT("'Ответы на форму (1)'!D"&amp;$M2,TRUE())</f>
        <v>#REF!</v>
      </c>
      <c r="E2" s="7" t="n">
        <f aca="false">IFERROR(__xludf.dummyfunction("iferror(VALUE(REGEXEXTRACT(TEXT(INDIRECT(""'Ответы на форму (1)'!E""&amp;$M2,TRUE),""####""),""[0-9]+"")),IF(IFERROR(SEARCH(""моцро"",INDIRECT(""'Ответы на форму (1)'!E""&amp;$M2,TRUE)),-1) &gt;= 0,117,INDIRECT(""'Ответы на форму (1)'!E""&amp;$M2,TRUE)))"),117)</f>
        <v>117</v>
      </c>
      <c r="F2" s="8" t="e">
        <f aca="true">INDIRECT("'Ответы на форму (1)'!F"&amp;$M2,TRUE())</f>
        <v>#REF!</v>
      </c>
      <c r="G2" s="9" t="e">
        <f aca="true">IFERROR(MID(INDIRECT("'Ответы на форму (1)'!G"&amp;$M2,TRUE()),SEARCH("vk.com",INDIRECT("'Ответы на форму (1)'!G"&amp;$M2,TRUE())),LEN(INDIRECT("'Ответы на форму (1)'!G"&amp;$M2,TRUE()))),INDIRECT("'Ответы на форму (1)'!G"&amp;$M2,TRUE()))</f>
        <v>#REF!</v>
      </c>
      <c r="H2" s="8" t="e">
        <f aca="true">INDIRECT("'Ответы на форму (1)'!H"&amp;$M2,TRUE())</f>
        <v>#REF!</v>
      </c>
      <c r="I2" s="7" t="e">
        <f aca="true">INDIRECT("'Ответы на форму (1)'!I"&amp;$M2,TRUE())</f>
        <v>#REF!</v>
      </c>
      <c r="J2" s="7" t="e">
        <f aca="true">INDIRECT("'Ответы на форму (1)'!J"&amp;$M2,TRUE())</f>
        <v>#REF!</v>
      </c>
      <c r="K2" s="7" t="e">
        <f aca="true">INDIRECT("'Ответы на форму (1)'!K"&amp;$M2,TRUE())</f>
        <v>#REF!</v>
      </c>
      <c r="L2" s="7" t="e">
        <f aca="false" t="array" ref="L2:L2">IF(B2 &lt;&gt; "",IF(COUNTIF(concat(TRIM('Список прошлого года'!$B$2:$B$200),TRIM('Список прошлого года'!$C$2:$C$200)),concat(TRIM(B2),TRIM(C2)))+COUNTIF(concat(TRIM('Список позапрошлого года'!$B$2:$B$200),TRIM('Список позапрошлого года'!$C$2:$C$200)),concat(TRIM(B2),TRIM(C2))) &gt; 0,"Да","Нет"),"")</f>
        <v>#REF!</v>
      </c>
      <c r="M2" s="10" t="n">
        <v>2</v>
      </c>
      <c r="N2" s="10"/>
      <c r="O2" s="10" t="e">
        <f aca="false" t="array" ref="O2:O2">IF(B2 &lt;&gt; "",IF(COUNTIF(concat(TRIM('Вторая регистрация'!$A$2:$A$200),TRIM('Вторая регистрация'!$B$2:$B$200)),concat(TRIM(B2),TRIM(C2))) &gt; 0,"Да","Нет"),"")</f>
        <v>#REF!</v>
      </c>
    </row>
    <row r="3" customFormat="false" ht="15.75" hidden="false" customHeight="false" outlineLevel="0" collapsed="false">
      <c r="A3" s="11" t="e">
        <f aca="true">INDIRECT("'Ответы на форму (1)'!A"&amp;$M3,TRUE())</f>
        <v>#REF!</v>
      </c>
      <c r="B3" s="12" t="e">
        <f aca="true">INDIRECT("'Ответы на форму (1)'!B"&amp;$M3,TRUE())</f>
        <v>#REF!</v>
      </c>
      <c r="C3" s="12" t="e">
        <f aca="true">INDIRECT("'Ответы на форму (1)'!C"&amp;$M3,TRUE())</f>
        <v>#REF!</v>
      </c>
      <c r="D3" s="12" t="e">
        <f aca="true">INDIRECT("'Ответы на форму (1)'!D"&amp;$M3,TRUE())</f>
        <v>#REF!</v>
      </c>
      <c r="E3" s="12" t="n">
        <f aca="false">IFERROR(__xludf.dummyfunction("iferror(VALUE(REGEXEXTRACT(TEXT(INDIRECT(""'Ответы на форму (1)'!E""&amp;$M3,TRUE),""####""),""[0-9]+"")),IF(IFERROR(SEARCH(""моцро"",INDIRECT(""'Ответы на форму (1)'!E""&amp;$M3,TRUE)),-1) &gt;= 0,117,INDIRECT(""'Ответы на форму (1)'!E""&amp;$M3,TRUE)))"),117)</f>
        <v>117</v>
      </c>
      <c r="F3" s="13" t="e">
        <f aca="true">INDIRECT("'Ответы на форму (1)'!F"&amp;$M3,TRUE())</f>
        <v>#REF!</v>
      </c>
      <c r="G3" s="14" t="e">
        <f aca="true">IFERROR(MID(INDIRECT("'Ответы на форму (1)'!G"&amp;$M3,TRUE()),SEARCH("vk.com",INDIRECT("'Ответы на форму (1)'!G"&amp;$M3,TRUE())),LEN(INDIRECT("'Ответы на форму (1)'!G"&amp;$M3,TRUE()))),INDIRECT("'Ответы на форму (1)'!G"&amp;$M3,TRUE()))</f>
        <v>#REF!</v>
      </c>
      <c r="H3" s="13" t="e">
        <f aca="true">INDIRECT("'Ответы на форму (1)'!H"&amp;$M3,TRUE())</f>
        <v>#REF!</v>
      </c>
      <c r="I3" s="12" t="e">
        <f aca="true">INDIRECT("'Ответы на форму (1)'!I"&amp;$M3,TRUE())</f>
        <v>#REF!</v>
      </c>
      <c r="J3" s="12" t="e">
        <f aca="true">INDIRECT("'Ответы на форму (1)'!J"&amp;$M3,TRUE())</f>
        <v>#REF!</v>
      </c>
      <c r="K3" s="12" t="e">
        <f aca="true">INDIRECT("'Ответы на форму (1)'!K"&amp;$M3,TRUE())</f>
        <v>#REF!</v>
      </c>
      <c r="L3" s="12" t="e">
        <f aca="false" t="array" ref="L3:L3">IF(B3 &lt;&gt; "",IF(COUNTIF(concat(TRIM('Список прошлого года'!$B$2:$B$200),TRIM('Список прошлого года'!$C$2:$C$200)),concat(TRIM(B3),TRIM(C3)))+COUNTIF(concat(TRIM('Список позапрошлого года'!$B$2:$B$200),TRIM('Список позапрошлого года'!$C$2:$C$200)),concat(TRIM(B3),TRIM(C3))) &gt; 0,"Да","Нет"),"")</f>
        <v>#REF!</v>
      </c>
      <c r="M3" s="15" t="n">
        <v>3</v>
      </c>
      <c r="N3" s="15"/>
      <c r="O3" s="10" t="e">
        <f aca="false" t="array" ref="O3:O3">IF(B3 &lt;&gt; "",IF(COUNTIF(concat(TRIM('Вторая регистрация'!$A$2:$A$200),TRIM('Вторая регистрация'!$B$2:$B$200)),concat(TRIM(B3),TRIM(C3))) &gt; 0,"Да","Нет"),"")</f>
        <v>#REF!</v>
      </c>
    </row>
    <row r="4" customFormat="false" ht="15.75" hidden="false" customHeight="false" outlineLevel="0" collapsed="false">
      <c r="A4" s="6" t="e">
        <f aca="true">INDIRECT("'Ответы на форму (1)'!A"&amp;$M4,TRUE())</f>
        <v>#REF!</v>
      </c>
      <c r="B4" s="7" t="e">
        <f aca="true">INDIRECT("'Ответы на форму (1)'!B"&amp;$M4,TRUE())</f>
        <v>#REF!</v>
      </c>
      <c r="C4" s="7" t="e">
        <f aca="true">INDIRECT("'Ответы на форму (1)'!C"&amp;$M4,TRUE())</f>
        <v>#REF!</v>
      </c>
      <c r="D4" s="7" t="e">
        <f aca="true">INDIRECT("'Ответы на форму (1)'!D"&amp;$M4,TRUE())</f>
        <v>#REF!</v>
      </c>
      <c r="E4" s="7" t="str">
        <f aca="false">IFERROR(__xludf.dummyfunction("iferror(VALUE(REGEXEXTRACT(TEXT(INDIRECT(""'Ответы на форму (1)'!E""&amp;$M4,TRUE),""####""),""[0-9]+"")),IF(IFERROR(SEARCH(""моцро"",INDIRECT(""'Ответы на форму (1)'!E""&amp;$M4,TRUE)),-1) &gt;= 0,117,INDIRECT(""'Ответы на форму (1)'!E""&amp;$M4,TRUE)))"),"Омский музыкально педагогический колледж")</f>
        <v>Омский музыкально педагогический колледж</v>
      </c>
      <c r="F4" s="8" t="e">
        <f aca="true">INDIRECT("'Ответы на форму (1)'!F"&amp;$M4,TRUE())</f>
        <v>#REF!</v>
      </c>
      <c r="G4" s="9" t="e">
        <f aca="true">IFERROR(MID(INDIRECT("'Ответы на форму (1)'!G"&amp;$M4,TRUE()),SEARCH("vk.com",INDIRECT("'Ответы на форму (1)'!G"&amp;$M4,TRUE())),LEN(INDIRECT("'Ответы на форму (1)'!G"&amp;$M4,TRUE()))),INDIRECT("'Ответы на форму (1)'!G"&amp;$M4,TRUE()))</f>
        <v>#REF!</v>
      </c>
      <c r="H4" s="8" t="e">
        <f aca="true">INDIRECT("'Ответы на форму (1)'!H"&amp;$M4,TRUE())</f>
        <v>#REF!</v>
      </c>
      <c r="I4" s="7" t="e">
        <f aca="true">INDIRECT("'Ответы на форму (1)'!I"&amp;$M4,TRUE())</f>
        <v>#REF!</v>
      </c>
      <c r="J4" s="7" t="e">
        <f aca="true">INDIRECT("'Ответы на форму (1)'!J"&amp;$M4,TRUE())</f>
        <v>#REF!</v>
      </c>
      <c r="K4" s="7" t="e">
        <f aca="true">INDIRECT("'Ответы на форму (1)'!K"&amp;$M4,TRUE())</f>
        <v>#REF!</v>
      </c>
      <c r="L4" s="7" t="e">
        <f aca="false" t="array" ref="L4:L4">IF(B4 &lt;&gt; "",IF(COUNTIF(concat(TRIM('Список прошлого года'!$B$2:$B$200),TRIM('Список прошлого года'!$C$2:$C$200)),concat(TRIM(B4),TRIM(C4)))+COUNTIF(concat(TRIM('Список позапрошлого года'!$B$2:$B$200),TRIM('Список позапрошлого года'!$C$2:$C$200)),concat(TRIM(B4),TRIM(C4))) &gt; 0,"Да","Нет"),"")</f>
        <v>#REF!</v>
      </c>
      <c r="M4" s="10" t="n">
        <v>4</v>
      </c>
      <c r="N4" s="10"/>
      <c r="O4" s="10" t="e">
        <f aca="false" t="array" ref="O4:O4">IF(B4 &lt;&gt; "",IF(COUNTIF(concat(TRIM('Вторая регистрация'!$A$2:$A$200),TRIM('Вторая регистрация'!$B$2:$B$200)),concat(TRIM(B4),TRIM(C4))) &gt; 0,"Да","Нет"),"")</f>
        <v>#REF!</v>
      </c>
    </row>
    <row r="5" customFormat="false" ht="15.75" hidden="false" customHeight="false" outlineLevel="0" collapsed="false">
      <c r="A5" s="6" t="e">
        <f aca="true">INDIRECT("'Ответы на форму (1)'!A"&amp;$M5,TRUE())</f>
        <v>#REF!</v>
      </c>
      <c r="B5" s="7" t="e">
        <f aca="true">INDIRECT("'Ответы на форму (1)'!B"&amp;$M5,TRUE())</f>
        <v>#REF!</v>
      </c>
      <c r="C5" s="7" t="e">
        <f aca="true">INDIRECT("'Ответы на форму (1)'!C"&amp;$M5,TRUE())</f>
        <v>#REF!</v>
      </c>
      <c r="D5" s="7" t="e">
        <f aca="true">INDIRECT("'Ответы на форму (1)'!D"&amp;$M5,TRUE())</f>
        <v>#REF!</v>
      </c>
      <c r="E5" s="7" t="str">
        <f aca="false">IFERROR(__xludf.dummyfunction("iferror(VALUE(REGEXEXTRACT(TEXT(INDIRECT(""'Ответы на форму (1)'!E""&amp;$M5,TRUE),""####""),""[0-9]+"")),IF(IFERROR(SEARCH(""моцро"",INDIRECT(""'Ответы на форму (1)'!E""&amp;$M5,TRUE)),-1) &gt;= 0,117,INDIRECT(""'Ответы на форму (1)'!E""&amp;$M5,TRUE)))"),"УГ МГУ")</f>
        <v>УГ МГУ</v>
      </c>
      <c r="F5" s="8" t="e">
        <f aca="true">INDIRECT("'Ответы на форму (1)'!F"&amp;$M5,TRUE())</f>
        <v>#REF!</v>
      </c>
      <c r="G5" s="7" t="e">
        <f aca="true">IFERROR(MID(INDIRECT("'Ответы на форму (1)'!G"&amp;$M5,TRUE()),SEARCH("vk.com",INDIRECT("'Ответы на форму (1)'!G"&amp;$M5,TRUE())),LEN(INDIRECT("'Ответы на форму (1)'!G"&amp;$M5,TRUE()))),INDIRECT("'Ответы на форму (1)'!G"&amp;$M5,TRUE()))</f>
        <v>#REF!</v>
      </c>
      <c r="H5" s="8" t="e">
        <f aca="true">INDIRECT("'Ответы на форму (1)'!H"&amp;$M5,TRUE())</f>
        <v>#REF!</v>
      </c>
      <c r="I5" s="7" t="e">
        <f aca="true">INDIRECT("'Ответы на форму (1)'!I"&amp;$M5,TRUE())</f>
        <v>#REF!</v>
      </c>
      <c r="J5" s="7" t="e">
        <f aca="true">INDIRECT("'Ответы на форму (1)'!J"&amp;$M5,TRUE())</f>
        <v>#REF!</v>
      </c>
      <c r="K5" s="7" t="e">
        <f aca="true">INDIRECT("'Ответы на форму (1)'!K"&amp;$M5,TRUE())</f>
        <v>#REF!</v>
      </c>
      <c r="L5" s="7" t="e">
        <f aca="false" t="array" ref="L5:L5">IF(B5 &lt;&gt; "",IF(COUNTIF(concat(TRIM('Список прошлого года'!$B$2:$B$200),TRIM('Список прошлого года'!$C$2:$C$200)),concat(TRIM(B5),TRIM(C5)))+COUNTIF(concat(TRIM('Список позапрошлого года'!$B$2:$B$200),TRIM('Список позапрошлого года'!$C$2:$C$200)),concat(TRIM(B5),TRIM(C5))) &gt; 0,"Да","Нет"),"")</f>
        <v>#REF!</v>
      </c>
      <c r="M5" s="10" t="n">
        <v>7</v>
      </c>
      <c r="N5" s="10"/>
      <c r="O5" s="10" t="e">
        <f aca="false" t="array" ref="O5:O5">IF(B5 &lt;&gt; "",IF(COUNTIF(concat(TRIM('Вторая регистрация'!$A$2:$A$200),TRIM('Вторая регистрация'!$B$2:$B$200)),concat(TRIM(B5),TRIM(C5))) &gt; 0,"Да","Нет"),"")</f>
        <v>#REF!</v>
      </c>
    </row>
    <row r="6" customFormat="false" ht="15.75" hidden="false" customHeight="false" outlineLevel="0" collapsed="false">
      <c r="A6" s="11" t="e">
        <f aca="true">INDIRECT("'Ответы на форму (1)'!A"&amp;$M6,TRUE())</f>
        <v>#REF!</v>
      </c>
      <c r="B6" s="12" t="e">
        <f aca="true">INDIRECT("'Ответы на форму (1)'!B"&amp;$M6,TRUE())</f>
        <v>#REF!</v>
      </c>
      <c r="C6" s="12" t="e">
        <f aca="true">INDIRECT("'Ответы на форму (1)'!C"&amp;$M6,TRUE())</f>
        <v>#REF!</v>
      </c>
      <c r="D6" s="12" t="e">
        <f aca="true">INDIRECT("'Ответы на форму (1)'!D"&amp;$M6,TRUE())</f>
        <v>#REF!</v>
      </c>
      <c r="E6" s="12" t="n">
        <f aca="false">IFERROR(__xludf.dummyfunction("iferror(VALUE(REGEXEXTRACT(TEXT(INDIRECT(""'Ответы на форму (1)'!E""&amp;$M6,TRUE),""####""),""[0-9]+"")),IF(IFERROR(SEARCH(""моцро"",INDIRECT(""'Ответы на форму (1)'!E""&amp;$M6,TRUE)),-1) &gt;= 0,117,INDIRECT(""'Ответы на форму (1)'!E""&amp;$M6,TRUE)))"),117)</f>
        <v>117</v>
      </c>
      <c r="F6" s="13" t="e">
        <f aca="true">INDIRECT("'Ответы на форму (1)'!F"&amp;$M6,TRUE())</f>
        <v>#REF!</v>
      </c>
      <c r="G6" s="14" t="e">
        <f aca="true">IFERROR(MID(INDIRECT("'Ответы на форму (1)'!G"&amp;$M6,TRUE()),SEARCH("vk.com",INDIRECT("'Ответы на форму (1)'!G"&amp;$M6,TRUE())),LEN(INDIRECT("'Ответы на форму (1)'!G"&amp;$M6,TRUE()))),INDIRECT("'Ответы на форму (1)'!G"&amp;$M6,TRUE()))</f>
        <v>#REF!</v>
      </c>
      <c r="H6" s="13" t="e">
        <f aca="true">INDIRECT("'Ответы на форму (1)'!H"&amp;$M6,TRUE())</f>
        <v>#REF!</v>
      </c>
      <c r="I6" s="12" t="e">
        <f aca="true">INDIRECT("'Ответы на форму (1)'!I"&amp;$M6,TRUE())</f>
        <v>#REF!</v>
      </c>
      <c r="J6" s="12" t="e">
        <f aca="true">INDIRECT("'Ответы на форму (1)'!J"&amp;$M6,TRUE())</f>
        <v>#REF!</v>
      </c>
      <c r="K6" s="12" t="e">
        <f aca="true">INDIRECT("'Ответы на форму (1)'!K"&amp;$M6,TRUE())</f>
        <v>#REF!</v>
      </c>
      <c r="L6" s="12" t="e">
        <f aca="false" t="array" ref="L6:L6">IF(B6 &lt;&gt; "",IF(COUNTIF(concat(TRIM('Список прошлого года'!$B$2:$B$200),TRIM('Список прошлого года'!$C$2:$C$200)),concat(TRIM(B6),TRIM(C6)))+COUNTIF(concat(TRIM('Список позапрошлого года'!$B$2:$B$200),TRIM('Список позапрошлого года'!$C$2:$C$200)),concat(TRIM(B6),TRIM(C6))) &gt; 0,"Да","Нет"),"")</f>
        <v>#REF!</v>
      </c>
      <c r="M6" s="15" t="n">
        <v>8</v>
      </c>
      <c r="N6" s="15"/>
      <c r="O6" s="10" t="e">
        <f aca="false" t="array" ref="O6:O6">IF(B6 &lt;&gt; "",IF(COUNTIF(concat(TRIM('Вторая регистрация'!$A$2:$A$200),TRIM('Вторая регистрация'!$B$2:$B$200)),concat(TRIM(B6),TRIM(C6))) &gt; 0,"Да","Нет"),"")</f>
        <v>#REF!</v>
      </c>
    </row>
    <row r="7" customFormat="false" ht="15.75" hidden="false" customHeight="false" outlineLevel="0" collapsed="false">
      <c r="A7" s="6" t="e">
        <f aca="true">INDIRECT("'Ответы на форму (1)'!A"&amp;$M7,TRUE())</f>
        <v>#REF!</v>
      </c>
      <c r="B7" s="7" t="e">
        <f aca="true">INDIRECT("'Ответы на форму (1)'!B"&amp;$M7,TRUE())</f>
        <v>#REF!</v>
      </c>
      <c r="C7" s="7" t="e">
        <f aca="true">INDIRECT("'Ответы на форму (1)'!C"&amp;$M7,TRUE())</f>
        <v>#REF!</v>
      </c>
      <c r="D7" s="7" t="e">
        <f aca="true">INDIRECT("'Ответы на форму (1)'!D"&amp;$M7,TRUE())</f>
        <v>#REF!</v>
      </c>
      <c r="E7" s="7" t="n">
        <f aca="false">IFERROR(__xludf.dummyfunction("iferror(VALUE(REGEXEXTRACT(TEXT(INDIRECT(""'Ответы на форму (1)'!E""&amp;$M7,TRUE),""####""),""[0-9]+"")),IF(IFERROR(SEARCH(""моцро"",INDIRECT(""'Ответы на форму (1)'!E""&amp;$M7,TRUE)),-1) &gt;= 0,117,INDIRECT(""'Ответы на форму (1)'!E""&amp;$M7,TRUE)))"),149)</f>
        <v>149</v>
      </c>
      <c r="F7" s="8" t="e">
        <f aca="true">INDIRECT("'Ответы на форму (1)'!F"&amp;$M7,TRUE())</f>
        <v>#REF!</v>
      </c>
      <c r="G7" s="9" t="e">
        <f aca="true">IFERROR(MID(INDIRECT("'Ответы на форму (1)'!G"&amp;$M7,TRUE()),SEARCH("vk.com",INDIRECT("'Ответы на форму (1)'!G"&amp;$M7,TRUE())),LEN(INDIRECT("'Ответы на форму (1)'!G"&amp;$M7,TRUE()))),INDIRECT("'Ответы на форму (1)'!G"&amp;$M7,TRUE()))</f>
        <v>#REF!</v>
      </c>
      <c r="H7" s="8" t="e">
        <f aca="true">INDIRECT("'Ответы на форму (1)'!H"&amp;$M7,TRUE())</f>
        <v>#REF!</v>
      </c>
      <c r="I7" s="7" t="e">
        <f aca="true">INDIRECT("'Ответы на форму (1)'!I"&amp;$M7,TRUE())</f>
        <v>#REF!</v>
      </c>
      <c r="J7" s="7" t="e">
        <f aca="true">INDIRECT("'Ответы на форму (1)'!J"&amp;$M7,TRUE())</f>
        <v>#REF!</v>
      </c>
      <c r="K7" s="7" t="e">
        <f aca="true">INDIRECT("'Ответы на форму (1)'!K"&amp;$M7,TRUE())</f>
        <v>#REF!</v>
      </c>
      <c r="L7" s="7" t="e">
        <f aca="false" t="array" ref="L7:L7">IF(B7 &lt;&gt; "",IF(COUNTIF(concat(TRIM('Список прошлого года'!$B$2:$B$200),TRIM('Список прошлого года'!$C$2:$C$200)),concat(TRIM(B7),TRIM(C7)))+COUNTIF(concat(TRIM('Список позапрошлого года'!$B$2:$B$200),TRIM('Список позапрошлого года'!$C$2:$C$200)),concat(TRIM(B7),TRIM(C7))) &gt; 0,"Да","Нет"),"")</f>
        <v>#REF!</v>
      </c>
      <c r="M7" s="10" t="n">
        <v>9</v>
      </c>
      <c r="N7" s="10"/>
      <c r="O7" s="10" t="e">
        <f aca="false" t="array" ref="O7:O7">IF(B7 &lt;&gt; "",IF(COUNTIF(concat(TRIM('Вторая регистрация'!$A$2:$A$200),TRIM('Вторая регистрация'!$B$2:$B$200)),concat(TRIM(B7),TRIM(C7))) &gt; 0,"Да","Нет"),"")</f>
        <v>#REF!</v>
      </c>
    </row>
    <row r="8" customFormat="false" ht="15.75" hidden="false" customHeight="false" outlineLevel="0" collapsed="false">
      <c r="A8" s="6" t="e">
        <f aca="true">INDIRECT("'Ответы на форму (1)'!A"&amp;$M8,TRUE())</f>
        <v>#REF!</v>
      </c>
      <c r="B8" s="7" t="e">
        <f aca="true">INDIRECT("'Ответы на форму (1)'!B"&amp;$M8,TRUE())</f>
        <v>#REF!</v>
      </c>
      <c r="C8" s="7" t="e">
        <f aca="true">INDIRECT("'Ответы на форму (1)'!C"&amp;$M8,TRUE())</f>
        <v>#REF!</v>
      </c>
      <c r="D8" s="7" t="e">
        <f aca="true">INDIRECT("'Ответы на форму (1)'!D"&amp;$M8,TRUE())</f>
        <v>#REF!</v>
      </c>
      <c r="E8" s="7" t="n">
        <f aca="false">IFERROR(__xludf.dummyfunction("iferror(VALUE(REGEXEXTRACT(TEXT(INDIRECT(""'Ответы на форму (1)'!E""&amp;$M8,TRUE),""####""),""[0-9]+"")),IF(IFERROR(SEARCH(""моцро"",INDIRECT(""'Ответы на форму (1)'!E""&amp;$M8,TRUE)),-1) &gt;= 0,117,INDIRECT(""'Ответы на форму (1)'!E""&amp;$M8,TRUE)))"),149)</f>
        <v>149</v>
      </c>
      <c r="F8" s="8" t="e">
        <f aca="true">INDIRECT("'Ответы на форму (1)'!F"&amp;$M8,TRUE())</f>
        <v>#REF!</v>
      </c>
      <c r="G8" s="9" t="e">
        <f aca="true">IFERROR(MID(INDIRECT("'Ответы на форму (1)'!G"&amp;$M8,TRUE()),SEARCH("vk.com",INDIRECT("'Ответы на форму (1)'!G"&amp;$M8,TRUE())),LEN(INDIRECT("'Ответы на форму (1)'!G"&amp;$M8,TRUE()))),INDIRECT("'Ответы на форму (1)'!G"&amp;$M8,TRUE()))</f>
        <v>#REF!</v>
      </c>
      <c r="H8" s="8" t="e">
        <f aca="true">INDIRECT("'Ответы на форму (1)'!H"&amp;$M8,TRUE())</f>
        <v>#REF!</v>
      </c>
      <c r="I8" s="7" t="e">
        <f aca="true">INDIRECT("'Ответы на форму (1)'!I"&amp;$M8,TRUE())</f>
        <v>#REF!</v>
      </c>
      <c r="J8" s="7" t="e">
        <f aca="true">INDIRECT("'Ответы на форму (1)'!J"&amp;$M8,TRUE())</f>
        <v>#REF!</v>
      </c>
      <c r="K8" s="7" t="e">
        <f aca="true">INDIRECT("'Ответы на форму (1)'!K"&amp;$M8,TRUE())</f>
        <v>#REF!</v>
      </c>
      <c r="L8" s="7" t="e">
        <f aca="false" t="array" ref="L8:L8">IF(B8 &lt;&gt; "",IF(COUNTIF(concat(TRIM('Список прошлого года'!$B$2:$B$200),TRIM('Список прошлого года'!$C$2:$C$200)),concat(TRIM(B8),TRIM(C8)))+COUNTIF(concat(TRIM('Список позапрошлого года'!$B$2:$B$200),TRIM('Список позапрошлого года'!$C$2:$C$200)),concat(TRIM(B8),TRIM(C8))) &gt; 0,"Да","Нет"),"")</f>
        <v>#REF!</v>
      </c>
      <c r="M8" s="10" t="n">
        <v>10</v>
      </c>
      <c r="N8" s="10"/>
      <c r="O8" s="10" t="e">
        <f aca="false" t="array" ref="O8:O8">IF(B8 &lt;&gt; "",IF(COUNTIF(concat(TRIM('Вторая регистрация'!$A$2:$A$200),TRIM('Вторая регистрация'!$B$2:$B$200)),concat(TRIM(B8),TRIM(C8))) &gt; 0,"Да","Нет"),"")</f>
        <v>#REF!</v>
      </c>
    </row>
    <row r="9" customFormat="false" ht="15.75" hidden="false" customHeight="false" outlineLevel="0" collapsed="false">
      <c r="A9" s="11" t="e">
        <f aca="true">INDIRECT("'Ответы на форму (1)'!A"&amp;$M9,TRUE())</f>
        <v>#REF!</v>
      </c>
      <c r="B9" s="12" t="e">
        <f aca="true">INDIRECT("'Ответы на форму (1)'!B"&amp;$M9,TRUE())</f>
        <v>#REF!</v>
      </c>
      <c r="C9" s="12" t="e">
        <f aca="true">INDIRECT("'Ответы на форму (1)'!C"&amp;$M9,TRUE())</f>
        <v>#REF!</v>
      </c>
      <c r="D9" s="12" t="e">
        <f aca="true">INDIRECT("'Ответы на форму (1)'!D"&amp;$M9,TRUE())</f>
        <v>#REF!</v>
      </c>
      <c r="E9" s="12" t="n">
        <f aca="false">IFERROR(__xludf.dummyfunction("iferror(VALUE(REGEXEXTRACT(TEXT(INDIRECT(""'Ответы на форму (1)'!E""&amp;$M9,TRUE),""####""),""[0-9]+"")),IF(IFERROR(SEARCH(""моцро"",INDIRECT(""'Ответы на форму (1)'!E""&amp;$M9,TRUE)),-1) &gt;= 0,117,INDIRECT(""'Ответы на форму (1)'!E""&amp;$M9,TRUE)))"),19)</f>
        <v>19</v>
      </c>
      <c r="F9" s="13" t="e">
        <f aca="true">INDIRECT("'Ответы на форму (1)'!F"&amp;$M9,TRUE())</f>
        <v>#REF!</v>
      </c>
      <c r="G9" s="14" t="e">
        <f aca="true">IFERROR(MID(INDIRECT("'Ответы на форму (1)'!G"&amp;$M9,TRUE()),SEARCH("vk.com",INDIRECT("'Ответы на форму (1)'!G"&amp;$M9,TRUE())),LEN(INDIRECT("'Ответы на форму (1)'!G"&amp;$M9,TRUE()))),INDIRECT("'Ответы на форму (1)'!G"&amp;$M9,TRUE()))</f>
        <v>#REF!</v>
      </c>
      <c r="H9" s="13" t="e">
        <f aca="true">INDIRECT("'Ответы на форму (1)'!H"&amp;$M9,TRUE())</f>
        <v>#REF!</v>
      </c>
      <c r="I9" s="12" t="e">
        <f aca="true">INDIRECT("'Ответы на форму (1)'!I"&amp;$M9,TRUE())</f>
        <v>#REF!</v>
      </c>
      <c r="J9" s="12" t="e">
        <f aca="true">INDIRECT("'Ответы на форму (1)'!J"&amp;$M9,TRUE())</f>
        <v>#REF!</v>
      </c>
      <c r="K9" s="12" t="e">
        <f aca="true">INDIRECT("'Ответы на форму (1)'!K"&amp;$M9,TRUE())</f>
        <v>#REF!</v>
      </c>
      <c r="L9" s="12" t="e">
        <f aca="false" t="array" ref="L9:L9">IF(B9 &lt;&gt; "",IF(COUNTIF(concat(TRIM('Список прошлого года'!$B$2:$B$200),TRIM('Список прошлого года'!$C$2:$C$200)),concat(TRIM(B9),TRIM(C9)))+COUNTIF(concat(TRIM('Список позапрошлого года'!$B$2:$B$200),TRIM('Список позапрошлого года'!$C$2:$C$200)),concat(TRIM(B9),TRIM(C9))) &gt; 0,"Да","Нет"),"")</f>
        <v>#REF!</v>
      </c>
      <c r="M9" s="15" t="n">
        <v>12</v>
      </c>
      <c r="N9" s="15"/>
      <c r="O9" s="10" t="e">
        <f aca="false" t="array" ref="O9:O9">IF(B9 &lt;&gt; "",IF(COUNTIF(concat(TRIM('Вторая регистрация'!$A$2:$A$200),TRIM('Вторая регистрация'!$B$2:$B$200)),concat(TRIM(B9),TRIM(C9))) &gt; 0,"Да","Нет"),"")</f>
        <v>#REF!</v>
      </c>
    </row>
    <row r="10" customFormat="false" ht="15.75" hidden="false" customHeight="false" outlineLevel="0" collapsed="false">
      <c r="A10" s="16" t="e">
        <f aca="true">INDIRECT("'Ответы на форму (1)'!A"&amp;$M10,TRUE())</f>
        <v>#REF!</v>
      </c>
      <c r="B10" s="17" t="e">
        <f aca="true">INDIRECT("'Ответы на форму (1)'!B"&amp;$M10,TRUE())</f>
        <v>#REF!</v>
      </c>
      <c r="C10" s="17" t="e">
        <f aca="true">INDIRECT("'Ответы на форму (1)'!C"&amp;$M10,TRUE())</f>
        <v>#REF!</v>
      </c>
      <c r="D10" s="17" t="e">
        <f aca="true">INDIRECT("'Ответы на форму (1)'!D"&amp;$M10,TRUE())</f>
        <v>#REF!</v>
      </c>
      <c r="E10" s="17" t="n">
        <f aca="false">IFERROR(__xludf.dummyfunction("iferror(VALUE(REGEXEXTRACT(TEXT(INDIRECT(""'Ответы на форму (1)'!E""&amp;$M10,TRUE),""####""),""[0-9]+"")),IF(IFERROR(SEARCH(""моцро"",INDIRECT(""'Ответы на форму (1)'!E""&amp;$M10,TRUE)),-1) &gt;= 0,117,INDIRECT(""'Ответы на форму (1)'!E""&amp;$M10,TRUE)))"),19)</f>
        <v>19</v>
      </c>
      <c r="F10" s="18" t="e">
        <f aca="true">INDIRECT("'Ответы на форму (1)'!F"&amp;$M10,TRUE())</f>
        <v>#REF!</v>
      </c>
      <c r="G10" s="17" t="e">
        <f aca="true">IFERROR(MID(INDIRECT("'Ответы на форму (1)'!G"&amp;$M10,TRUE()),SEARCH("vk.com",INDIRECT("'Ответы на форму (1)'!G"&amp;$M10,TRUE())),LEN(INDIRECT("'Ответы на форму (1)'!G"&amp;$M10,TRUE()))),INDIRECT("'Ответы на форму (1)'!G"&amp;$M10,TRUE()))</f>
        <v>#REF!</v>
      </c>
      <c r="H10" s="18" t="e">
        <f aca="true">INDIRECT("'Ответы на форму (1)'!H"&amp;$M10,TRUE())</f>
        <v>#REF!</v>
      </c>
      <c r="I10" s="17" t="e">
        <f aca="true">INDIRECT("'Ответы на форму (1)'!I"&amp;$M10,TRUE())</f>
        <v>#REF!</v>
      </c>
      <c r="J10" s="17" t="e">
        <f aca="true">INDIRECT("'Ответы на форму (1)'!J"&amp;$M10,TRUE())</f>
        <v>#REF!</v>
      </c>
      <c r="K10" s="17" t="e">
        <f aca="true">INDIRECT("'Ответы на форму (1)'!K"&amp;$M10,TRUE())</f>
        <v>#REF!</v>
      </c>
      <c r="L10" s="17" t="e">
        <f aca="false" t="array" ref="L10:L10">IF(B10 &lt;&gt; "",IF(COUNTIF(concat(TRIM('Список прошлого года'!$B$2:$B$200),TRIM('Список прошлого года'!$C$2:$C$200)),concat(TRIM(B10),TRIM(C10)))+COUNTIF(concat(TRIM('Список позапрошлого года'!$B$2:$B$200),TRIM('Список позапрошлого года'!$C$2:$C$200)),concat(TRIM(B10),TRIM(C10))) &gt; 0,"Да","Нет"),"")</f>
        <v>#REF!</v>
      </c>
      <c r="M10" s="19" t="n">
        <v>13</v>
      </c>
      <c r="N10" s="19"/>
      <c r="O10" s="10" t="e">
        <f aca="false" t="array" ref="O10:O10">IF(B10 &lt;&gt; "",IF(COUNTIF(concat(TRIM('Вторая регистрация'!$A$2:$A$200),TRIM('Вторая регистрация'!$B$2:$B$200)),concat(TRIM(B10),TRIM(C10))) &gt; 0,"Да","Нет"),"")</f>
        <v>#REF!</v>
      </c>
    </row>
    <row r="11" customFormat="false" ht="15.75" hidden="false" customHeight="false" outlineLevel="0" collapsed="false">
      <c r="A11" s="6" t="e">
        <f aca="true">INDIRECT("'Ответы на форму (1)'!A"&amp;$M11,TRUE())</f>
        <v>#REF!</v>
      </c>
      <c r="B11" s="7" t="e">
        <f aca="true">INDIRECT("'Ответы на форму (1)'!B"&amp;$M11,TRUE())</f>
        <v>#REF!</v>
      </c>
      <c r="C11" s="7" t="e">
        <f aca="true">INDIRECT("'Ответы на форму (1)'!C"&amp;$M11,TRUE())</f>
        <v>#REF!</v>
      </c>
      <c r="D11" s="7" t="e">
        <f aca="true">INDIRECT("'Ответы на форму (1)'!D"&amp;$M11,TRUE())</f>
        <v>#REF!</v>
      </c>
      <c r="E11" s="7" t="n">
        <f aca="false">IFERROR(__xludf.dummyfunction("iferror(VALUE(REGEXEXTRACT(TEXT(INDIRECT(""'Ответы на форму (1)'!E""&amp;$M11,TRUE),""####""),""[0-9]+"")),IF(IFERROR(SEARCH(""моцро"",INDIRECT(""'Ответы на форму (1)'!E""&amp;$M11,TRUE)),-1) &gt;= 0,117,INDIRECT(""'Ответы на форму (1)'!E""&amp;$M11,TRUE)))"),25)</f>
        <v>25</v>
      </c>
      <c r="F11" s="8" t="e">
        <f aca="true">INDIRECT("'Ответы на форму (1)'!F"&amp;$M11,TRUE())</f>
        <v>#REF!</v>
      </c>
      <c r="G11" s="9" t="e">
        <f aca="true">IFERROR(MID(INDIRECT("'Ответы на форму (1)'!G"&amp;$M11,TRUE()),SEARCH("vk.com",INDIRECT("'Ответы на форму (1)'!G"&amp;$M11,TRUE())),LEN(INDIRECT("'Ответы на форму (1)'!G"&amp;$M11,TRUE()))),INDIRECT("'Ответы на форму (1)'!G"&amp;$M11,TRUE()))</f>
        <v>#REF!</v>
      </c>
      <c r="H11" s="8" t="e">
        <f aca="true">INDIRECT("'Ответы на форму (1)'!H"&amp;$M11,TRUE())</f>
        <v>#REF!</v>
      </c>
      <c r="I11" s="7" t="e">
        <f aca="true">INDIRECT("'Ответы на форму (1)'!I"&amp;$M11,TRUE())</f>
        <v>#REF!</v>
      </c>
      <c r="J11" s="7" t="e">
        <f aca="true">INDIRECT("'Ответы на форму (1)'!J"&amp;$M11,TRUE())</f>
        <v>#REF!</v>
      </c>
      <c r="K11" s="7" t="e">
        <f aca="true">INDIRECT("'Ответы на форму (1)'!K"&amp;$M11,TRUE())</f>
        <v>#REF!</v>
      </c>
      <c r="L11" s="7" t="e">
        <f aca="false" t="array" ref="L11:L11">IF(B11 &lt;&gt; "",IF(COUNTIF(concat(TRIM('Список прошлого года'!$B$2:$B$200),TRIM('Список прошлого года'!$C$2:$C$200)),concat(TRIM(B11),TRIM(C11)))+COUNTIF(concat(TRIM('Список позапрошлого года'!$B$2:$B$200),TRIM('Список позапрошлого года'!$C$2:$C$200)),concat(TRIM(B11),TRIM(C11))) &gt; 0,"Да","Нет"),"")</f>
        <v>#REF!</v>
      </c>
      <c r="M11" s="10" t="n">
        <v>15</v>
      </c>
      <c r="N11" s="10"/>
      <c r="O11" s="10" t="e">
        <f aca="false" t="array" ref="O11:O11">IF(B11 &lt;&gt; "",IF(COUNTIF(concat(TRIM('Вторая регистрация'!$A$2:$A$200),TRIM('Вторая регистрация'!$B$2:$B$200)),concat(TRIM(B11),TRIM(C11))) &gt; 0,"Да","Нет"),"")</f>
        <v>#REF!</v>
      </c>
    </row>
    <row r="12" customFormat="false" ht="15.75" hidden="false" customHeight="false" outlineLevel="0" collapsed="false">
      <c r="A12" s="20" t="e">
        <f aca="true">INDIRECT("'Ответы на форму (1)'!A"&amp;$M12,TRUE())</f>
        <v>#REF!</v>
      </c>
      <c r="B12" s="21" t="e">
        <f aca="true">INDIRECT("'Ответы на форму (1)'!B"&amp;$M12,TRUE())</f>
        <v>#REF!</v>
      </c>
      <c r="C12" s="21" t="e">
        <f aca="true">INDIRECT("'Ответы на форму (1)'!C"&amp;$M12,TRUE())</f>
        <v>#REF!</v>
      </c>
      <c r="D12" s="21" t="e">
        <f aca="true">INDIRECT("'Ответы на форму (1)'!D"&amp;$M12,TRUE())</f>
        <v>#REF!</v>
      </c>
      <c r="E12" s="21" t="n">
        <f aca="false">IFERROR(__xludf.dummyfunction("iferror(VALUE(REGEXEXTRACT(TEXT(INDIRECT(""'Ответы на форму (1)'!E""&amp;$M12,TRUE),""####""),""[0-9]+"")),IF(IFERROR(SEARCH(""моцро"",INDIRECT(""'Ответы на форму (1)'!E""&amp;$M12,TRUE)),-1) &gt;= 0,117,INDIRECT(""'Ответы на форму (1)'!E""&amp;$M12,TRUE)))"),64)</f>
        <v>64</v>
      </c>
      <c r="F12" s="22" t="e">
        <f aca="true">INDIRECT("'Ответы на форму (1)'!F"&amp;$M12,TRUE())</f>
        <v>#REF!</v>
      </c>
      <c r="G12" s="23" t="e">
        <f aca="true">IFERROR(MID(INDIRECT("'Ответы на форму (1)'!G"&amp;$M12,TRUE()),SEARCH("vk.com",INDIRECT("'Ответы на форму (1)'!G"&amp;$M12,TRUE())),LEN(INDIRECT("'Ответы на форму (1)'!G"&amp;$M12,TRUE()))),INDIRECT("'Ответы на форму (1)'!G"&amp;$M12,TRUE()))</f>
        <v>#REF!</v>
      </c>
      <c r="H12" s="22" t="e">
        <f aca="true">INDIRECT("'Ответы на форму (1)'!H"&amp;$M12,TRUE())</f>
        <v>#REF!</v>
      </c>
      <c r="I12" s="21" t="e">
        <f aca="true">INDIRECT("'Ответы на форму (1)'!I"&amp;$M12,TRUE())</f>
        <v>#REF!</v>
      </c>
      <c r="J12" s="21" t="e">
        <f aca="true">INDIRECT("'Ответы на форму (1)'!J"&amp;$M12,TRUE())</f>
        <v>#REF!</v>
      </c>
      <c r="K12" s="21" t="e">
        <f aca="true">INDIRECT("'Ответы на форму (1)'!K"&amp;$M12,TRUE())</f>
        <v>#REF!</v>
      </c>
      <c r="L12" s="21" t="e">
        <f aca="false" t="array" ref="L12:L12">IF(B12 &lt;&gt; "",IF(COUNTIF(concat(TRIM('Список прошлого года'!$B$2:$B$200),TRIM('Список прошлого года'!$C$2:$C$200)),concat(TRIM(B12),TRIM(C12)))+COUNTIF(concat(TRIM('Список позапрошлого года'!$B$2:$B$200),TRIM('Список позапрошлого года'!$C$2:$C$200)),concat(TRIM(B12),TRIM(C12))) &gt; 0,"Да","Нет"),"")</f>
        <v>#REF!</v>
      </c>
      <c r="M12" s="24" t="n">
        <v>17</v>
      </c>
      <c r="N12" s="24"/>
      <c r="O12" s="10" t="e">
        <f aca="false" t="array" ref="O12:O12">IF(B12 &lt;&gt; "",IF(COUNTIF(concat(TRIM('Вторая регистрация'!$A$2:$A$200),TRIM('Вторая регистрация'!$B$2:$B$200)),concat(TRIM(B12),TRIM(C12))) &gt; 0,"Да","Нет"),"")</f>
        <v>#REF!</v>
      </c>
    </row>
    <row r="13" customFormat="false" ht="15.75" hidden="false" customHeight="false" outlineLevel="0" collapsed="false">
      <c r="A13" s="11" t="e">
        <f aca="true">INDIRECT("'Ответы на форму (1)'!A"&amp;$M13,TRUE())</f>
        <v>#REF!</v>
      </c>
      <c r="B13" s="12" t="e">
        <f aca="true">INDIRECT("'Ответы на форму (1)'!B"&amp;$M13,TRUE())</f>
        <v>#REF!</v>
      </c>
      <c r="C13" s="12" t="e">
        <f aca="true">INDIRECT("'Ответы на форму (1)'!C"&amp;$M13,TRUE())</f>
        <v>#REF!</v>
      </c>
      <c r="D13" s="12" t="e">
        <f aca="true">INDIRECT("'Ответы на форму (1)'!D"&amp;$M13,TRUE())</f>
        <v>#REF!</v>
      </c>
      <c r="E13" s="12" t="n">
        <f aca="false">IFERROR(__xludf.dummyfunction("iferror(VALUE(REGEXEXTRACT(TEXT(INDIRECT(""'Ответы на форму (1)'!E""&amp;$M13,TRUE),""####""),""[0-9]+"")),IF(IFERROR(SEARCH(""моцро"",INDIRECT(""'Ответы на форму (1)'!E""&amp;$M13,TRUE)),-1) &gt;= 0,117,INDIRECT(""'Ответы на форму (1)'!E""&amp;$M13,TRUE)))"),149)</f>
        <v>149</v>
      </c>
      <c r="F13" s="13" t="e">
        <f aca="true">INDIRECT("'Ответы на форму (1)'!F"&amp;$M13,TRUE())</f>
        <v>#REF!</v>
      </c>
      <c r="G13" s="14" t="e">
        <f aca="true">IFERROR(MID(INDIRECT("'Ответы на форму (1)'!G"&amp;$M13,TRUE()),SEARCH("vk.com",INDIRECT("'Ответы на форму (1)'!G"&amp;$M13,TRUE())),LEN(INDIRECT("'Ответы на форму (1)'!G"&amp;$M13,TRUE()))),INDIRECT("'Ответы на форму (1)'!G"&amp;$M13,TRUE()))</f>
        <v>#REF!</v>
      </c>
      <c r="H13" s="13" t="e">
        <f aca="true">INDIRECT("'Ответы на форму (1)'!H"&amp;$M13,TRUE())</f>
        <v>#REF!</v>
      </c>
      <c r="I13" s="12" t="e">
        <f aca="true">INDIRECT("'Ответы на форму (1)'!I"&amp;$M13,TRUE())</f>
        <v>#REF!</v>
      </c>
      <c r="J13" s="12" t="e">
        <f aca="true">INDIRECT("'Ответы на форму (1)'!J"&amp;$M13,TRUE())</f>
        <v>#REF!</v>
      </c>
      <c r="K13" s="12" t="e">
        <f aca="true">INDIRECT("'Ответы на форму (1)'!K"&amp;$M13,TRUE())</f>
        <v>#REF!</v>
      </c>
      <c r="L13" s="12" t="e">
        <f aca="false" t="array" ref="L13:L13">IF(B13 &lt;&gt; "",IF(COUNTIF(concat(TRIM('Список прошлого года'!$B$2:$B$200),TRIM('Список прошлого года'!$C$2:$C$200)),concat(TRIM(B13),TRIM(C13)))+COUNTIF(concat(TRIM('Список позапрошлого года'!$B$2:$B$200),TRIM('Список позапрошлого года'!$C$2:$C$200)),concat(TRIM(B13),TRIM(C13))) &gt; 0,"Да","Нет"),"")</f>
        <v>#REF!</v>
      </c>
      <c r="M13" s="15" t="n">
        <v>18</v>
      </c>
      <c r="N13" s="15"/>
      <c r="O13" s="15" t="e">
        <f aca="false" t="array" ref="O13:O13">IF(B13 &lt;&gt; "",IF(COUNTIF(concat(TRIM('Вторая регистрация'!$A$2:$A$200),TRIM('Вторая регистрация'!$B$2:$B$200)),concat(TRIM(B13),TRIM(C13))) &gt; 0,"Да","Нет"),"")</f>
        <v>#REF!</v>
      </c>
    </row>
    <row r="14" customFormat="false" ht="15.75" hidden="false" customHeight="false" outlineLevel="0" collapsed="false">
      <c r="A14" s="6" t="e">
        <f aca="true">INDIRECT("'Ответы на форму (1)'!A"&amp;$M14,TRUE())</f>
        <v>#REF!</v>
      </c>
      <c r="B14" s="7" t="e">
        <f aca="true">INDIRECT("'Ответы на форму (1)'!B"&amp;$M14,TRUE())</f>
        <v>#REF!</v>
      </c>
      <c r="C14" s="7" t="e">
        <f aca="true">INDIRECT("'Ответы на форму (1)'!C"&amp;$M14,TRUE())</f>
        <v>#REF!</v>
      </c>
      <c r="D14" s="7" t="e">
        <f aca="true">INDIRECT("'Ответы на форму (1)'!D"&amp;$M14,TRUE())</f>
        <v>#REF!</v>
      </c>
      <c r="E14" s="7" t="n">
        <f aca="false">IFERROR(__xludf.dummyfunction("iferror(VALUE(REGEXEXTRACT(TEXT(INDIRECT(""'Ответы на форму (1)'!E""&amp;$M14,TRUE),""####""),""[0-9]+"")),IF(IFERROR(SEARCH(""моцро"",INDIRECT(""'Ответы на форму (1)'!E""&amp;$M14,TRUE)),-1) &gt;= 0,117,INDIRECT(""'Ответы на форму (1)'!E""&amp;$M14,TRUE)))"),12)</f>
        <v>12</v>
      </c>
      <c r="F14" s="8" t="e">
        <f aca="true">INDIRECT("'Ответы на форму (1)'!F"&amp;$M14,TRUE())</f>
        <v>#REF!</v>
      </c>
      <c r="G14" s="9" t="e">
        <f aca="true">IFERROR(MID(INDIRECT("'Ответы на форму (1)'!G"&amp;$M14,TRUE()),SEARCH("vk.com",INDIRECT("'Ответы на форму (1)'!G"&amp;$M14,TRUE())),LEN(INDIRECT("'Ответы на форму (1)'!G"&amp;$M14,TRUE()))),INDIRECT("'Ответы на форму (1)'!G"&amp;$M14,TRUE()))</f>
        <v>#REF!</v>
      </c>
      <c r="H14" s="8" t="e">
        <f aca="true">INDIRECT("'Ответы на форму (1)'!H"&amp;$M14,TRUE())</f>
        <v>#REF!</v>
      </c>
      <c r="I14" s="7" t="e">
        <f aca="true">INDIRECT("'Ответы на форму (1)'!I"&amp;$M14,TRUE())</f>
        <v>#REF!</v>
      </c>
      <c r="J14" s="7" t="e">
        <f aca="true">INDIRECT("'Ответы на форму (1)'!J"&amp;$M14,TRUE())</f>
        <v>#REF!</v>
      </c>
      <c r="K14" s="7" t="e">
        <f aca="true">INDIRECT("'Ответы на форму (1)'!K"&amp;$M14,TRUE())</f>
        <v>#REF!</v>
      </c>
      <c r="L14" s="7" t="e">
        <f aca="false" t="array" ref="L14:L14">IF(B14 &lt;&gt; "",IF(COUNTIF(concat(TRIM('Список прошлого года'!$B$2:$B$200),TRIM('Список прошлого года'!$C$2:$C$200)),concat(TRIM(B14),TRIM(C14)))+COUNTIF(concat(TRIM('Список позапрошлого года'!$B$2:$B$200),TRIM('Список позапрошлого года'!$C$2:$C$200)),concat(TRIM(B14),TRIM(C14))) &gt; 0,"Да","Нет"),"")</f>
        <v>#REF!</v>
      </c>
      <c r="M14" s="10" t="n">
        <v>19</v>
      </c>
      <c r="N14" s="10"/>
      <c r="O14" s="10" t="e">
        <f aca="false" t="array" ref="O14:O14">IF(B14 &lt;&gt; "",IF(COUNTIF(concat(TRIM('Вторая регистрация'!$A$2:$A$200),TRIM('Вторая регистрация'!$B$2:$B$200)),concat(TRIM(B14),TRIM(C14))) &gt; 0,"Да","Нет"),"")</f>
        <v>#REF!</v>
      </c>
    </row>
    <row r="15" customFormat="false" ht="15.75" hidden="false" customHeight="false" outlineLevel="0" collapsed="false">
      <c r="A15" s="20" t="e">
        <f aca="true">INDIRECT("'Ответы на форму (1)'!A"&amp;$M15,TRUE())</f>
        <v>#REF!</v>
      </c>
      <c r="B15" s="21" t="e">
        <f aca="true">INDIRECT("'Ответы на форму (1)'!B"&amp;$M15,TRUE())</f>
        <v>#REF!</v>
      </c>
      <c r="C15" s="21" t="e">
        <f aca="true">INDIRECT("'Ответы на форму (1)'!C"&amp;$M15,TRUE())</f>
        <v>#REF!</v>
      </c>
      <c r="D15" s="21" t="e">
        <f aca="true">INDIRECT("'Ответы на форму (1)'!D"&amp;$M15,TRUE())</f>
        <v>#REF!</v>
      </c>
      <c r="E15" s="21" t="n">
        <f aca="false">IFERROR(__xludf.dummyfunction("iferror(VALUE(REGEXEXTRACT(TEXT(INDIRECT(""'Ответы на форму (1)'!E""&amp;$M15,TRUE),""####""),""[0-9]+"")),IF(IFERROR(SEARCH(""моцро"",INDIRECT(""'Ответы на форму (1)'!E""&amp;$M15,TRUE)),-1) &gt;= 0,117,INDIRECT(""'Ответы на форму (1)'!E""&amp;$M15,TRUE)))"),12)</f>
        <v>12</v>
      </c>
      <c r="F15" s="22" t="e">
        <f aca="true">INDIRECT("'Ответы на форму (1)'!F"&amp;$M15,TRUE())</f>
        <v>#REF!</v>
      </c>
      <c r="G15" s="23" t="e">
        <f aca="true">IFERROR(MID(INDIRECT("'Ответы на форму (1)'!G"&amp;$M15,TRUE()),SEARCH("vk.com",INDIRECT("'Ответы на форму (1)'!G"&amp;$M15,TRUE())),LEN(INDIRECT("'Ответы на форму (1)'!G"&amp;$M15,TRUE()))),INDIRECT("'Ответы на форму (1)'!G"&amp;$M15,TRUE()))</f>
        <v>#REF!</v>
      </c>
      <c r="H15" s="22" t="e">
        <f aca="true">INDIRECT("'Ответы на форму (1)'!H"&amp;$M15,TRUE())</f>
        <v>#REF!</v>
      </c>
      <c r="I15" s="21" t="e">
        <f aca="true">INDIRECT("'Ответы на форму (1)'!I"&amp;$M15,TRUE())</f>
        <v>#REF!</v>
      </c>
      <c r="J15" s="21" t="e">
        <f aca="true">INDIRECT("'Ответы на форму (1)'!J"&amp;$M15,TRUE())</f>
        <v>#REF!</v>
      </c>
      <c r="K15" s="21" t="e">
        <f aca="true">INDIRECT("'Ответы на форму (1)'!K"&amp;$M15,TRUE())</f>
        <v>#REF!</v>
      </c>
      <c r="L15" s="21" t="e">
        <f aca="false" t="array" ref="L15:L15">IF(B15 &lt;&gt; "",IF(COUNTIF(concat(TRIM('Список прошлого года'!$B$2:$B$200),TRIM('Список прошлого года'!$C$2:$C$200)),concat(TRIM(B15),TRIM(C15)))+COUNTIF(concat(TRIM('Список позапрошлого года'!$B$2:$B$200),TRIM('Список позапрошлого года'!$C$2:$C$200)),concat(TRIM(B15),TRIM(C15))) &gt; 0,"Да","Нет"),"")</f>
        <v>#REF!</v>
      </c>
      <c r="M15" s="24" t="n">
        <v>20</v>
      </c>
      <c r="N15" s="24"/>
      <c r="O15" s="10" t="e">
        <f aca="false" t="array" ref="O15:O15">IF(B15 &lt;&gt; "",IF(COUNTIF(concat(TRIM('Вторая регистрация'!$A$2:$A$200),TRIM('Вторая регистрация'!$B$2:$B$200)),concat(TRIM(B15),TRIM(C15))) &gt; 0,"Да","Нет"),"")</f>
        <v>#REF!</v>
      </c>
    </row>
    <row r="16" customFormat="false" ht="15.75" hidden="false" customHeight="false" outlineLevel="0" collapsed="false">
      <c r="A16" s="25" t="e">
        <f aca="true">INDIRECT("'Ответы на форму (1)'!A"&amp;$M16,TRUE())</f>
        <v>#REF!</v>
      </c>
      <c r="B16" s="26" t="e">
        <f aca="true">INDIRECT("'Ответы на форму (1)'!B"&amp;$M16,TRUE())</f>
        <v>#REF!</v>
      </c>
      <c r="C16" s="26" t="e">
        <f aca="true">INDIRECT("'Ответы на форму (1)'!C"&amp;$M16,TRUE())</f>
        <v>#REF!</v>
      </c>
      <c r="D16" s="26" t="e">
        <f aca="true">INDIRECT("'Ответы на форму (1)'!D"&amp;$M16,TRUE())</f>
        <v>#REF!</v>
      </c>
      <c r="E16" s="26" t="n">
        <f aca="false">IFERROR(__xludf.dummyfunction("iferror(VALUE(REGEXEXTRACT(TEXT(INDIRECT(""'Ответы на форму (1)'!E""&amp;$M16,TRUE),""####""),""[0-9]+"")),IF(IFERROR(SEARCH(""моцро"",INDIRECT(""'Ответы на форму (1)'!E""&amp;$M16,TRUE)),-1) &gt;= 0,117,INDIRECT(""'Ответы на форму (1)'!E""&amp;$M16,TRUE)))"),117)</f>
        <v>117</v>
      </c>
      <c r="F16" s="27" t="e">
        <f aca="true">INDIRECT("'Ответы на форму (1)'!F"&amp;$M16,TRUE())</f>
        <v>#REF!</v>
      </c>
      <c r="G16" s="28" t="e">
        <f aca="true">IFERROR(MID(INDIRECT("'Ответы на форму (1)'!G"&amp;$M16,TRUE()),SEARCH("vk.com",INDIRECT("'Ответы на форму (1)'!G"&amp;$M16,TRUE())),LEN(INDIRECT("'Ответы на форму (1)'!G"&amp;$M16,TRUE()))),INDIRECT("'Ответы на форму (1)'!G"&amp;$M16,TRUE()))</f>
        <v>#REF!</v>
      </c>
      <c r="H16" s="27" t="e">
        <f aca="true">INDIRECT("'Ответы на форму (1)'!H"&amp;$M16,TRUE())</f>
        <v>#REF!</v>
      </c>
      <c r="I16" s="26" t="e">
        <f aca="true">INDIRECT("'Ответы на форму (1)'!I"&amp;$M16,TRUE())</f>
        <v>#REF!</v>
      </c>
      <c r="J16" s="26" t="e">
        <f aca="true">INDIRECT("'Ответы на форму (1)'!J"&amp;$M16,TRUE())</f>
        <v>#REF!</v>
      </c>
      <c r="K16" s="26" t="e">
        <f aca="true">INDIRECT("'Ответы на форму (1)'!K"&amp;$M16,TRUE())</f>
        <v>#REF!</v>
      </c>
      <c r="L16" s="26" t="e">
        <f aca="false" t="array" ref="L16:L16">IF(B16 &lt;&gt; "",IF(COUNTIF(concat(TRIM('Список прошлого года'!$B$2:$B$200),TRIM('Список прошлого года'!$C$2:$C$200)),concat(TRIM(B16),TRIM(C16)))+COUNTIF(concat(TRIM('Список позапрошлого года'!$B$2:$B$200),TRIM('Список позапрошлого года'!$C$2:$C$200)),concat(TRIM(B16),TRIM(C16))) &gt; 0,"Да","Нет"),"")</f>
        <v>#REF!</v>
      </c>
      <c r="M16" s="29" t="n">
        <v>21</v>
      </c>
      <c r="N16" s="29"/>
      <c r="O16" s="10" t="e">
        <f aca="false" t="array" ref="O16:O16">IF(B16 &lt;&gt; "",IF(COUNTIF(concat(TRIM('Вторая регистрация'!$A$2:$A$200),TRIM('Вторая регистрация'!$B$2:$B$200)),concat(TRIM(B16),TRIM(C16))) &gt; 0,"Да","Нет"),"")</f>
        <v>#REF!</v>
      </c>
    </row>
    <row r="17" customFormat="false" ht="15.75" hidden="false" customHeight="false" outlineLevel="0" collapsed="false">
      <c r="A17" s="11" t="e">
        <f aca="true">INDIRECT("'Ответы на форму (1)'!A"&amp;$M17,TRUE())</f>
        <v>#REF!</v>
      </c>
      <c r="B17" s="12" t="e">
        <f aca="true">INDIRECT("'Ответы на форму (1)'!B"&amp;$M17,TRUE())</f>
        <v>#REF!</v>
      </c>
      <c r="C17" s="12" t="e">
        <f aca="true">INDIRECT("'Ответы на форму (1)'!C"&amp;$M17,TRUE())</f>
        <v>#REF!</v>
      </c>
      <c r="D17" s="12" t="e">
        <f aca="true">INDIRECT("'Ответы на форму (1)'!D"&amp;$M17,TRUE())</f>
        <v>#REF!</v>
      </c>
      <c r="E17" s="12" t="n">
        <f aca="false">IFERROR(__xludf.dummyfunction("iferror(VALUE(REGEXEXTRACT(TEXT(INDIRECT(""'Ответы на форму (1)'!E""&amp;$M17,TRUE),""####""),""[0-9]+"")),IF(IFERROR(SEARCH(""моцро"",INDIRECT(""'Ответы на форму (1)'!E""&amp;$M17,TRUE)),-1) &gt;= 0,117,INDIRECT(""'Ответы на форму (1)'!E""&amp;$M17,TRUE)))"),85)</f>
        <v>85</v>
      </c>
      <c r="F17" s="13" t="e">
        <f aca="true">INDIRECT("'Ответы на форму (1)'!F"&amp;$M17,TRUE())</f>
        <v>#REF!</v>
      </c>
      <c r="G17" s="14" t="e">
        <f aca="true">IFERROR(MID(INDIRECT("'Ответы на форму (1)'!G"&amp;$M17,TRUE()),SEARCH("vk.com",INDIRECT("'Ответы на форму (1)'!G"&amp;$M17,TRUE())),LEN(INDIRECT("'Ответы на форму (1)'!G"&amp;$M17,TRUE()))),INDIRECT("'Ответы на форму (1)'!G"&amp;$M17,TRUE()))</f>
        <v>#REF!</v>
      </c>
      <c r="H17" s="13" t="e">
        <f aca="true">INDIRECT("'Ответы на форму (1)'!H"&amp;$M17,TRUE())</f>
        <v>#REF!</v>
      </c>
      <c r="I17" s="12" t="e">
        <f aca="true">INDIRECT("'Ответы на форму (1)'!I"&amp;$M17,TRUE())</f>
        <v>#REF!</v>
      </c>
      <c r="J17" s="12" t="e">
        <f aca="true">INDIRECT("'Ответы на форму (1)'!J"&amp;$M17,TRUE())</f>
        <v>#REF!</v>
      </c>
      <c r="K17" s="12" t="e">
        <f aca="true">INDIRECT("'Ответы на форму (1)'!K"&amp;$M17,TRUE())</f>
        <v>#REF!</v>
      </c>
      <c r="L17" s="12" t="e">
        <f aca="false" t="array" ref="L17:L17">IF(B17 &lt;&gt; "",IF(COUNTIF(concat(TRIM('Список прошлого года'!$B$2:$B$200),TRIM('Список прошлого года'!$C$2:$C$200)),concat(TRIM(B17),TRIM(C17)))+COUNTIF(concat(TRIM('Список позапрошлого года'!$B$2:$B$200),TRIM('Список позапрошлого года'!$C$2:$C$200)),concat(TRIM(B17),TRIM(C17))) &gt; 0,"Да","Нет"),"")</f>
        <v>#REF!</v>
      </c>
      <c r="M17" s="15" t="n">
        <v>22</v>
      </c>
      <c r="N17" s="15"/>
      <c r="O17" s="10" t="e">
        <f aca="false" t="array" ref="O17:O17">IF(B17 &lt;&gt; "",IF(COUNTIF(concat(TRIM('Вторая регистрация'!$A$2:$A$200),TRIM('Вторая регистрация'!$B$2:$B$200)),concat(TRIM(B17),TRIM(C17))) &gt; 0,"Да","Нет"),"")</f>
        <v>#REF!</v>
      </c>
    </row>
    <row r="18" customFormat="false" ht="15.75" hidden="false" customHeight="false" outlineLevel="0" collapsed="false">
      <c r="A18" s="11" t="e">
        <f aca="true">INDIRECT("'Ответы на форму (1)'!A"&amp;$M18,TRUE())</f>
        <v>#REF!</v>
      </c>
      <c r="B18" s="12" t="e">
        <f aca="true">INDIRECT("'Ответы на форму (1)'!B"&amp;$M18,TRUE())</f>
        <v>#REF!</v>
      </c>
      <c r="C18" s="12" t="e">
        <f aca="true">INDIRECT("'Ответы на форму (1)'!C"&amp;$M18,TRUE())</f>
        <v>#REF!</v>
      </c>
      <c r="D18" s="12" t="e">
        <f aca="true">INDIRECT("'Ответы на форму (1)'!D"&amp;$M18,TRUE())</f>
        <v>#REF!</v>
      </c>
      <c r="E18" s="12" t="n">
        <f aca="false">IFERROR(__xludf.dummyfunction("iferror(VALUE(REGEXEXTRACT(TEXT(INDIRECT(""'Ответы на форму (1)'!E""&amp;$M18,TRUE),""####""),""[0-9]+"")),IF(IFERROR(SEARCH(""моцро"",INDIRECT(""'Ответы на форму (1)'!E""&amp;$M18,TRUE)),-1) &gt;= 0,117,INDIRECT(""'Ответы на форму (1)'!E""&amp;$M18,TRUE)))"),85)</f>
        <v>85</v>
      </c>
      <c r="F18" s="13" t="e">
        <f aca="true">INDIRECT("'Ответы на форму (1)'!F"&amp;$M18,TRUE())</f>
        <v>#REF!</v>
      </c>
      <c r="G18" s="14" t="e">
        <f aca="true">IFERROR(MID(INDIRECT("'Ответы на форму (1)'!G"&amp;$M18,TRUE()),SEARCH("vk.com",INDIRECT("'Ответы на форму (1)'!G"&amp;$M18,TRUE())),LEN(INDIRECT("'Ответы на форму (1)'!G"&amp;$M18,TRUE()))),INDIRECT("'Ответы на форму (1)'!G"&amp;$M18,TRUE()))</f>
        <v>#REF!</v>
      </c>
      <c r="H18" s="13" t="e">
        <f aca="true">INDIRECT("'Ответы на форму (1)'!H"&amp;$M18,TRUE())</f>
        <v>#REF!</v>
      </c>
      <c r="I18" s="12" t="e">
        <f aca="true">INDIRECT("'Ответы на форму (1)'!I"&amp;$M18,TRUE())</f>
        <v>#REF!</v>
      </c>
      <c r="J18" s="12" t="e">
        <f aca="true">INDIRECT("'Ответы на форму (1)'!J"&amp;$M18,TRUE())</f>
        <v>#REF!</v>
      </c>
      <c r="K18" s="12" t="e">
        <f aca="true">INDIRECT("'Ответы на форму (1)'!K"&amp;$M18,TRUE())</f>
        <v>#REF!</v>
      </c>
      <c r="L18" s="12" t="e">
        <f aca="false" t="array" ref="L18:L18">IF(B18 &lt;&gt; "",IF(COUNTIF(concat(TRIM('Список прошлого года'!$B$2:$B$200),TRIM('Список прошлого года'!$C$2:$C$200)),concat(TRIM(B18),TRIM(C18)))+COUNTIF(concat(TRIM('Список позапрошлого года'!$B$2:$B$200),TRIM('Список позапрошлого года'!$C$2:$C$200)),concat(TRIM(B18),TRIM(C18))) &gt; 0,"Да","Нет"),"")</f>
        <v>#REF!</v>
      </c>
      <c r="M18" s="15" t="n">
        <v>23</v>
      </c>
      <c r="N18" s="15"/>
      <c r="O18" s="10" t="e">
        <f aca="false" t="array" ref="O18:O18">IF(B18 &lt;&gt; "",IF(COUNTIF(concat(TRIM('Вторая регистрация'!$A$2:$A$200),TRIM('Вторая регистрация'!$B$2:$B$200)),concat(TRIM(B18),TRIM(C18))) &gt; 0,"Да","Нет"),"")</f>
        <v>#REF!</v>
      </c>
    </row>
    <row r="19" customFormat="false" ht="15.75" hidden="false" customHeight="false" outlineLevel="0" collapsed="false">
      <c r="A19" s="6" t="e">
        <f aca="true">INDIRECT("'Ответы на форму (1)'!A"&amp;$M19,TRUE())</f>
        <v>#REF!</v>
      </c>
      <c r="B19" s="7" t="e">
        <f aca="true">INDIRECT("'Ответы на форму (1)'!B"&amp;$M19,TRUE())</f>
        <v>#REF!</v>
      </c>
      <c r="C19" s="7" t="e">
        <f aca="true">INDIRECT("'Ответы на форму (1)'!C"&amp;$M19,TRUE())</f>
        <v>#REF!</v>
      </c>
      <c r="D19" s="7" t="e">
        <f aca="true">INDIRECT("'Ответы на форму (1)'!D"&amp;$M19,TRUE())</f>
        <v>#REF!</v>
      </c>
      <c r="E19" s="7" t="n">
        <f aca="false">IFERROR(__xludf.dummyfunction("iferror(VALUE(REGEXEXTRACT(TEXT(INDIRECT(""'Ответы на форму (1)'!E""&amp;$M19,TRUE),""####""),""[0-9]+"")),IF(IFERROR(SEARCH(""моцро"",INDIRECT(""'Ответы на форму (1)'!E""&amp;$M19,TRUE)),-1) &gt;= 0,117,INDIRECT(""'Ответы на форму (1)'!E""&amp;$M19,TRUE)))"),117)</f>
        <v>117</v>
      </c>
      <c r="F19" s="8" t="e">
        <f aca="true">INDIRECT("'Ответы на форму (1)'!F"&amp;$M19,TRUE())</f>
        <v>#REF!</v>
      </c>
      <c r="G19" s="9" t="e">
        <f aca="true">IFERROR(MID(INDIRECT("'Ответы на форму (1)'!G"&amp;$M19,TRUE()),SEARCH("vk.com",INDIRECT("'Ответы на форму (1)'!G"&amp;$M19,TRUE())),LEN(INDIRECT("'Ответы на форму (1)'!G"&amp;$M19,TRUE()))),INDIRECT("'Ответы на форму (1)'!G"&amp;$M19,TRUE()))</f>
        <v>#REF!</v>
      </c>
      <c r="H19" s="8" t="e">
        <f aca="true">INDIRECT("'Ответы на форму (1)'!H"&amp;$M19,TRUE())</f>
        <v>#REF!</v>
      </c>
      <c r="I19" s="7" t="e">
        <f aca="true">INDIRECT("'Ответы на форму (1)'!I"&amp;$M19,TRUE())</f>
        <v>#REF!</v>
      </c>
      <c r="J19" s="7" t="e">
        <f aca="true">INDIRECT("'Ответы на форму (1)'!J"&amp;$M19,TRUE())</f>
        <v>#REF!</v>
      </c>
      <c r="K19" s="7" t="e">
        <f aca="true">INDIRECT("'Ответы на форму (1)'!K"&amp;$M19,TRUE())</f>
        <v>#REF!</v>
      </c>
      <c r="L19" s="7" t="e">
        <f aca="false" t="array" ref="L19:L19">IF(B19 &lt;&gt; "",IF(COUNTIF(concat(TRIM('Список прошлого года'!$B$2:$B$200),TRIM('Список прошлого года'!$C$2:$C$200)),concat(TRIM(B19),TRIM(C19)))+COUNTIF(concat(TRIM('Список позапрошлого года'!$B$2:$B$200),TRIM('Список позапрошлого года'!$C$2:$C$200)),concat(TRIM(B19),TRIM(C19))) &gt; 0,"Да","Нет"),"")</f>
        <v>#REF!</v>
      </c>
      <c r="M19" s="10" t="n">
        <v>24</v>
      </c>
      <c r="N19" s="10"/>
      <c r="O19" s="10" t="e">
        <f aca="false" t="array" ref="O19:O19">IF(B19 &lt;&gt; "",IF(COUNTIF(concat(TRIM('Вторая регистрация'!$A$2:$A$200),TRIM('Вторая регистрация'!$B$2:$B$200)),concat(TRIM(B19),TRIM(C19))) &gt; 0,"Да","Нет"),"")</f>
        <v>#REF!</v>
      </c>
    </row>
    <row r="20" customFormat="false" ht="15.75" hidden="false" customHeight="false" outlineLevel="0" collapsed="false">
      <c r="A20" s="11" t="e">
        <f aca="true">INDIRECT("'Ответы на форму (1)'!A"&amp;$M20,TRUE())</f>
        <v>#REF!</v>
      </c>
      <c r="B20" s="12" t="e">
        <f aca="true">INDIRECT("'Ответы на форму (1)'!B"&amp;$M20,TRUE())</f>
        <v>#REF!</v>
      </c>
      <c r="C20" s="12" t="e">
        <f aca="true">INDIRECT("'Ответы на форму (1)'!C"&amp;$M20,TRUE())</f>
        <v>#REF!</v>
      </c>
      <c r="D20" s="12" t="e">
        <f aca="true">INDIRECT("'Ответы на форму (1)'!D"&amp;$M20,TRUE())</f>
        <v>#REF!</v>
      </c>
      <c r="E20" s="12" t="n">
        <f aca="false">IFERROR(__xludf.dummyfunction("iferror(VALUE(REGEXEXTRACT(TEXT(INDIRECT(""'Ответы на форму (1)'!E""&amp;$M20,TRUE),""####""),""[0-9]+"")),IF(IFERROR(SEARCH(""моцро"",INDIRECT(""'Ответы на форму (1)'!E""&amp;$M20,TRUE)),-1) &gt;= 0,117,INDIRECT(""'Ответы на форму (1)'!E""&amp;$M20,TRUE)))"),85)</f>
        <v>85</v>
      </c>
      <c r="F20" s="13" t="e">
        <f aca="true">INDIRECT("'Ответы на форму (1)'!F"&amp;$M20,TRUE())</f>
        <v>#REF!</v>
      </c>
      <c r="G20" s="14" t="e">
        <f aca="true">IFERROR(MID(INDIRECT("'Ответы на форму (1)'!G"&amp;$M20,TRUE()),SEARCH("vk.com",INDIRECT("'Ответы на форму (1)'!G"&amp;$M20,TRUE())),LEN(INDIRECT("'Ответы на форму (1)'!G"&amp;$M20,TRUE()))),INDIRECT("'Ответы на форму (1)'!G"&amp;$M20,TRUE()))</f>
        <v>#REF!</v>
      </c>
      <c r="H20" s="13" t="e">
        <f aca="true">INDIRECT("'Ответы на форму (1)'!H"&amp;$M20,TRUE())</f>
        <v>#REF!</v>
      </c>
      <c r="I20" s="12" t="e">
        <f aca="true">INDIRECT("'Ответы на форму (1)'!I"&amp;$M20,TRUE())</f>
        <v>#REF!</v>
      </c>
      <c r="J20" s="12" t="e">
        <f aca="true">INDIRECT("'Ответы на форму (1)'!J"&amp;$M20,TRUE())</f>
        <v>#REF!</v>
      </c>
      <c r="K20" s="12" t="e">
        <f aca="true">INDIRECT("'Ответы на форму (1)'!K"&amp;$M20,TRUE())</f>
        <v>#REF!</v>
      </c>
      <c r="L20" s="12" t="e">
        <f aca="false" t="array" ref="L20:L20">IF(B20 &lt;&gt; "",IF(COUNTIF(concat(TRIM('Список прошлого года'!$B$2:$B$200),TRIM('Список прошлого года'!$C$2:$C$200)),concat(TRIM(B20),TRIM(C20)))+COUNTIF(concat(TRIM('Список позапрошлого года'!$B$2:$B$200),TRIM('Список позапрошлого года'!$C$2:$C$200)),concat(TRIM(B20),TRIM(C20))) &gt; 0,"Да","Нет"),"")</f>
        <v>#REF!</v>
      </c>
      <c r="M20" s="15" t="n">
        <v>25</v>
      </c>
      <c r="N20" s="15"/>
      <c r="O20" s="10" t="e">
        <f aca="false" t="array" ref="O20:O20">IF(B20 &lt;&gt; "",IF(COUNTIF(concat(TRIM('Вторая регистрация'!$A$2:$A$200),TRIM('Вторая регистрация'!$B$2:$B$200)),concat(TRIM(B20),TRIM(C20))) &gt; 0,"Да","Нет"),"")</f>
        <v>#REF!</v>
      </c>
    </row>
    <row r="21" customFormat="false" ht="15.75" hidden="false" customHeight="false" outlineLevel="0" collapsed="false">
      <c r="A21" s="6" t="e">
        <f aca="true">INDIRECT("'Ответы на форму (1)'!A"&amp;$M21,TRUE())</f>
        <v>#REF!</v>
      </c>
      <c r="B21" s="7" t="e">
        <f aca="true">INDIRECT("'Ответы на форму (1)'!B"&amp;$M21,TRUE())</f>
        <v>#REF!</v>
      </c>
      <c r="C21" s="7" t="e">
        <f aca="true">INDIRECT("'Ответы на форму (1)'!C"&amp;$M21,TRUE())</f>
        <v>#REF!</v>
      </c>
      <c r="D21" s="7" t="e">
        <f aca="true">INDIRECT("'Ответы на форму (1)'!D"&amp;$M21,TRUE())</f>
        <v>#REF!</v>
      </c>
      <c r="E21" s="7" t="n">
        <f aca="false">IFERROR(__xludf.dummyfunction("iferror(VALUE(REGEXEXTRACT(TEXT(INDIRECT(""'Ответы на форму (1)'!E""&amp;$M21,TRUE),""####""),""[0-9]+"")),IF(IFERROR(SEARCH(""моцро"",INDIRECT(""'Ответы на форму (1)'!E""&amp;$M21,TRUE)),-1) &gt;= 0,117,INDIRECT(""'Ответы на форму (1)'!E""&amp;$M21,TRUE)))"),117)</f>
        <v>117</v>
      </c>
      <c r="F21" s="8" t="e">
        <f aca="true">INDIRECT("'Ответы на форму (1)'!F"&amp;$M21,TRUE())</f>
        <v>#REF!</v>
      </c>
      <c r="G21" s="9" t="e">
        <f aca="true">IFERROR(MID(INDIRECT("'Ответы на форму (1)'!G"&amp;$M21,TRUE()),SEARCH("vk.com",INDIRECT("'Ответы на форму (1)'!G"&amp;$M21,TRUE())),LEN(INDIRECT("'Ответы на форму (1)'!G"&amp;$M21,TRUE()))),INDIRECT("'Ответы на форму (1)'!G"&amp;$M21,TRUE()))</f>
        <v>#REF!</v>
      </c>
      <c r="H21" s="8" t="e">
        <f aca="true">INDIRECT("'Ответы на форму (1)'!H"&amp;$M21,TRUE())</f>
        <v>#REF!</v>
      </c>
      <c r="I21" s="7" t="e">
        <f aca="true">INDIRECT("'Ответы на форму (1)'!I"&amp;$M21,TRUE())</f>
        <v>#REF!</v>
      </c>
      <c r="J21" s="7" t="e">
        <f aca="true">INDIRECT("'Ответы на форму (1)'!J"&amp;$M21,TRUE())</f>
        <v>#REF!</v>
      </c>
      <c r="K21" s="7" t="e">
        <f aca="true">INDIRECT("'Ответы на форму (1)'!K"&amp;$M21,TRUE())</f>
        <v>#REF!</v>
      </c>
      <c r="L21" s="7" t="e">
        <f aca="false" t="array" ref="L21:L21">IF(B21 &lt;&gt; "",IF(COUNTIF(concat(TRIM('Список прошлого года'!$B$2:$B$200),TRIM('Список прошлого года'!$C$2:$C$200)),concat(TRIM(B21),TRIM(C21)))+COUNTIF(concat(TRIM('Список позапрошлого года'!$B$2:$B$200),TRIM('Список позапрошлого года'!$C$2:$C$200)),concat(TRIM(B21),TRIM(C21))) &gt; 0,"Да","Нет"),"")</f>
        <v>#REF!</v>
      </c>
      <c r="M21" s="10" t="n">
        <v>26</v>
      </c>
      <c r="N21" s="10"/>
      <c r="O21" s="10" t="e">
        <f aca="false" t="array" ref="O21:O21">IF(B21 &lt;&gt; "",IF(COUNTIF(concat(TRIM('Вторая регистрация'!$A$2:$A$200),TRIM('Вторая регистрация'!$B$2:$B$200)),concat(TRIM(B21),TRIM(C21))) &gt; 0,"Да","Нет"),"")</f>
        <v>#REF!</v>
      </c>
    </row>
    <row r="22" customFormat="false" ht="15.75" hidden="false" customHeight="false" outlineLevel="0" collapsed="false">
      <c r="A22" s="11" t="e">
        <f aca="true">INDIRECT("'Ответы на форму (1)'!A"&amp;$M22,TRUE())</f>
        <v>#REF!</v>
      </c>
      <c r="B22" s="12" t="e">
        <f aca="true">INDIRECT("'Ответы на форму (1)'!B"&amp;$M22,TRUE())</f>
        <v>#REF!</v>
      </c>
      <c r="C22" s="12" t="e">
        <f aca="true">INDIRECT("'Ответы на форму (1)'!C"&amp;$M22,TRUE())</f>
        <v>#REF!</v>
      </c>
      <c r="D22" s="12" t="e">
        <f aca="true">INDIRECT("'Ответы на форму (1)'!D"&amp;$M22,TRUE())</f>
        <v>#REF!</v>
      </c>
      <c r="E22" s="12" t="n">
        <f aca="false">IFERROR(__xludf.dummyfunction("iferror(VALUE(REGEXEXTRACT(TEXT(INDIRECT(""'Ответы на форму (1)'!E""&amp;$M22,TRUE),""####""),""[0-9]+"")),IF(IFERROR(SEARCH(""моцро"",INDIRECT(""'Ответы на форму (1)'!E""&amp;$M22,TRUE)),-1) &gt;= 0,117,INDIRECT(""'Ответы на форму (1)'!E""&amp;$M22,TRUE)))"),85)</f>
        <v>85</v>
      </c>
      <c r="F22" s="13" t="e">
        <f aca="true">INDIRECT("'Ответы на форму (1)'!F"&amp;$M22,TRUE())</f>
        <v>#REF!</v>
      </c>
      <c r="G22" s="14" t="e">
        <f aca="true">IFERROR(MID(INDIRECT("'Ответы на форму (1)'!G"&amp;$M22,TRUE()),SEARCH("vk.com",INDIRECT("'Ответы на форму (1)'!G"&amp;$M22,TRUE())),LEN(INDIRECT("'Ответы на форму (1)'!G"&amp;$M22,TRUE()))),INDIRECT("'Ответы на форму (1)'!G"&amp;$M22,TRUE()))</f>
        <v>#REF!</v>
      </c>
      <c r="H22" s="13" t="e">
        <f aca="true">INDIRECT("'Ответы на форму (1)'!H"&amp;$M22,TRUE())</f>
        <v>#REF!</v>
      </c>
      <c r="I22" s="12" t="e">
        <f aca="true">INDIRECT("'Ответы на форму (1)'!I"&amp;$M22,TRUE())</f>
        <v>#REF!</v>
      </c>
      <c r="J22" s="12" t="e">
        <f aca="true">INDIRECT("'Ответы на форму (1)'!J"&amp;$M22,TRUE())</f>
        <v>#REF!</v>
      </c>
      <c r="K22" s="12" t="e">
        <f aca="true">INDIRECT("'Ответы на форму (1)'!K"&amp;$M22,TRUE())</f>
        <v>#REF!</v>
      </c>
      <c r="L22" s="12" t="e">
        <f aca="false" t="array" ref="L22:L22">IF(B22 &lt;&gt; "",IF(COUNTIF(concat(TRIM('Список прошлого года'!$B$2:$B$200),TRIM('Список прошлого года'!$C$2:$C$200)),concat(TRIM(B22),TRIM(C22)))+COUNTIF(concat(TRIM('Список позапрошлого года'!$B$2:$B$200),TRIM('Список позапрошлого года'!$C$2:$C$200)),concat(TRIM(B22),TRIM(C22))) &gt; 0,"Да","Нет"),"")</f>
        <v>#REF!</v>
      </c>
      <c r="M22" s="15" t="n">
        <v>28</v>
      </c>
      <c r="N22" s="15"/>
      <c r="O22" s="10" t="e">
        <f aca="false" t="array" ref="O22:O22">IF(B22 &lt;&gt; "",IF(COUNTIF(concat(TRIM('Вторая регистрация'!$A$2:$A$200),TRIM('Вторая регистрация'!$B$2:$B$200)),concat(TRIM(B22),TRIM(C22))) &gt; 0,"Да","Нет"),"")</f>
        <v>#REF!</v>
      </c>
    </row>
    <row r="23" customFormat="false" ht="15.75" hidden="false" customHeight="false" outlineLevel="0" collapsed="false">
      <c r="A23" s="11" t="e">
        <f aca="true">INDIRECT("'Ответы на форму (1)'!A"&amp;$M23,TRUE())</f>
        <v>#REF!</v>
      </c>
      <c r="B23" s="12" t="e">
        <f aca="true">INDIRECT("'Ответы на форму (1)'!B"&amp;$M23,TRUE())</f>
        <v>#REF!</v>
      </c>
      <c r="C23" s="12" t="e">
        <f aca="true">INDIRECT("'Ответы на форму (1)'!C"&amp;$M23,TRUE())</f>
        <v>#REF!</v>
      </c>
      <c r="D23" s="12" t="e">
        <f aca="true">INDIRECT("'Ответы на форму (1)'!D"&amp;$M23,TRUE())</f>
        <v>#REF!</v>
      </c>
      <c r="E23" s="12" t="n">
        <f aca="false">IFERROR(__xludf.dummyfunction("iferror(VALUE(REGEXEXTRACT(TEXT(INDIRECT(""'Ответы на форму (1)'!E""&amp;$M23,TRUE),""####""),""[0-9]+"")),IF(IFERROR(SEARCH(""моцро"",INDIRECT(""'Ответы на форму (1)'!E""&amp;$M23,TRUE)),-1) &gt;= 0,117,INDIRECT(""'Ответы на форму (1)'!E""&amp;$M23,TRUE)))"),66)</f>
        <v>66</v>
      </c>
      <c r="F23" s="13" t="e">
        <f aca="true">INDIRECT("'Ответы на форму (1)'!F"&amp;$M23,TRUE())</f>
        <v>#REF!</v>
      </c>
      <c r="G23" s="14" t="e">
        <f aca="true">IFERROR(MID(INDIRECT("'Ответы на форму (1)'!G"&amp;$M23,TRUE()),SEARCH("vk.com",INDIRECT("'Ответы на форму (1)'!G"&amp;$M23,TRUE())),LEN(INDIRECT("'Ответы на форму (1)'!G"&amp;$M23,TRUE()))),INDIRECT("'Ответы на форму (1)'!G"&amp;$M23,TRUE()))</f>
        <v>#REF!</v>
      </c>
      <c r="H23" s="13" t="e">
        <f aca="true">INDIRECT("'Ответы на форму (1)'!H"&amp;$M23,TRUE())</f>
        <v>#REF!</v>
      </c>
      <c r="I23" s="12" t="e">
        <f aca="true">INDIRECT("'Ответы на форму (1)'!I"&amp;$M23,TRUE())</f>
        <v>#REF!</v>
      </c>
      <c r="J23" s="12" t="e">
        <f aca="true">INDIRECT("'Ответы на форму (1)'!J"&amp;$M23,TRUE())</f>
        <v>#REF!</v>
      </c>
      <c r="K23" s="12" t="e">
        <f aca="true">INDIRECT("'Ответы на форму (1)'!K"&amp;$M23,TRUE())</f>
        <v>#REF!</v>
      </c>
      <c r="L23" s="12" t="e">
        <f aca="false" t="array" ref="L23:L23">IF(B23 &lt;&gt; "",IF(COUNTIF(concat(TRIM('Список прошлого года'!$B$2:$B$200),TRIM('Список прошлого года'!$C$2:$C$200)),concat(TRIM(B23),TRIM(C23)))+COUNTIF(concat(TRIM('Список позапрошлого года'!$B$2:$B$200),TRIM('Список позапрошлого года'!$C$2:$C$200)),concat(TRIM(B23),TRIM(C23))) &gt; 0,"Да","Нет"),"")</f>
        <v>#REF!</v>
      </c>
      <c r="M23" s="15" t="n">
        <v>32</v>
      </c>
      <c r="N23" s="15"/>
      <c r="O23" s="10" t="e">
        <f aca="false" t="array" ref="O23:O23">IF(B23 &lt;&gt; "",IF(COUNTIF(concat(TRIM('Вторая регистрация'!$A$2:$A$200),TRIM('Вторая регистрация'!$B$2:$B$200)),concat(TRIM(B23),TRIM(C23))) &gt; 0,"Да","Нет"),"")</f>
        <v>#REF!</v>
      </c>
    </row>
    <row r="24" customFormat="false" ht="15.75" hidden="false" customHeight="false" outlineLevel="0" collapsed="false">
      <c r="A24" s="16" t="e">
        <f aca="true">INDIRECT("'Ответы на форму (1)'!A"&amp;$M24,TRUE())</f>
        <v>#REF!</v>
      </c>
      <c r="B24" s="17" t="e">
        <f aca="true">INDIRECT("'Ответы на форму (1)'!B"&amp;$M24,TRUE())</f>
        <v>#REF!</v>
      </c>
      <c r="C24" s="17" t="e">
        <f aca="true">INDIRECT("'Ответы на форму (1)'!C"&amp;$M24,TRUE())</f>
        <v>#REF!</v>
      </c>
      <c r="D24" s="17" t="e">
        <f aca="true">INDIRECT("'Ответы на форму (1)'!D"&amp;$M24,TRUE())</f>
        <v>#REF!</v>
      </c>
      <c r="E24" s="17" t="n">
        <f aca="false">IFERROR(__xludf.dummyfunction("iferror(VALUE(REGEXEXTRACT(TEXT(INDIRECT(""'Ответы на форму (1)'!E""&amp;$M24,TRUE),""####""),""[0-9]+"")),IF(IFERROR(SEARCH(""моцро"",INDIRECT(""'Ответы на форму (1)'!E""&amp;$M24,TRUE)),-1) &gt;= 0,117,INDIRECT(""'Ответы на форму (1)'!E""&amp;$M24,TRUE)))"),101)</f>
        <v>101</v>
      </c>
      <c r="F24" s="18" t="e">
        <f aca="true">INDIRECT("'Ответы на форму (1)'!F"&amp;$M24,TRUE())</f>
        <v>#REF!</v>
      </c>
      <c r="G24" s="17" t="e">
        <f aca="true">IFERROR(MID(INDIRECT("'Ответы на форму (1)'!G"&amp;$M24,TRUE()),SEARCH("vk.com",INDIRECT("'Ответы на форму (1)'!G"&amp;$M24,TRUE())),LEN(INDIRECT("'Ответы на форму (1)'!G"&amp;$M24,TRUE()))),INDIRECT("'Ответы на форму (1)'!G"&amp;$M24,TRUE()))</f>
        <v>#REF!</v>
      </c>
      <c r="H24" s="18" t="e">
        <f aca="true">INDIRECT("'Ответы на форму (1)'!H"&amp;$M24,TRUE())</f>
        <v>#REF!</v>
      </c>
      <c r="I24" s="17" t="e">
        <f aca="true">INDIRECT("'Ответы на форму (1)'!I"&amp;$M24,TRUE())</f>
        <v>#REF!</v>
      </c>
      <c r="J24" s="17" t="e">
        <f aca="true">INDIRECT("'Ответы на форму (1)'!J"&amp;$M24,TRUE())</f>
        <v>#REF!</v>
      </c>
      <c r="K24" s="17" t="e">
        <f aca="true">INDIRECT("'Ответы на форму (1)'!K"&amp;$M24,TRUE())</f>
        <v>#REF!</v>
      </c>
      <c r="L24" s="17" t="e">
        <f aca="false" t="array" ref="L24:L24">IF(B24 &lt;&gt; "",IF(COUNTIF(concat(TRIM('Список прошлого года'!$B$2:$B$200),TRIM('Список прошлого года'!$C$2:$C$200)),concat(TRIM(B24),TRIM(C24)))+COUNTIF(concat(TRIM('Список позапрошлого года'!$B$2:$B$200),TRIM('Список позапрошлого года'!$C$2:$C$200)),concat(TRIM(B24),TRIM(C24))) &gt; 0,"Да","Нет"),"")</f>
        <v>#REF!</v>
      </c>
      <c r="M24" s="19" t="n">
        <v>33</v>
      </c>
      <c r="N24" s="19"/>
      <c r="O24" s="10" t="e">
        <f aca="false" t="array" ref="O24:O24">IF(B24 &lt;&gt; "",IF(COUNTIF(concat(TRIM('Вторая регистрация'!$A$2:$A$200),TRIM('Вторая регистрация'!$B$2:$B$200)),concat(TRIM(B24),TRIM(C24))) &gt; 0,"Да","Нет"),"")</f>
        <v>#REF!</v>
      </c>
    </row>
    <row r="25" customFormat="false" ht="15.75" hidden="false" customHeight="false" outlineLevel="0" collapsed="false">
      <c r="A25" s="6" t="e">
        <f aca="true">INDIRECT("'Ответы на форму (1)'!A"&amp;$M25,TRUE())</f>
        <v>#REF!</v>
      </c>
      <c r="B25" s="7" t="e">
        <f aca="true">INDIRECT("'Ответы на форму (1)'!B"&amp;$M25,TRUE())</f>
        <v>#REF!</v>
      </c>
      <c r="C25" s="7" t="e">
        <f aca="true">INDIRECT("'Ответы на форму (1)'!C"&amp;$M25,TRUE())</f>
        <v>#REF!</v>
      </c>
      <c r="D25" s="7" t="e">
        <f aca="true">INDIRECT("'Ответы на форму (1)'!D"&amp;$M25,TRUE())</f>
        <v>#REF!</v>
      </c>
      <c r="E25" s="7" t="n">
        <f aca="false">IFERROR(__xludf.dummyfunction("iferror(VALUE(REGEXEXTRACT(TEXT(INDIRECT(""'Ответы на форму (1)'!E""&amp;$M25,TRUE),""####""),""[0-9]+"")),IF(IFERROR(SEARCH(""моцро"",INDIRECT(""'Ответы на форму (1)'!E""&amp;$M25,TRUE)),-1) &gt;= 0,117,INDIRECT(""'Ответы на форму (1)'!E""&amp;$M25,TRUE)))"),159)</f>
        <v>159</v>
      </c>
      <c r="F25" s="8" t="e">
        <f aca="true">INDIRECT("'Ответы на форму (1)'!F"&amp;$M25,TRUE())</f>
        <v>#REF!</v>
      </c>
      <c r="G25" s="9" t="e">
        <f aca="true">IFERROR(MID(INDIRECT("'Ответы на форму (1)'!G"&amp;$M25,TRUE()),SEARCH("vk.com",INDIRECT("'Ответы на форму (1)'!G"&amp;$M25,TRUE())),LEN(INDIRECT("'Ответы на форму (1)'!G"&amp;$M25,TRUE()))),INDIRECT("'Ответы на форму (1)'!G"&amp;$M25,TRUE()))</f>
        <v>#REF!</v>
      </c>
      <c r="H25" s="8" t="e">
        <f aca="true">INDIRECT("'Ответы на форму (1)'!H"&amp;$M25,TRUE())</f>
        <v>#REF!</v>
      </c>
      <c r="I25" s="7" t="e">
        <f aca="true">INDIRECT("'Ответы на форму (1)'!I"&amp;$M25,TRUE())</f>
        <v>#REF!</v>
      </c>
      <c r="J25" s="7" t="e">
        <f aca="true">INDIRECT("'Ответы на форму (1)'!J"&amp;$M25,TRUE())</f>
        <v>#REF!</v>
      </c>
      <c r="K25" s="7" t="e">
        <f aca="true">INDIRECT("'Ответы на форму (1)'!K"&amp;$M25,TRUE())</f>
        <v>#REF!</v>
      </c>
      <c r="L25" s="7" t="e">
        <f aca="false" t="array" ref="L25:L25">IF(B25 &lt;&gt; "",IF(COUNTIF(concat(TRIM('Список прошлого года'!$B$2:$B$200),TRIM('Список прошлого года'!$C$2:$C$200)),concat(TRIM(B25),TRIM(C25)))+COUNTIF(concat(TRIM('Список позапрошлого года'!$B$2:$B$200),TRIM('Список позапрошлого года'!$C$2:$C$200)),concat(TRIM(B25),TRIM(C25))) &gt; 0,"Да","Нет"),"")</f>
        <v>#REF!</v>
      </c>
      <c r="M25" s="10" t="n">
        <v>34</v>
      </c>
      <c r="N25" s="30"/>
      <c r="O25" s="10" t="e">
        <f aca="false" t="array" ref="O25:O25">IF(B25 &lt;&gt; "",IF(COUNTIF(concat(TRIM('Вторая регистрация'!$A$2:$A$200),TRIM('Вторая регистрация'!$B$2:$B$200)),concat(TRIM(B25),TRIM(C25))) &gt; 0,"Да","Нет"),"")</f>
        <v>#REF!</v>
      </c>
    </row>
    <row r="26" customFormat="false" ht="15.75" hidden="false" customHeight="false" outlineLevel="0" collapsed="false">
      <c r="A26" s="25" t="e">
        <f aca="true">INDIRECT("'Ответы на форму (1)'!A"&amp;$M26,TRUE())</f>
        <v>#REF!</v>
      </c>
      <c r="B26" s="26" t="e">
        <f aca="true">INDIRECT("'Ответы на форму (1)'!B"&amp;$M26,TRUE())</f>
        <v>#REF!</v>
      </c>
      <c r="C26" s="26" t="e">
        <f aca="true">INDIRECT("'Ответы на форму (1)'!C"&amp;$M26,TRUE())</f>
        <v>#REF!</v>
      </c>
      <c r="D26" s="26" t="e">
        <f aca="true">INDIRECT("'Ответы на форму (1)'!D"&amp;$M26,TRUE())</f>
        <v>#REF!</v>
      </c>
      <c r="E26" s="26" t="n">
        <f aca="false">IFERROR(__xludf.dummyfunction("iferror(VALUE(REGEXEXTRACT(TEXT(INDIRECT(""'Ответы на форму (1)'!E""&amp;$M26,TRUE),""####""),""[0-9]+"")),IF(IFERROR(SEARCH(""моцро"",INDIRECT(""'Ответы на форму (1)'!E""&amp;$M26,TRUE)),-1) &gt;= 0,117,INDIRECT(""'Ответы на форму (1)'!E""&amp;$M26,TRUE)))"),159)</f>
        <v>159</v>
      </c>
      <c r="F26" s="27" t="e">
        <f aca="true">INDIRECT("'Ответы на форму (1)'!F"&amp;$M26,TRUE())</f>
        <v>#REF!</v>
      </c>
      <c r="G26" s="28" t="e">
        <f aca="true">IFERROR(MID(INDIRECT("'Ответы на форму (1)'!G"&amp;$M26,TRUE()),SEARCH("vk.com",INDIRECT("'Ответы на форму (1)'!G"&amp;$M26,TRUE())),LEN(INDIRECT("'Ответы на форму (1)'!G"&amp;$M26,TRUE()))),INDIRECT("'Ответы на форму (1)'!G"&amp;$M26,TRUE()))</f>
        <v>#REF!</v>
      </c>
      <c r="H26" s="27" t="e">
        <f aca="true">INDIRECT("'Ответы на форму (1)'!H"&amp;$M26,TRUE())</f>
        <v>#REF!</v>
      </c>
      <c r="I26" s="26" t="e">
        <f aca="true">INDIRECT("'Ответы на форму (1)'!I"&amp;$M26,TRUE())</f>
        <v>#REF!</v>
      </c>
      <c r="J26" s="26" t="e">
        <f aca="true">INDIRECT("'Ответы на форму (1)'!J"&amp;$M26,TRUE())</f>
        <v>#REF!</v>
      </c>
      <c r="K26" s="26" t="e">
        <f aca="true">INDIRECT("'Ответы на форму (1)'!K"&amp;$M26,TRUE())</f>
        <v>#REF!</v>
      </c>
      <c r="L26" s="26" t="e">
        <f aca="false" t="array" ref="L26:L26">IF(B26 &lt;&gt; "",IF(COUNTIF(concat(TRIM('Список прошлого года'!$B$2:$B$200),TRIM('Список прошлого года'!$C$2:$C$200)),concat(TRIM(B26),TRIM(C26)))+COUNTIF(concat(TRIM('Список позапрошлого года'!$B$2:$B$200),TRIM('Список позапрошлого года'!$C$2:$C$200)),concat(TRIM(B26),TRIM(C26))) &gt; 0,"Да","Нет"),"")</f>
        <v>#REF!</v>
      </c>
      <c r="M26" s="29" t="n">
        <v>36</v>
      </c>
      <c r="N26" s="29"/>
      <c r="O26" s="29" t="e">
        <f aca="false" t="array" ref="O26:O26">IF(B26 &lt;&gt; "",IF(COUNTIF(concat(TRIM('Вторая регистрация'!$A$2:$A$200),TRIM('Вторая регистрация'!$B$2:$B$200)),concat(TRIM(B26),TRIM(C26))) &gt; 0,"Да","Нет"),"")</f>
        <v>#REF!</v>
      </c>
    </row>
    <row r="27" customFormat="false" ht="15.75" hidden="false" customHeight="false" outlineLevel="0" collapsed="false">
      <c r="A27" s="11" t="e">
        <f aca="true">INDIRECT("'Ответы на форму (1)'!A"&amp;$M27,TRUE())</f>
        <v>#REF!</v>
      </c>
      <c r="B27" s="12" t="e">
        <f aca="true">INDIRECT("'Ответы на форму (1)'!B"&amp;$M27,TRUE())</f>
        <v>#REF!</v>
      </c>
      <c r="C27" s="12" t="e">
        <f aca="true">INDIRECT("'Ответы на форму (1)'!C"&amp;$M27,TRUE())</f>
        <v>#REF!</v>
      </c>
      <c r="D27" s="12" t="e">
        <f aca="true">INDIRECT("'Ответы на форму (1)'!D"&amp;$M27,TRUE())</f>
        <v>#REF!</v>
      </c>
      <c r="E27" s="12" t="n">
        <f aca="false">IFERROR(__xludf.dummyfunction("iferror(VALUE(REGEXEXTRACT(TEXT(INDIRECT(""'Ответы на форму (1)'!E""&amp;$M27,TRUE),""####""),""[0-9]+"")),IF(IFERROR(SEARCH(""моцро"",INDIRECT(""'Ответы на форму (1)'!E""&amp;$M27,TRUE)),-1) &gt;= 0,117,INDIRECT(""'Ответы на форму (1)'!E""&amp;$M27,TRUE)))"),85)</f>
        <v>85</v>
      </c>
      <c r="F27" s="13" t="e">
        <f aca="true">INDIRECT("'Ответы на форму (1)'!F"&amp;$M27,TRUE())</f>
        <v>#REF!</v>
      </c>
      <c r="G27" s="14" t="e">
        <f aca="true">IFERROR(MID(INDIRECT("'Ответы на форму (1)'!G"&amp;$M27,TRUE()),SEARCH("vk.com",INDIRECT("'Ответы на форму (1)'!G"&amp;$M27,TRUE())),LEN(INDIRECT("'Ответы на форму (1)'!G"&amp;$M27,TRUE()))),INDIRECT("'Ответы на форму (1)'!G"&amp;$M27,TRUE()))</f>
        <v>#REF!</v>
      </c>
      <c r="H27" s="13" t="e">
        <f aca="true">INDIRECT("'Ответы на форму (1)'!H"&amp;$M27,TRUE())</f>
        <v>#REF!</v>
      </c>
      <c r="I27" s="12" t="e">
        <f aca="true">INDIRECT("'Ответы на форму (1)'!I"&amp;$M27,TRUE())</f>
        <v>#REF!</v>
      </c>
      <c r="J27" s="12" t="e">
        <f aca="true">INDIRECT("'Ответы на форму (1)'!J"&amp;$M27,TRUE())</f>
        <v>#REF!</v>
      </c>
      <c r="K27" s="12" t="e">
        <f aca="true">INDIRECT("'Ответы на форму (1)'!K"&amp;$M27,TRUE())</f>
        <v>#REF!</v>
      </c>
      <c r="L27" s="12" t="e">
        <f aca="false" t="array" ref="L27:L27">IF(B27 &lt;&gt; "",IF(COUNTIF(concat(TRIM('Список прошлого года'!$B$2:$B$200),TRIM('Список прошлого года'!$C$2:$C$200)),concat(TRIM(B27),TRIM(C27)))+COUNTIF(concat(TRIM('Список позапрошлого года'!$B$2:$B$200),TRIM('Список позапрошлого года'!$C$2:$C$200)),concat(TRIM(B27),TRIM(C27))) &gt; 0,"Да","Нет"),"")</f>
        <v>#REF!</v>
      </c>
      <c r="M27" s="15" t="n">
        <v>37</v>
      </c>
      <c r="N27" s="15"/>
      <c r="O27" s="10" t="e">
        <f aca="false" t="array" ref="O27:O27">IF(B27 &lt;&gt; "",IF(COUNTIF(concat(TRIM('Вторая регистрация'!$A$2:$A$200),TRIM('Вторая регистрация'!$B$2:$B$200)),concat(TRIM(B27),TRIM(C27))) &gt; 0,"Да","Нет"),"")</f>
        <v>#REF!</v>
      </c>
    </row>
    <row r="28" customFormat="false" ht="15.75" hidden="false" customHeight="false" outlineLevel="0" collapsed="false">
      <c r="A28" s="11" t="e">
        <f aca="true">INDIRECT("'Ответы на форму (1)'!A"&amp;$M28,TRUE())</f>
        <v>#REF!</v>
      </c>
      <c r="B28" s="12" t="e">
        <f aca="true">INDIRECT("'Ответы на форму (1)'!B"&amp;$M28,TRUE())</f>
        <v>#REF!</v>
      </c>
      <c r="C28" s="12" t="e">
        <f aca="true">INDIRECT("'Ответы на форму (1)'!C"&amp;$M28,TRUE())</f>
        <v>#REF!</v>
      </c>
      <c r="D28" s="12" t="e">
        <f aca="true">INDIRECT("'Ответы на форму (1)'!D"&amp;$M28,TRUE())</f>
        <v>#REF!</v>
      </c>
      <c r="E28" s="12" t="n">
        <f aca="false">IFERROR(__xludf.dummyfunction("iferror(VALUE(REGEXEXTRACT(TEXT(INDIRECT(""'Ответы на форму (1)'!E""&amp;$M28,TRUE),""####""),""[0-9]+"")),IF(IFERROR(SEARCH(""моцро"",INDIRECT(""'Ответы на форму (1)'!E""&amp;$M28,TRUE)),-1) &gt;= 0,117,INDIRECT(""'Ответы на форму (1)'!E""&amp;$M28,TRUE)))"),117)</f>
        <v>117</v>
      </c>
      <c r="F28" s="13" t="e">
        <f aca="true">INDIRECT("'Ответы на форму (1)'!F"&amp;$M28,TRUE())</f>
        <v>#REF!</v>
      </c>
      <c r="G28" s="14" t="e">
        <f aca="true">IFERROR(MID(INDIRECT("'Ответы на форму (1)'!G"&amp;$M28,TRUE()),SEARCH("vk.com",INDIRECT("'Ответы на форму (1)'!G"&amp;$M28,TRUE())),LEN(INDIRECT("'Ответы на форму (1)'!G"&amp;$M28,TRUE()))),INDIRECT("'Ответы на форму (1)'!G"&amp;$M28,TRUE()))</f>
        <v>#REF!</v>
      </c>
      <c r="H28" s="13" t="e">
        <f aca="true">INDIRECT("'Ответы на форму (1)'!H"&amp;$M28,TRUE())</f>
        <v>#REF!</v>
      </c>
      <c r="I28" s="12" t="e">
        <f aca="true">INDIRECT("'Ответы на форму (1)'!I"&amp;$M28,TRUE())</f>
        <v>#REF!</v>
      </c>
      <c r="J28" s="12" t="e">
        <f aca="true">INDIRECT("'Ответы на форму (1)'!J"&amp;$M28,TRUE())</f>
        <v>#REF!</v>
      </c>
      <c r="K28" s="12" t="e">
        <f aca="true">INDIRECT("'Ответы на форму (1)'!K"&amp;$M28,TRUE())</f>
        <v>#REF!</v>
      </c>
      <c r="L28" s="12" t="e">
        <f aca="false" t="array" ref="L28:L28">IF(B28 &lt;&gt; "",IF(COUNTIF(concat(TRIM('Список прошлого года'!$B$2:$B$200),TRIM('Список прошлого года'!$C$2:$C$200)),concat(TRIM(B28),TRIM(C28)))+COUNTIF(concat(TRIM('Список позапрошлого года'!$B$2:$B$200),TRIM('Список позапрошлого года'!$C$2:$C$200)),concat(TRIM(B28),TRIM(C28))) &gt; 0,"Да","Нет"),"")</f>
        <v>#REF!</v>
      </c>
      <c r="M28" s="15" t="n">
        <v>39</v>
      </c>
      <c r="N28" s="15"/>
      <c r="O28" s="15" t="e">
        <f aca="false" t="array" ref="O28:O28">IF(B28 &lt;&gt; "",IF(COUNTIF(concat(TRIM('Вторая регистрация'!$A$2:$A$200),TRIM('Вторая регистрация'!$B$2:$B$200)),concat(TRIM(B28),TRIM(C28))) &gt; 0,"Да","Нет"),"")</f>
        <v>#REF!</v>
      </c>
    </row>
    <row r="29" customFormat="false" ht="15.75" hidden="false" customHeight="false" outlineLevel="0" collapsed="false">
      <c r="A29" s="6" t="e">
        <f aca="true">INDIRECT("'Ответы на форму (1)'!A"&amp;$M29,TRUE())</f>
        <v>#REF!</v>
      </c>
      <c r="B29" s="7" t="e">
        <f aca="true">INDIRECT("'Ответы на форму (1)'!B"&amp;$M29,TRUE())</f>
        <v>#REF!</v>
      </c>
      <c r="C29" s="7" t="e">
        <f aca="true">INDIRECT("'Ответы на форму (1)'!C"&amp;$M29,TRUE())</f>
        <v>#REF!</v>
      </c>
      <c r="D29" s="7" t="e">
        <f aca="true">INDIRECT("'Ответы на форму (1)'!D"&amp;$M29,TRUE())</f>
        <v>#REF!</v>
      </c>
      <c r="E29" s="7" t="n">
        <f aca="false">IFERROR(__xludf.dummyfunction("iferror(VALUE(REGEXEXTRACT(TEXT(INDIRECT(""'Ответы на форму (1)'!E""&amp;$M29,TRUE),""####""),""[0-9]+"")),IF(IFERROR(SEARCH(""моцро"",INDIRECT(""'Ответы на форму (1)'!E""&amp;$M29,TRUE)),-1) &gt;= 0,117,INDIRECT(""'Ответы на форму (1)'!E""&amp;$M29,TRUE)))"),117)</f>
        <v>117</v>
      </c>
      <c r="F29" s="8" t="e">
        <f aca="true">INDIRECT("'Ответы на форму (1)'!F"&amp;$M29,TRUE())</f>
        <v>#REF!</v>
      </c>
      <c r="G29" s="9" t="e">
        <f aca="true">IFERROR(MID(INDIRECT("'Ответы на форму (1)'!G"&amp;$M29,TRUE()),SEARCH("vk.com",INDIRECT("'Ответы на форму (1)'!G"&amp;$M29,TRUE())),LEN(INDIRECT("'Ответы на форму (1)'!G"&amp;$M29,TRUE()))),INDIRECT("'Ответы на форму (1)'!G"&amp;$M29,TRUE()))</f>
        <v>#REF!</v>
      </c>
      <c r="H29" s="8" t="e">
        <f aca="true">INDIRECT("'Ответы на форму (1)'!H"&amp;$M29,TRUE())</f>
        <v>#REF!</v>
      </c>
      <c r="I29" s="7" t="e">
        <f aca="true">INDIRECT("'Ответы на форму (1)'!I"&amp;$M29,TRUE())</f>
        <v>#REF!</v>
      </c>
      <c r="J29" s="7" t="e">
        <f aca="true">INDIRECT("'Ответы на форму (1)'!J"&amp;$M29,TRUE())</f>
        <v>#REF!</v>
      </c>
      <c r="K29" s="7" t="e">
        <f aca="true">INDIRECT("'Ответы на форму (1)'!K"&amp;$M29,TRUE())</f>
        <v>#REF!</v>
      </c>
      <c r="L29" s="7" t="e">
        <f aca="false" t="array" ref="L29:L29">IF(B29 &lt;&gt; "",IF(COUNTIF(concat(TRIM('Список прошлого года'!$B$2:$B$200),TRIM('Список прошлого года'!$C$2:$C$200)),concat(TRIM(B29),TRIM(C29)))+COUNTIF(concat(TRIM('Список позапрошлого года'!$B$2:$B$200),TRIM('Список позапрошлого года'!$C$2:$C$200)),concat(TRIM(B29),TRIM(C29))) &gt; 0,"Да","Нет"),"")</f>
        <v>#REF!</v>
      </c>
      <c r="M29" s="10" t="n">
        <v>40</v>
      </c>
      <c r="N29" s="30"/>
      <c r="O29" s="10" t="e">
        <f aca="false" t="array" ref="O29:O29">IF(B29 &lt;&gt; "",IF(COUNTIF(concat(TRIM('Вторая регистрация'!$A$2:$A$200),TRIM('Вторая регистрация'!$B$2:$B$200)),concat(TRIM(B29),TRIM(C29))) &gt; 0,"Да","Нет"),"")</f>
        <v>#REF!</v>
      </c>
    </row>
    <row r="30" customFormat="false" ht="15.75" hidden="false" customHeight="false" outlineLevel="0" collapsed="false">
      <c r="A30" s="31" t="e">
        <f aca="true">INDIRECT("'Ответы на форму (1)'!A"&amp;$M30,TRUE())</f>
        <v>#REF!</v>
      </c>
      <c r="B30" s="32" t="e">
        <f aca="true">INDIRECT("'Ответы на форму (1)'!B"&amp;$M30,TRUE())</f>
        <v>#REF!</v>
      </c>
      <c r="C30" s="32" t="e">
        <f aca="true">INDIRECT("'Ответы на форму (1)'!C"&amp;$M30,TRUE())</f>
        <v>#REF!</v>
      </c>
      <c r="D30" s="32" t="e">
        <f aca="true">INDIRECT("'Ответы на форму (1)'!D"&amp;$M30,TRUE())</f>
        <v>#REF!</v>
      </c>
      <c r="E30" s="32" t="n">
        <f aca="false">IFERROR(__xludf.dummyfunction("iferror(VALUE(REGEXEXTRACT(TEXT(INDIRECT(""'Ответы на форму (1)'!E""&amp;$M30,TRUE),""####""),""[0-9]+"")),IF(IFERROR(SEARCH(""моцро"",INDIRECT(""'Ответы на форму (1)'!E""&amp;$M30,TRUE)),-1) &gt;= 0,117,INDIRECT(""'Ответы на форму (1)'!E""&amp;$M30,TRUE)))"),117)</f>
        <v>117</v>
      </c>
      <c r="F30" s="33" t="e">
        <f aca="true">INDIRECT("'Ответы на форму (1)'!F"&amp;$M30,TRUE())</f>
        <v>#REF!</v>
      </c>
      <c r="G30" s="32" t="e">
        <f aca="true">IFERROR(MID(INDIRECT("'Ответы на форму (1)'!G"&amp;$M30,TRUE()),SEARCH("vk.com",INDIRECT("'Ответы на форму (1)'!G"&amp;$M30,TRUE())),LEN(INDIRECT("'Ответы на форму (1)'!G"&amp;$M30,TRUE()))),INDIRECT("'Ответы на форму (1)'!G"&amp;$M30,TRUE()))</f>
        <v>#REF!</v>
      </c>
      <c r="H30" s="33" t="e">
        <f aca="true">INDIRECT("'Ответы на форму (1)'!H"&amp;$M30,TRUE())</f>
        <v>#REF!</v>
      </c>
      <c r="I30" s="32" t="e">
        <f aca="true">INDIRECT("'Ответы на форму (1)'!I"&amp;$M30,TRUE())</f>
        <v>#REF!</v>
      </c>
      <c r="J30" s="32" t="e">
        <f aca="true">INDIRECT("'Ответы на форму (1)'!J"&amp;$M30,TRUE())</f>
        <v>#REF!</v>
      </c>
      <c r="K30" s="32" t="e">
        <f aca="true">INDIRECT("'Ответы на форму (1)'!K"&amp;$M30,TRUE())</f>
        <v>#REF!</v>
      </c>
      <c r="L30" s="32" t="e">
        <f aca="false" t="array" ref="L30:L30">IF(B30 &lt;&gt; "",IF(COUNTIF(concat(TRIM('Список прошлого года'!$B$2:$B$200),TRIM('Список прошлого года'!$C$2:$C$200)),concat(TRIM(B30),TRIM(C30)))+COUNTIF(concat(TRIM('Список позапрошлого года'!$B$2:$B$200),TRIM('Список позапрошлого года'!$C$2:$C$200)),concat(TRIM(B30),TRIM(C30))) &gt; 0,"Да","Нет"),"")</f>
        <v>#REF!</v>
      </c>
      <c r="M30" s="34" t="n">
        <v>41</v>
      </c>
      <c r="N30" s="35"/>
      <c r="O30" s="10" t="e">
        <f aca="false" t="array" ref="O30:O30">IF(B30 &lt;&gt; "",IF(COUNTIF(concat(TRIM('Вторая регистрация'!$A$2:$A$200),TRIM('Вторая регистрация'!$B$2:$B$200)),concat(TRIM(B30),TRIM(C30))) &gt; 0,"Да","Нет"),"")</f>
        <v>#REF!</v>
      </c>
    </row>
    <row r="31" customFormat="false" ht="15.75" hidden="false" customHeight="false" outlineLevel="0" collapsed="false">
      <c r="A31" s="6" t="e">
        <f aca="true">INDIRECT("'Ответы на форму (1)'!A"&amp;$M31,TRUE())</f>
        <v>#REF!</v>
      </c>
      <c r="B31" s="7" t="e">
        <f aca="true">INDIRECT("'Ответы на форму (1)'!B"&amp;$M31,TRUE())</f>
        <v>#REF!</v>
      </c>
      <c r="C31" s="7" t="e">
        <f aca="true">INDIRECT("'Ответы на форму (1)'!C"&amp;$M31,TRUE())</f>
        <v>#REF!</v>
      </c>
      <c r="D31" s="7" t="e">
        <f aca="true">INDIRECT("'Ответы на форму (1)'!D"&amp;$M31,TRUE())</f>
        <v>#REF!</v>
      </c>
      <c r="E31" s="7" t="n">
        <f aca="false">IFERROR(__xludf.dummyfunction("iferror(VALUE(REGEXEXTRACT(TEXT(INDIRECT(""'Ответы на форму (1)'!E""&amp;$M31,TRUE),""####""),""[0-9]+"")),IF(IFERROR(SEARCH(""моцро"",INDIRECT(""'Ответы на форму (1)'!E""&amp;$M31,TRUE)),-1) &gt;= 0,117,INDIRECT(""'Ответы на форму (1)'!E""&amp;$M31,TRUE)))"),117)</f>
        <v>117</v>
      </c>
      <c r="F31" s="8" t="e">
        <f aca="true">INDIRECT("'Ответы на форму (1)'!F"&amp;$M31,TRUE())</f>
        <v>#REF!</v>
      </c>
      <c r="G31" s="9" t="e">
        <f aca="true">IFERROR(MID(INDIRECT("'Ответы на форму (1)'!G"&amp;$M31,TRUE()),SEARCH("vk.com",INDIRECT("'Ответы на форму (1)'!G"&amp;$M31,TRUE())),LEN(INDIRECT("'Ответы на форму (1)'!G"&amp;$M31,TRUE()))),INDIRECT("'Ответы на форму (1)'!G"&amp;$M31,TRUE()))</f>
        <v>#REF!</v>
      </c>
      <c r="H31" s="8" t="e">
        <f aca="true">INDIRECT("'Ответы на форму (1)'!H"&amp;$M31,TRUE())</f>
        <v>#REF!</v>
      </c>
      <c r="I31" s="7" t="e">
        <f aca="true">INDIRECT("'Ответы на форму (1)'!I"&amp;$M31,TRUE())</f>
        <v>#REF!</v>
      </c>
      <c r="J31" s="7" t="e">
        <f aca="true">INDIRECT("'Ответы на форму (1)'!J"&amp;$M31,TRUE())</f>
        <v>#REF!</v>
      </c>
      <c r="K31" s="7" t="e">
        <f aca="true">INDIRECT("'Ответы на форму (1)'!K"&amp;$M31,TRUE())</f>
        <v>#REF!</v>
      </c>
      <c r="L31" s="7" t="e">
        <f aca="false" t="array" ref="L31:L31">IF(B31 &lt;&gt; "",IF(COUNTIF(concat(TRIM('Список прошлого года'!$B$2:$B$200),TRIM('Список прошлого года'!$C$2:$C$200)),concat(TRIM(B31),TRIM(C31)))+COUNTIF(concat(TRIM('Список позапрошлого года'!$B$2:$B$200),TRIM('Список позапрошлого года'!$C$2:$C$200)),concat(TRIM(B31),TRIM(C31))) &gt; 0,"Да","Нет"),"")</f>
        <v>#REF!</v>
      </c>
      <c r="M31" s="10" t="n">
        <v>42</v>
      </c>
      <c r="N31" s="30"/>
      <c r="O31" s="10" t="e">
        <f aca="false" t="array" ref="O31:O31">IF(B31 &lt;&gt; "",IF(COUNTIF(concat(TRIM('Вторая регистрация'!$A$2:$A$200),TRIM('Вторая регистрация'!$B$2:$B$200)),concat(TRIM(B31),TRIM(C31))) &gt; 0,"Да","Нет"),"")</f>
        <v>#REF!</v>
      </c>
    </row>
    <row r="32" customFormat="false" ht="15.75" hidden="false" customHeight="false" outlineLevel="0" collapsed="false">
      <c r="A32" s="6" t="e">
        <f aca="true">INDIRECT("'Ответы на форму (1)'!A"&amp;$M32,TRUE())</f>
        <v>#REF!</v>
      </c>
      <c r="B32" s="7" t="e">
        <f aca="true">INDIRECT("'Ответы на форму (1)'!B"&amp;$M32,TRUE())</f>
        <v>#REF!</v>
      </c>
      <c r="C32" s="7" t="e">
        <f aca="true">INDIRECT("'Ответы на форму (1)'!C"&amp;$M32,TRUE())</f>
        <v>#REF!</v>
      </c>
      <c r="D32" s="7" t="e">
        <f aca="true">INDIRECT("'Ответы на форму (1)'!D"&amp;$M32,TRUE())</f>
        <v>#REF!</v>
      </c>
      <c r="E32" s="7" t="n">
        <f aca="false">IFERROR(__xludf.dummyfunction("iferror(VALUE(REGEXEXTRACT(TEXT(INDIRECT(""'Ответы на форму (1)'!E""&amp;$M32,TRUE),""####""),""[0-9]+"")),IF(IFERROR(SEARCH(""моцро"",INDIRECT(""'Ответы на форму (1)'!E""&amp;$M32,TRUE)),-1) &gt;= 0,117,INDIRECT(""'Ответы на форму (1)'!E""&amp;$M32,TRUE)))"),64)</f>
        <v>64</v>
      </c>
      <c r="F32" s="8" t="e">
        <f aca="true">INDIRECT("'Ответы на форму (1)'!F"&amp;$M32,TRUE())</f>
        <v>#REF!</v>
      </c>
      <c r="G32" s="9" t="e">
        <f aca="true">IFERROR(MID(INDIRECT("'Ответы на форму (1)'!G"&amp;$M32,TRUE()),SEARCH("vk.com",INDIRECT("'Ответы на форму (1)'!G"&amp;$M32,TRUE())),LEN(INDIRECT("'Ответы на форму (1)'!G"&amp;$M32,TRUE()))),INDIRECT("'Ответы на форму (1)'!G"&amp;$M32,TRUE()))</f>
        <v>#REF!</v>
      </c>
      <c r="H32" s="8" t="e">
        <f aca="true">INDIRECT("'Ответы на форму (1)'!H"&amp;$M32,TRUE())</f>
        <v>#REF!</v>
      </c>
      <c r="I32" s="7" t="e">
        <f aca="true">INDIRECT("'Ответы на форму (1)'!I"&amp;$M32,TRUE())</f>
        <v>#REF!</v>
      </c>
      <c r="J32" s="7" t="e">
        <f aca="true">INDIRECT("'Ответы на форму (1)'!J"&amp;$M32,TRUE())</f>
        <v>#REF!</v>
      </c>
      <c r="K32" s="7" t="e">
        <f aca="true">INDIRECT("'Ответы на форму (1)'!K"&amp;$M32,TRUE())</f>
        <v>#REF!</v>
      </c>
      <c r="L32" s="7" t="e">
        <f aca="false" t="array" ref="L32:L32">IF(B32 &lt;&gt; "",IF(COUNTIF(concat(TRIM('Список прошлого года'!$B$2:$B$200),TRIM('Список прошлого года'!$C$2:$C$200)),concat(TRIM(B32),TRIM(C32)))+COUNTIF(concat(TRIM('Список позапрошлого года'!$B$2:$B$200),TRIM('Список позапрошлого года'!$C$2:$C$200)),concat(TRIM(B32),TRIM(C32))) &gt; 0,"Да","Нет"),"")</f>
        <v>#REF!</v>
      </c>
      <c r="M32" s="10" t="n">
        <v>43</v>
      </c>
      <c r="N32" s="10"/>
      <c r="O32" s="10" t="e">
        <f aca="false" t="array" ref="O32:O32">IF(B32 &lt;&gt; "",IF(COUNTIF(concat(TRIM('Вторая регистрация'!$A$2:$A$200),TRIM('Вторая регистрация'!$B$2:$B$200)),concat(TRIM(B32),TRIM(C32))) &gt; 0,"Да","Нет"),"")</f>
        <v>#REF!</v>
      </c>
    </row>
    <row r="33" customFormat="false" ht="15.75" hidden="false" customHeight="false" outlineLevel="0" collapsed="false">
      <c r="A33" s="6" t="e">
        <f aca="true">INDIRECT("'Ответы на форму (1)'!A"&amp;$M33,TRUE())</f>
        <v>#REF!</v>
      </c>
      <c r="B33" s="7" t="e">
        <f aca="true">INDIRECT("'Ответы на форму (1)'!B"&amp;$M33,TRUE())</f>
        <v>#REF!</v>
      </c>
      <c r="C33" s="7" t="e">
        <f aca="true">INDIRECT("'Ответы на форму (1)'!C"&amp;$M33,TRUE())</f>
        <v>#REF!</v>
      </c>
      <c r="D33" s="7" t="e">
        <f aca="true">INDIRECT("'Ответы на форму (1)'!D"&amp;$M33,TRUE())</f>
        <v>#REF!</v>
      </c>
      <c r="E33" s="7" t="n">
        <f aca="false">IFERROR(__xludf.dummyfunction("iferror(VALUE(REGEXEXTRACT(TEXT(INDIRECT(""'Ответы на форму (1)'!E""&amp;$M33,TRUE),""####""),""[0-9]+"")),IF(IFERROR(SEARCH(""моцро"",INDIRECT(""'Ответы на форму (1)'!E""&amp;$M33,TRUE)),-1) &gt;= 0,117,INDIRECT(""'Ответы на форму (1)'!E""&amp;$M33,TRUE)))"),146)</f>
        <v>146</v>
      </c>
      <c r="F33" s="8" t="e">
        <f aca="true">INDIRECT("'Ответы на форму (1)'!F"&amp;$M33,TRUE())</f>
        <v>#REF!</v>
      </c>
      <c r="G33" s="9" t="e">
        <f aca="true">IFERROR(MID(INDIRECT("'Ответы на форму (1)'!G"&amp;$M33,TRUE()),SEARCH("vk.com",INDIRECT("'Ответы на форму (1)'!G"&amp;$M33,TRUE())),LEN(INDIRECT("'Ответы на форму (1)'!G"&amp;$M33,TRUE()))),INDIRECT("'Ответы на форму (1)'!G"&amp;$M33,TRUE()))</f>
        <v>#REF!</v>
      </c>
      <c r="H33" s="8" t="e">
        <f aca="true">INDIRECT("'Ответы на форму (1)'!H"&amp;$M33,TRUE())</f>
        <v>#REF!</v>
      </c>
      <c r="I33" s="7" t="e">
        <f aca="true">INDIRECT("'Ответы на форму (1)'!I"&amp;$M33,TRUE())</f>
        <v>#REF!</v>
      </c>
      <c r="J33" s="7" t="e">
        <f aca="true">INDIRECT("'Ответы на форму (1)'!J"&amp;$M33,TRUE())</f>
        <v>#REF!</v>
      </c>
      <c r="K33" s="7" t="e">
        <f aca="true">INDIRECT("'Ответы на форму (1)'!K"&amp;$M33,TRUE())</f>
        <v>#REF!</v>
      </c>
      <c r="L33" s="7" t="e">
        <f aca="false" t="array" ref="L33:L33">IF(B33 &lt;&gt; "",IF(COUNTIF(concat(TRIM('Список прошлого года'!$B$2:$B$200),TRIM('Список прошлого года'!$C$2:$C$200)),concat(TRIM(B33),TRIM(C33)))+COUNTIF(concat(TRIM('Список позапрошлого года'!$B$2:$B$200),TRIM('Список позапрошлого года'!$C$2:$C$200)),concat(TRIM(B33),TRIM(C33))) &gt; 0,"Да","Нет"),"")</f>
        <v>#REF!</v>
      </c>
      <c r="M33" s="10" t="n">
        <v>44</v>
      </c>
      <c r="N33" s="30"/>
      <c r="O33" s="10" t="e">
        <f aca="false" t="array" ref="O33:O33">IF(B33 &lt;&gt; "",IF(COUNTIF(concat(TRIM('Вторая регистрация'!$A$2:$A$200),TRIM('Вторая регистрация'!$B$2:$B$200)),concat(TRIM(B33),TRIM(C33))) &gt; 0,"Да","Нет"),"")</f>
        <v>#REF!</v>
      </c>
    </row>
    <row r="34" customFormat="false" ht="15.75" hidden="false" customHeight="false" outlineLevel="0" collapsed="false">
      <c r="A34" s="11" t="e">
        <f aca="true">INDIRECT("'Ответы на форму (1)'!A"&amp;$M34,TRUE())</f>
        <v>#REF!</v>
      </c>
      <c r="B34" s="12" t="e">
        <f aca="true">INDIRECT("'Ответы на форму (1)'!B"&amp;$M34,TRUE())</f>
        <v>#REF!</v>
      </c>
      <c r="C34" s="12" t="e">
        <f aca="true">INDIRECT("'Ответы на форму (1)'!C"&amp;$M34,TRUE())</f>
        <v>#REF!</v>
      </c>
      <c r="D34" s="12" t="e">
        <f aca="true">INDIRECT("'Ответы на форму (1)'!D"&amp;$M34,TRUE())</f>
        <v>#REF!</v>
      </c>
      <c r="E34" s="12" t="n">
        <f aca="false">IFERROR(__xludf.dummyfunction("iferror(VALUE(REGEXEXTRACT(TEXT(INDIRECT(""'Ответы на форму (1)'!E""&amp;$M34,TRUE),""####""),""[0-9]+"")),IF(IFERROR(SEARCH(""моцро"",INDIRECT(""'Ответы на форму (1)'!E""&amp;$M34,TRUE)),-1) &gt;= 0,117,INDIRECT(""'Ответы на форму (1)'!E""&amp;$M34,TRUE)))"),117)</f>
        <v>117</v>
      </c>
      <c r="F34" s="13" t="e">
        <f aca="true">INDIRECT("'Ответы на форму (1)'!F"&amp;$M34,TRUE())</f>
        <v>#REF!</v>
      </c>
      <c r="G34" s="14" t="e">
        <f aca="true">IFERROR(MID(INDIRECT("'Ответы на форму (1)'!G"&amp;$M34,TRUE()),SEARCH("vk.com",INDIRECT("'Ответы на форму (1)'!G"&amp;$M34,TRUE())),LEN(INDIRECT("'Ответы на форму (1)'!G"&amp;$M34,TRUE()))),INDIRECT("'Ответы на форму (1)'!G"&amp;$M34,TRUE()))</f>
        <v>#REF!</v>
      </c>
      <c r="H34" s="13" t="e">
        <f aca="true">INDIRECT("'Ответы на форму (1)'!H"&amp;$M34,TRUE())</f>
        <v>#REF!</v>
      </c>
      <c r="I34" s="12" t="e">
        <f aca="true">INDIRECT("'Ответы на форму (1)'!I"&amp;$M34,TRUE())</f>
        <v>#REF!</v>
      </c>
      <c r="J34" s="12" t="e">
        <f aca="true">INDIRECT("'Ответы на форму (1)'!J"&amp;$M34,TRUE())</f>
        <v>#REF!</v>
      </c>
      <c r="K34" s="12" t="e">
        <f aca="true">INDIRECT("'Ответы на форму (1)'!K"&amp;$M34,TRUE())</f>
        <v>#REF!</v>
      </c>
      <c r="L34" s="12" t="e">
        <f aca="false" t="array" ref="L34:L34">IF(B34 &lt;&gt; "",IF(COUNTIF(concat(TRIM('Список прошлого года'!$B$2:$B$200),TRIM('Список прошлого года'!$C$2:$C$200)),concat(TRIM(B34),TRIM(C34)))+COUNTIF(concat(TRIM('Список позапрошлого года'!$B$2:$B$200),TRIM('Список позапрошлого года'!$C$2:$C$200)),concat(TRIM(B34),TRIM(C34))) &gt; 0,"Да","Нет"),"")</f>
        <v>#REF!</v>
      </c>
      <c r="M34" s="15" t="n">
        <v>45</v>
      </c>
      <c r="N34" s="15"/>
      <c r="O34" s="15" t="e">
        <f aca="false" t="array" ref="O34:O34">IF(B34 &lt;&gt; "",IF(COUNTIF(concat(TRIM('Вторая регистрация'!$A$2:$A$200),TRIM('Вторая регистрация'!$B$2:$B$200)),concat(TRIM(B34),TRIM(C34))) &gt; 0,"Да","Нет"),"")</f>
        <v>#REF!</v>
      </c>
    </row>
    <row r="35" customFormat="false" ht="15.75" hidden="false" customHeight="false" outlineLevel="0" collapsed="false">
      <c r="A35" s="36" t="e">
        <f aca="true">INDIRECT("'Ответы на форму (1)'!A"&amp;$M35,TRUE())</f>
        <v>#REF!</v>
      </c>
      <c r="B35" s="37" t="e">
        <f aca="true">INDIRECT("'Ответы на форму (1)'!B"&amp;$M35,TRUE())</f>
        <v>#REF!</v>
      </c>
      <c r="C35" s="37" t="e">
        <f aca="true">INDIRECT("'Ответы на форму (1)'!C"&amp;$M35,TRUE())</f>
        <v>#REF!</v>
      </c>
      <c r="D35" s="37" t="e">
        <f aca="true">INDIRECT("'Ответы на форму (1)'!D"&amp;$M35,TRUE())</f>
        <v>#REF!</v>
      </c>
      <c r="E35" s="37" t="n">
        <f aca="false">IFERROR(__xludf.dummyfunction("iferror(VALUE(REGEXEXTRACT(TEXT(INDIRECT(""'Ответы на форму (1)'!E""&amp;$M35,TRUE),""####""),""[0-9]+"")),IF(IFERROR(SEARCH(""моцро"",INDIRECT(""'Ответы на форму (1)'!E""&amp;$M35,TRUE)),-1) &gt;= 0,117,INDIRECT(""'Ответы на форму (1)'!E""&amp;$M35,TRUE)))"),43)</f>
        <v>43</v>
      </c>
      <c r="F35" s="38" t="e">
        <f aca="true">INDIRECT("'Ответы на форму (1)'!F"&amp;$M35,TRUE())</f>
        <v>#REF!</v>
      </c>
      <c r="G35" s="39" t="e">
        <f aca="true">IFERROR(MID(INDIRECT("'Ответы на форму (1)'!G"&amp;$M35,TRUE()),SEARCH("vk.com",INDIRECT("'Ответы на форму (1)'!G"&amp;$M35,TRUE())),LEN(INDIRECT("'Ответы на форму (1)'!G"&amp;$M35,TRUE()))),INDIRECT("'Ответы на форму (1)'!G"&amp;$M35,TRUE()))</f>
        <v>#REF!</v>
      </c>
      <c r="H35" s="38" t="e">
        <f aca="true">INDIRECT("'Ответы на форму (1)'!H"&amp;$M35,TRUE())</f>
        <v>#REF!</v>
      </c>
      <c r="I35" s="37" t="e">
        <f aca="true">INDIRECT("'Ответы на форму (1)'!I"&amp;$M35,TRUE())</f>
        <v>#REF!</v>
      </c>
      <c r="J35" s="37" t="e">
        <f aca="true">INDIRECT("'Ответы на форму (1)'!J"&amp;$M35,TRUE())</f>
        <v>#REF!</v>
      </c>
      <c r="K35" s="37" t="e">
        <f aca="true">INDIRECT("'Ответы на форму (1)'!K"&amp;$M35,TRUE())</f>
        <v>#REF!</v>
      </c>
      <c r="L35" s="37" t="e">
        <f aca="false" t="array" ref="L35:L35">IF(B35 &lt;&gt; "",IF(COUNTIF(concat(TRIM('Список прошлого года'!$B$2:$B$200),TRIM('Список прошлого года'!$C$2:$C$200)),concat(TRIM(B35),TRIM(C35)))+COUNTIF(concat(TRIM('Список позапрошлого года'!$B$2:$B$200),TRIM('Список позапрошлого года'!$C$2:$C$200)),concat(TRIM(B35),TRIM(C35))) &gt; 0,"Да","Нет"),"")</f>
        <v>#REF!</v>
      </c>
      <c r="M35" s="40" t="n">
        <v>47</v>
      </c>
      <c r="N35" s="40"/>
      <c r="O35" s="40" t="e">
        <f aca="false" t="array" ref="O35:O35">IF(B35 &lt;&gt; "",IF(COUNTIF(concat(TRIM('Вторая регистрация'!$A$2:$A$200),TRIM('Вторая регистрация'!$B$2:$B$200)),concat(TRIM(B35),TRIM(C35))) &gt; 0,"Да","Нет"),"")</f>
        <v>#REF!</v>
      </c>
    </row>
    <row r="36" customFormat="false" ht="15.75" hidden="false" customHeight="false" outlineLevel="0" collapsed="false">
      <c r="A36" s="6" t="e">
        <f aca="true">INDIRECT("'Ответы на форму (1)'!A"&amp;$M36,TRUE())</f>
        <v>#REF!</v>
      </c>
      <c r="B36" s="7" t="e">
        <f aca="true">INDIRECT("'Ответы на форму (1)'!B"&amp;$M36,TRUE())</f>
        <v>#REF!</v>
      </c>
      <c r="C36" s="7" t="e">
        <f aca="true">INDIRECT("'Ответы на форму (1)'!C"&amp;$M36,TRUE())</f>
        <v>#REF!</v>
      </c>
      <c r="D36" s="7" t="e">
        <f aca="true">INDIRECT("'Ответы на форму (1)'!D"&amp;$M36,TRUE())</f>
        <v>#REF!</v>
      </c>
      <c r="E36" s="7" t="n">
        <f aca="false">IFERROR(__xludf.dummyfunction("iferror(VALUE(REGEXEXTRACT(TEXT(INDIRECT(""'Ответы на форму (1)'!E""&amp;$M36,TRUE),""####""),""[0-9]+"")),IF(IFERROR(SEARCH(""моцро"",INDIRECT(""'Ответы на форму (1)'!E""&amp;$M36,TRUE)),-1) &gt;= 0,117,INDIRECT(""'Ответы на форму (1)'!E""&amp;$M36,TRUE)))"),166)</f>
        <v>166</v>
      </c>
      <c r="F36" s="8" t="e">
        <f aca="true">INDIRECT("'Ответы на форму (1)'!F"&amp;$M36,TRUE())</f>
        <v>#REF!</v>
      </c>
      <c r="G36" s="9" t="e">
        <f aca="true">IFERROR(MID(INDIRECT("'Ответы на форму (1)'!G"&amp;$M36,TRUE()),SEARCH("vk.com",INDIRECT("'Ответы на форму (1)'!G"&amp;$M36,TRUE())),LEN(INDIRECT("'Ответы на форму (1)'!G"&amp;$M36,TRUE()))),INDIRECT("'Ответы на форму (1)'!G"&amp;$M36,TRUE()))</f>
        <v>#REF!</v>
      </c>
      <c r="H36" s="8" t="e">
        <f aca="true">INDIRECT("'Ответы на форму (1)'!H"&amp;$M36,TRUE())</f>
        <v>#REF!</v>
      </c>
      <c r="I36" s="7" t="e">
        <f aca="true">INDIRECT("'Ответы на форму (1)'!I"&amp;$M36,TRUE())</f>
        <v>#REF!</v>
      </c>
      <c r="J36" s="7" t="e">
        <f aca="true">INDIRECT("'Ответы на форму (1)'!J"&amp;$M36,TRUE())</f>
        <v>#REF!</v>
      </c>
      <c r="K36" s="7" t="e">
        <f aca="true">INDIRECT("'Ответы на форму (1)'!K"&amp;$M36,TRUE())</f>
        <v>#REF!</v>
      </c>
      <c r="L36" s="7" t="e">
        <f aca="false" t="array" ref="L36:L36">IF(B36 &lt;&gt; "",IF(COUNTIF(concat(TRIM('Список прошлого года'!$B$2:$B$200),TRIM('Список прошлого года'!$C$2:$C$200)),concat(TRIM(B36),TRIM(C36)))+COUNTIF(concat(TRIM('Список позапрошлого года'!$B$2:$B$200),TRIM('Список позапрошлого года'!$C$2:$C$200)),concat(TRIM(B36),TRIM(C36))) &gt; 0,"Да","Нет"),"")</f>
        <v>#REF!</v>
      </c>
      <c r="M36" s="10" t="n">
        <v>48</v>
      </c>
      <c r="N36" s="10"/>
      <c r="O36" s="10" t="e">
        <f aca="false" t="array" ref="O36:O36">IF(B36 &lt;&gt; "",IF(COUNTIF(concat(TRIM('Вторая регистрация'!$A$2:$A$200),TRIM('Вторая регистрация'!$B$2:$B$200)),concat(TRIM(B36),TRIM(C36))) &gt; 0,"Да","Нет"),"")</f>
        <v>#REF!</v>
      </c>
    </row>
    <row r="37" customFormat="false" ht="15.75" hidden="false" customHeight="false" outlineLevel="0" collapsed="false">
      <c r="A37" s="11" t="e">
        <f aca="true">INDIRECT("'Ответы на форму (1)'!A"&amp;$M37,TRUE())</f>
        <v>#REF!</v>
      </c>
      <c r="B37" s="12" t="e">
        <f aca="true">INDIRECT("'Ответы на форму (1)'!B"&amp;$M37,TRUE())</f>
        <v>#REF!</v>
      </c>
      <c r="C37" s="12" t="e">
        <f aca="true">INDIRECT("'Ответы на форму (1)'!C"&amp;$M37,TRUE())</f>
        <v>#REF!</v>
      </c>
      <c r="D37" s="12" t="e">
        <f aca="true">INDIRECT("'Ответы на форму (1)'!D"&amp;$M37,TRUE())</f>
        <v>#REF!</v>
      </c>
      <c r="E37" s="12" t="n">
        <f aca="false">IFERROR(__xludf.dummyfunction("iferror(VALUE(REGEXEXTRACT(TEXT(INDIRECT(""'Ответы на форму (1)'!E""&amp;$M37,TRUE),""####""),""[0-9]+"")),IF(IFERROR(SEARCH(""моцро"",INDIRECT(""'Ответы на форму (1)'!E""&amp;$M37,TRUE)),-1) &gt;= 0,117,INDIRECT(""'Ответы на форму (1)'!E""&amp;$M37,TRUE)))"),117)</f>
        <v>117</v>
      </c>
      <c r="F37" s="13" t="e">
        <f aca="true">INDIRECT("'Ответы на форму (1)'!F"&amp;$M37,TRUE())</f>
        <v>#REF!</v>
      </c>
      <c r="G37" s="14" t="e">
        <f aca="true">IFERROR(MID(INDIRECT("'Ответы на форму (1)'!G"&amp;$M37,TRUE()),SEARCH("vk.com",INDIRECT("'Ответы на форму (1)'!G"&amp;$M37,TRUE())),LEN(INDIRECT("'Ответы на форму (1)'!G"&amp;$M37,TRUE()))),INDIRECT("'Ответы на форму (1)'!G"&amp;$M37,TRUE()))</f>
        <v>#REF!</v>
      </c>
      <c r="H37" s="13" t="e">
        <f aca="true">INDIRECT("'Ответы на форму (1)'!H"&amp;$M37,TRUE())</f>
        <v>#REF!</v>
      </c>
      <c r="I37" s="12" t="e">
        <f aca="true">INDIRECT("'Ответы на форму (1)'!I"&amp;$M37,TRUE())</f>
        <v>#REF!</v>
      </c>
      <c r="J37" s="12" t="e">
        <f aca="true">INDIRECT("'Ответы на форму (1)'!J"&amp;$M37,TRUE())</f>
        <v>#REF!</v>
      </c>
      <c r="K37" s="12" t="e">
        <f aca="true">INDIRECT("'Ответы на форму (1)'!K"&amp;$M37,TRUE())</f>
        <v>#REF!</v>
      </c>
      <c r="L37" s="12" t="e">
        <f aca="false" t="array" ref="L37:L37">IF(B37 &lt;&gt; "",IF(COUNTIF(concat(TRIM('Список прошлого года'!$B$2:$B$200),TRIM('Список прошлого года'!$C$2:$C$200)),concat(TRIM(B37),TRIM(C37)))+COUNTIF(concat(TRIM('Список позапрошлого года'!$B$2:$B$200),TRIM('Список позапрошлого года'!$C$2:$C$200)),concat(TRIM(B37),TRIM(C37))) &gt; 0,"Да","Нет"),"")</f>
        <v>#REF!</v>
      </c>
      <c r="M37" s="15" t="n">
        <v>49</v>
      </c>
      <c r="N37" s="15"/>
      <c r="O37" s="15" t="e">
        <f aca="false" t="array" ref="O37:O37">IF(B37 &lt;&gt; "",IF(COUNTIF(concat(TRIM('Вторая регистрация'!$A$2:$A$200),TRIM('Вторая регистрация'!$B$2:$B$200)),concat(TRIM(B37),TRIM(C37))) &gt; 0,"Да","Нет"),"")</f>
        <v>#REF!</v>
      </c>
    </row>
    <row r="38" customFormat="false" ht="15.75" hidden="false" customHeight="false" outlineLevel="0" collapsed="false">
      <c r="A38" s="11" t="e">
        <f aca="true">INDIRECT("'Ответы на форму (1)'!A"&amp;$M38,TRUE())</f>
        <v>#REF!</v>
      </c>
      <c r="B38" s="12" t="e">
        <f aca="true">INDIRECT("'Ответы на форму (1)'!B"&amp;$M38,TRUE())</f>
        <v>#REF!</v>
      </c>
      <c r="C38" s="12" t="e">
        <f aca="true">INDIRECT("'Ответы на форму (1)'!C"&amp;$M38,TRUE())</f>
        <v>#REF!</v>
      </c>
      <c r="D38" s="12" t="e">
        <f aca="true">INDIRECT("'Ответы на форму (1)'!D"&amp;$M38,TRUE())</f>
        <v>#REF!</v>
      </c>
      <c r="E38" s="12" t="n">
        <f aca="false">IFERROR(__xludf.dummyfunction("iferror(VALUE(REGEXEXTRACT(TEXT(INDIRECT(""'Ответы на форму (1)'!E""&amp;$M38,TRUE),""####""),""[0-9]+"")),IF(IFERROR(SEARCH(""моцро"",INDIRECT(""'Ответы на форму (1)'!E""&amp;$M38,TRUE)),-1) &gt;= 0,117,INDIRECT(""'Ответы на форму (1)'!E""&amp;$M38,TRUE)))"),117)</f>
        <v>117</v>
      </c>
      <c r="F38" s="13" t="e">
        <f aca="true">INDIRECT("'Ответы на форму (1)'!F"&amp;$M38,TRUE())</f>
        <v>#REF!</v>
      </c>
      <c r="G38" s="14" t="e">
        <f aca="true">IFERROR(MID(INDIRECT("'Ответы на форму (1)'!G"&amp;$M38,TRUE()),SEARCH("vk.com",INDIRECT("'Ответы на форму (1)'!G"&amp;$M38,TRUE())),LEN(INDIRECT("'Ответы на форму (1)'!G"&amp;$M38,TRUE()))),INDIRECT("'Ответы на форму (1)'!G"&amp;$M38,TRUE()))</f>
        <v>#REF!</v>
      </c>
      <c r="H38" s="13" t="e">
        <f aca="true">INDIRECT("'Ответы на форму (1)'!H"&amp;$M38,TRUE())</f>
        <v>#REF!</v>
      </c>
      <c r="I38" s="12" t="e">
        <f aca="true">INDIRECT("'Ответы на форму (1)'!I"&amp;$M38,TRUE())</f>
        <v>#REF!</v>
      </c>
      <c r="J38" s="12" t="e">
        <f aca="true">INDIRECT("'Ответы на форму (1)'!J"&amp;$M38,TRUE())</f>
        <v>#REF!</v>
      </c>
      <c r="K38" s="12" t="e">
        <f aca="true">INDIRECT("'Ответы на форму (1)'!K"&amp;$M38,TRUE())</f>
        <v>#REF!</v>
      </c>
      <c r="L38" s="12" t="e">
        <f aca="false" t="array" ref="L38:L38">IF(B38 &lt;&gt; "",IF(COUNTIF(concat(TRIM('Список прошлого года'!$B$2:$B$200),TRIM('Список прошлого года'!$C$2:$C$200)),concat(TRIM(B38),TRIM(C38)))+COUNTIF(concat(TRIM('Список позапрошлого года'!$B$2:$B$200),TRIM('Список позапрошлого года'!$C$2:$C$200)),concat(TRIM(B38),TRIM(C38))) &gt; 0,"Да","Нет"),"")</f>
        <v>#REF!</v>
      </c>
      <c r="M38" s="15" t="n">
        <v>50</v>
      </c>
      <c r="N38" s="15"/>
      <c r="O38" s="15" t="e">
        <f aca="false" t="array" ref="O38:O38">IF(B38 &lt;&gt; "",IF(COUNTIF(concat(TRIM('Вторая регистрация'!$A$2:$A$200),TRIM('Вторая регистрация'!$B$2:$B$200)),concat(TRIM(B38),TRIM(C38))) &gt; 0,"Да","Нет"),"")</f>
        <v>#REF!</v>
      </c>
    </row>
    <row r="39" customFormat="false" ht="15.75" hidden="false" customHeight="false" outlineLevel="0" collapsed="false">
      <c r="A39" s="16" t="e">
        <f aca="true">INDIRECT("'Ответы на форму (1)'!A"&amp;$M39,TRUE())</f>
        <v>#REF!</v>
      </c>
      <c r="B39" s="17" t="e">
        <f aca="true">INDIRECT("'Ответы на форму (1)'!B"&amp;$M39,TRUE())</f>
        <v>#REF!</v>
      </c>
      <c r="C39" s="17" t="e">
        <f aca="true">INDIRECT("'Ответы на форму (1)'!C"&amp;$M39,TRUE())</f>
        <v>#REF!</v>
      </c>
      <c r="D39" s="17" t="e">
        <f aca="true">INDIRECT("'Ответы на форму (1)'!D"&amp;$M39,TRUE())</f>
        <v>#REF!</v>
      </c>
      <c r="E39" s="17" t="n">
        <f aca="false">IFERROR(__xludf.dummyfunction("iferror(VALUE(REGEXEXTRACT(TEXT(INDIRECT(""'Ответы на форму (1)'!E""&amp;$M39,TRUE),""####""),""[0-9]+"")),IF(IFERROR(SEARCH(""моцро"",INDIRECT(""'Ответы на форму (1)'!E""&amp;$M39,TRUE)),-1) &gt;= 0,117,INDIRECT(""'Ответы на форму (1)'!E""&amp;$M39,TRUE)))"),117)</f>
        <v>117</v>
      </c>
      <c r="F39" s="18" t="e">
        <f aca="true">INDIRECT("'Ответы на форму (1)'!F"&amp;$M39,TRUE())</f>
        <v>#REF!</v>
      </c>
      <c r="G39" s="17" t="e">
        <f aca="true">IFERROR(MID(INDIRECT("'Ответы на форму (1)'!G"&amp;$M39,TRUE()),SEARCH("vk.com",INDIRECT("'Ответы на форму (1)'!G"&amp;$M39,TRUE())),LEN(INDIRECT("'Ответы на форму (1)'!G"&amp;$M39,TRUE()))),INDIRECT("'Ответы на форму (1)'!G"&amp;$M39,TRUE()))</f>
        <v>#REF!</v>
      </c>
      <c r="H39" s="18" t="e">
        <f aca="true">INDIRECT("'Ответы на форму (1)'!H"&amp;$M39,TRUE())</f>
        <v>#REF!</v>
      </c>
      <c r="I39" s="17" t="e">
        <f aca="true">INDIRECT("'Ответы на форму (1)'!I"&amp;$M39,TRUE())</f>
        <v>#REF!</v>
      </c>
      <c r="J39" s="17" t="e">
        <f aca="true">INDIRECT("'Ответы на форму (1)'!J"&amp;$M39,TRUE())</f>
        <v>#REF!</v>
      </c>
      <c r="K39" s="17" t="e">
        <f aca="true">INDIRECT("'Ответы на форму (1)'!K"&amp;$M39,TRUE())</f>
        <v>#REF!</v>
      </c>
      <c r="L39" s="17" t="e">
        <f aca="false" t="array" ref="L39:L39">IF(B39 &lt;&gt; "",IF(COUNTIF(concat(TRIM('Список прошлого года'!$B$2:$B$200),TRIM('Список прошлого года'!$C$2:$C$200)),concat(TRIM(B39),TRIM(C39)))+COUNTIF(concat(TRIM('Список позапрошлого года'!$B$2:$B$200),TRIM('Список позапрошлого года'!$C$2:$C$200)),concat(TRIM(B39),TRIM(C39))) &gt; 0,"Да","Нет"),"")</f>
        <v>#REF!</v>
      </c>
      <c r="M39" s="19" t="n">
        <v>52</v>
      </c>
      <c r="N39" s="19"/>
      <c r="O39" s="10" t="e">
        <f aca="false" t="array" ref="O39:O39">IF(B39 &lt;&gt; "",IF(COUNTIF(concat(TRIM('Вторая регистрация'!$A$2:$A$200),TRIM('Вторая регистрация'!$B$2:$B$200)),concat(TRIM(B39),TRIM(C39))) &gt; 0,"Да","Нет"),"")</f>
        <v>#REF!</v>
      </c>
    </row>
    <row r="40" customFormat="false" ht="15.75" hidden="false" customHeight="false" outlineLevel="0" collapsed="false">
      <c r="A40" s="16" t="e">
        <f aca="true">INDIRECT("'Ответы на форму (1)'!A"&amp;$M40,TRUE())</f>
        <v>#REF!</v>
      </c>
      <c r="B40" s="17" t="e">
        <f aca="true">INDIRECT("'Ответы на форму (1)'!B"&amp;$M40,TRUE())</f>
        <v>#REF!</v>
      </c>
      <c r="C40" s="17" t="e">
        <f aca="true">INDIRECT("'Ответы на форму (1)'!C"&amp;$M40,TRUE())</f>
        <v>#REF!</v>
      </c>
      <c r="D40" s="17" t="e">
        <f aca="true">INDIRECT("'Ответы на форму (1)'!D"&amp;$M40,TRUE())</f>
        <v>#REF!</v>
      </c>
      <c r="E40" s="17" t="n">
        <f aca="false">IFERROR(__xludf.dummyfunction("iferror(VALUE(REGEXEXTRACT(TEXT(INDIRECT(""'Ответы на форму (1)'!E""&amp;$M40,TRUE),""####""),""[0-9]+"")),IF(IFERROR(SEARCH(""моцро"",INDIRECT(""'Ответы на форму (1)'!E""&amp;$M40,TRUE)),-1) &gt;= 0,117,INDIRECT(""'Ответы на форму (1)'!E""&amp;$M40,TRUE)))"),94)</f>
        <v>94</v>
      </c>
      <c r="F40" s="18" t="e">
        <f aca="true">INDIRECT("'Ответы на форму (1)'!F"&amp;$M40,TRUE())</f>
        <v>#REF!</v>
      </c>
      <c r="G40" s="17" t="e">
        <f aca="true">IFERROR(MID(INDIRECT("'Ответы на форму (1)'!G"&amp;$M40,TRUE()),SEARCH("vk.com",INDIRECT("'Ответы на форму (1)'!G"&amp;$M40,TRUE())),LEN(INDIRECT("'Ответы на форму (1)'!G"&amp;$M40,TRUE()))),INDIRECT("'Ответы на форму (1)'!G"&amp;$M40,TRUE()))</f>
        <v>#REF!</v>
      </c>
      <c r="H40" s="18" t="e">
        <f aca="true">INDIRECT("'Ответы на форму (1)'!H"&amp;$M40,TRUE())</f>
        <v>#REF!</v>
      </c>
      <c r="I40" s="17" t="e">
        <f aca="true">INDIRECT("'Ответы на форму (1)'!I"&amp;$M40,TRUE())</f>
        <v>#REF!</v>
      </c>
      <c r="J40" s="17" t="e">
        <f aca="true">INDIRECT("'Ответы на форму (1)'!J"&amp;$M40,TRUE())</f>
        <v>#REF!</v>
      </c>
      <c r="K40" s="17" t="e">
        <f aca="true">INDIRECT("'Ответы на форму (1)'!K"&amp;$M40,TRUE())</f>
        <v>#REF!</v>
      </c>
      <c r="L40" s="17" t="e">
        <f aca="false" t="array" ref="L40:L40">IF(B40 &lt;&gt; "",IF(COUNTIF(concat(TRIM('Список прошлого года'!$B$2:$B$200),TRIM('Список прошлого года'!$C$2:$C$200)),concat(TRIM(B40),TRIM(C40)))+COUNTIF(concat(TRIM('Список позапрошлого года'!$B$2:$B$200),TRIM('Список позапрошлого года'!$C$2:$C$200)),concat(TRIM(B40),TRIM(C40))) &gt; 0,"Да","Нет"),"")</f>
        <v>#REF!</v>
      </c>
      <c r="M40" s="19" t="n">
        <v>53</v>
      </c>
      <c r="N40" s="19"/>
      <c r="O40" s="10" t="e">
        <f aca="false" t="array" ref="O40:O40">IF(B40 &lt;&gt; "",IF(COUNTIF(concat(TRIM('Вторая регистрация'!$A$2:$A$200),TRIM('Вторая регистрация'!$B$2:$B$200)),concat(TRIM(B40),TRIM(C40))) &gt; 0,"Да","Нет"),"")</f>
        <v>#REF!</v>
      </c>
    </row>
    <row r="41" customFormat="false" ht="15.75" hidden="false" customHeight="false" outlineLevel="0" collapsed="false">
      <c r="A41" s="16" t="e">
        <f aca="true">INDIRECT("'Ответы на форму (1)'!A"&amp;$M41,TRUE())</f>
        <v>#REF!</v>
      </c>
      <c r="B41" s="17" t="e">
        <f aca="true">INDIRECT("'Ответы на форму (1)'!B"&amp;$M41,TRUE())</f>
        <v>#REF!</v>
      </c>
      <c r="C41" s="17" t="e">
        <f aca="true">INDIRECT("'Ответы на форму (1)'!C"&amp;$M41,TRUE())</f>
        <v>#REF!</v>
      </c>
      <c r="D41" s="17" t="e">
        <f aca="true">INDIRECT("'Ответы на форму (1)'!D"&amp;$M41,TRUE())</f>
        <v>#REF!</v>
      </c>
      <c r="E41" s="17" t="n">
        <f aca="false">IFERROR(__xludf.dummyfunction("iferror(VALUE(REGEXEXTRACT(TEXT(INDIRECT(""'Ответы на форму (1)'!E""&amp;$M41,TRUE),""####""),""[0-9]+"")),IF(IFERROR(SEARCH(""моцро"",INDIRECT(""'Ответы на форму (1)'!E""&amp;$M41,TRUE)),-1) &gt;= 0,117,INDIRECT(""'Ответы на форму (1)'!E""&amp;$M41,TRUE)))"),117)</f>
        <v>117</v>
      </c>
      <c r="F41" s="18" t="e">
        <f aca="true">INDIRECT("'Ответы на форму (1)'!F"&amp;$M41,TRUE())</f>
        <v>#REF!</v>
      </c>
      <c r="G41" s="41" t="e">
        <f aca="true">IFERROR(MID(INDIRECT("'Ответы на форму (1)'!G"&amp;$M41,TRUE()),SEARCH("vk.com",INDIRECT("'Ответы на форму (1)'!G"&amp;$M41,TRUE())),LEN(INDIRECT("'Ответы на форму (1)'!G"&amp;$M41,TRUE()))),INDIRECT("'Ответы на форму (1)'!G"&amp;$M41,TRUE()))</f>
        <v>#REF!</v>
      </c>
      <c r="H41" s="18" t="e">
        <f aca="true">INDIRECT("'Ответы на форму (1)'!H"&amp;$M41,TRUE())</f>
        <v>#REF!</v>
      </c>
      <c r="I41" s="17" t="e">
        <f aca="true">INDIRECT("'Ответы на форму (1)'!I"&amp;$M41,TRUE())</f>
        <v>#REF!</v>
      </c>
      <c r="J41" s="17" t="e">
        <f aca="true">INDIRECT("'Ответы на форму (1)'!J"&amp;$M41,TRUE())</f>
        <v>#REF!</v>
      </c>
      <c r="K41" s="17" t="e">
        <f aca="true">INDIRECT("'Ответы на форму (1)'!K"&amp;$M41,TRUE())</f>
        <v>#REF!</v>
      </c>
      <c r="L41" s="17" t="e">
        <f aca="false" t="array" ref="L41:L41">IF(B41 &lt;&gt; "",IF(COUNTIF(concat(TRIM('Список прошлого года'!$B$2:$B$200),TRIM('Список прошлого года'!$C$2:$C$200)),concat(TRIM(B41),TRIM(C41)))+COUNTIF(concat(TRIM('Список позапрошлого года'!$B$2:$B$200),TRIM('Список позапрошлого года'!$C$2:$C$200)),concat(TRIM(B41),TRIM(C41))) &gt; 0,"Да","Нет"),"")</f>
        <v>#REF!</v>
      </c>
      <c r="M41" s="19" t="n">
        <v>54</v>
      </c>
      <c r="N41" s="19"/>
      <c r="O41" s="10" t="e">
        <f aca="false" t="array" ref="O41:O41">IF(B41 &lt;&gt; "",IF(COUNTIF(concat(TRIM('Вторая регистрация'!$A$2:$A$200),TRIM('Вторая регистрация'!$B$2:$B$200)),concat(TRIM(B41),TRIM(C41))) &gt; 0,"Да","Нет"),"")</f>
        <v>#REF!</v>
      </c>
    </row>
    <row r="42" customFormat="false" ht="15.75" hidden="false" customHeight="false" outlineLevel="0" collapsed="false">
      <c r="A42" s="16" t="e">
        <f aca="true">INDIRECT("'Ответы на форму (1)'!A"&amp;$M42,TRUE())</f>
        <v>#REF!</v>
      </c>
      <c r="B42" s="17" t="e">
        <f aca="true">INDIRECT("'Ответы на форму (1)'!B"&amp;$M42,TRUE())</f>
        <v>#REF!</v>
      </c>
      <c r="C42" s="17" t="e">
        <f aca="true">INDIRECT("'Ответы на форму (1)'!C"&amp;$M42,TRUE())</f>
        <v>#REF!</v>
      </c>
      <c r="D42" s="17" t="e">
        <f aca="true">INDIRECT("'Ответы на форму (1)'!D"&amp;$M42,TRUE())</f>
        <v>#REF!</v>
      </c>
      <c r="E42" s="17" t="n">
        <f aca="false">IFERROR(__xludf.dummyfunction("iferror(VALUE(REGEXEXTRACT(TEXT(INDIRECT(""'Ответы на форму (1)'!E""&amp;$M42,TRUE),""####""),""[0-9]+"")),IF(IFERROR(SEARCH(""моцро"",INDIRECT(""'Ответы на форму (1)'!E""&amp;$M42,TRUE)),-1) &gt;= 0,117,INDIRECT(""'Ответы на форму (1)'!E""&amp;$M42,TRUE)))"),118)</f>
        <v>118</v>
      </c>
      <c r="F42" s="18" t="e">
        <f aca="true">INDIRECT("'Ответы на форму (1)'!F"&amp;$M42,TRUE())</f>
        <v>#REF!</v>
      </c>
      <c r="G42" s="41" t="e">
        <f aca="true">IFERROR(MID(INDIRECT("'Ответы на форму (1)'!G"&amp;$M42,TRUE()),SEARCH("vk.com",INDIRECT("'Ответы на форму (1)'!G"&amp;$M42,TRUE())),LEN(INDIRECT("'Ответы на форму (1)'!G"&amp;$M42,TRUE()))),INDIRECT("'Ответы на форму (1)'!G"&amp;$M42,TRUE()))</f>
        <v>#REF!</v>
      </c>
      <c r="H42" s="18" t="e">
        <f aca="true">INDIRECT("'Ответы на форму (1)'!H"&amp;$M42,TRUE())</f>
        <v>#REF!</v>
      </c>
      <c r="I42" s="17" t="e">
        <f aca="true">INDIRECT("'Ответы на форму (1)'!I"&amp;$M42,TRUE())</f>
        <v>#REF!</v>
      </c>
      <c r="J42" s="17" t="e">
        <f aca="true">INDIRECT("'Ответы на форму (1)'!J"&amp;$M42,TRUE())</f>
        <v>#REF!</v>
      </c>
      <c r="K42" s="17" t="e">
        <f aca="true">INDIRECT("'Ответы на форму (1)'!K"&amp;$M42,TRUE())</f>
        <v>#REF!</v>
      </c>
      <c r="L42" s="17" t="e">
        <f aca="false" t="array" ref="L42:L42">IF(B42 &lt;&gt; "",IF(COUNTIF(concat(TRIM('Список прошлого года'!$B$2:$B$200),TRIM('Список прошлого года'!$C$2:$C$200)),concat(TRIM(B42),TRIM(C42)))+COUNTIF(concat(TRIM('Список позапрошлого года'!$B$2:$B$200),TRIM('Список позапрошлого года'!$C$2:$C$200)),concat(TRIM(B42),TRIM(C42))) &gt; 0,"Да","Нет"),"")</f>
        <v>#REF!</v>
      </c>
      <c r="M42" s="19" t="n">
        <v>55</v>
      </c>
      <c r="N42" s="19"/>
      <c r="O42" s="10" t="e">
        <f aca="false" t="array" ref="O42:O42">IF(B42 &lt;&gt; "",IF(COUNTIF(concat(TRIM('Вторая регистрация'!$A$2:$A$200),TRIM('Вторая регистрация'!$B$2:$B$200)),concat(TRIM(B42),TRIM(C42))) &gt; 0,"Да","Нет"),"")</f>
        <v>#REF!</v>
      </c>
    </row>
    <row r="43" customFormat="false" ht="15.75" hidden="false" customHeight="false" outlineLevel="0" collapsed="false">
      <c r="A43" s="42" t="e">
        <f aca="true">INDIRECT("'Ответы на форму (1)'!A"&amp;$M43,TRUE())</f>
        <v>#REF!</v>
      </c>
      <c r="B43" s="43" t="e">
        <f aca="true">INDIRECT("'Ответы на форму (1)'!B"&amp;$M43,TRUE())</f>
        <v>#REF!</v>
      </c>
      <c r="C43" s="43" t="e">
        <f aca="true">INDIRECT("'Ответы на форму (1)'!C"&amp;$M43,TRUE())</f>
        <v>#REF!</v>
      </c>
      <c r="D43" s="43" t="e">
        <f aca="true">INDIRECT("'Ответы на форму (1)'!D"&amp;$M43,TRUE())</f>
        <v>#REF!</v>
      </c>
      <c r="E43" s="43" t="n">
        <f aca="false">IFERROR(__xludf.dummyfunction("iferror(VALUE(REGEXEXTRACT(TEXT(INDIRECT(""'Ответы на форму (1)'!E""&amp;$M43,TRUE),""####""),""[0-9]+"")),IF(IFERROR(SEARCH(""моцро"",INDIRECT(""'Ответы на форму (1)'!E""&amp;$M43,TRUE)),-1) &gt;= 0,117,INDIRECT(""'Ответы на форму (1)'!E""&amp;$M43,TRUE)))"),117)</f>
        <v>117</v>
      </c>
      <c r="F43" s="44" t="e">
        <f aca="true">INDIRECT("'Ответы на форму (1)'!F"&amp;$M43,TRUE())</f>
        <v>#REF!</v>
      </c>
      <c r="G43" s="45" t="e">
        <f aca="true">IFERROR(MID(INDIRECT("'Ответы на форму (1)'!G"&amp;$M43,TRUE()),SEARCH("vk.com",INDIRECT("'Ответы на форму (1)'!G"&amp;$M43,TRUE())),LEN(INDIRECT("'Ответы на форму (1)'!G"&amp;$M43,TRUE()))),INDIRECT("'Ответы на форму (1)'!G"&amp;$M43,TRUE()))</f>
        <v>#REF!</v>
      </c>
      <c r="H43" s="44" t="e">
        <f aca="true">INDIRECT("'Ответы на форму (1)'!H"&amp;$M43,TRUE())</f>
        <v>#REF!</v>
      </c>
      <c r="I43" s="43" t="e">
        <f aca="true">INDIRECT("'Ответы на форму (1)'!I"&amp;$M43,TRUE())</f>
        <v>#REF!</v>
      </c>
      <c r="J43" s="43" t="e">
        <f aca="true">INDIRECT("'Ответы на форму (1)'!J"&amp;$M43,TRUE())</f>
        <v>#REF!</v>
      </c>
      <c r="K43" s="43" t="e">
        <f aca="true">INDIRECT("'Ответы на форму (1)'!K"&amp;$M43,TRUE())</f>
        <v>#REF!</v>
      </c>
      <c r="L43" s="43" t="e">
        <f aca="false" t="array" ref="L43:L43">IF(B43 &lt;&gt; "",IF(COUNTIF(concat(TRIM('Список прошлого года'!$B$2:$B$200),TRIM('Список прошлого года'!$C$2:$C$200)),concat(TRIM(B43),TRIM(C43)))+COUNTIF(concat(TRIM('Список позапрошлого года'!$B$2:$B$200),TRIM('Список позапрошлого года'!$C$2:$C$200)),concat(TRIM(B43),TRIM(C43))) &gt; 0,"Да","Нет"),"")</f>
        <v>#REF!</v>
      </c>
      <c r="M43" s="46" t="n">
        <v>56</v>
      </c>
      <c r="N43" s="46"/>
      <c r="O43" s="46" t="e">
        <f aca="false" t="array" ref="O43:O43">IF(B43 &lt;&gt; "",IF(COUNTIF(concat(TRIM('Вторая регистрация'!$A$2:$A$200),TRIM('Вторая регистрация'!$B$2:$B$200)),concat(TRIM(B43),TRIM(C43))) &gt; 0,"Да","Нет"),"")</f>
        <v>#REF!</v>
      </c>
    </row>
    <row r="44" customFormat="false" ht="15.75" hidden="false" customHeight="false" outlineLevel="0" collapsed="false">
      <c r="A44" s="20" t="e">
        <f aca="true">INDIRECT("'Ответы на форму (1)'!A"&amp;$M44,TRUE())</f>
        <v>#REF!</v>
      </c>
      <c r="B44" s="21" t="e">
        <f aca="true">INDIRECT("'Ответы на форму (1)'!B"&amp;$M44,TRUE())</f>
        <v>#REF!</v>
      </c>
      <c r="C44" s="21" t="e">
        <f aca="true">INDIRECT("'Ответы на форму (1)'!C"&amp;$M44,TRUE())</f>
        <v>#REF!</v>
      </c>
      <c r="D44" s="21" t="e">
        <f aca="true">INDIRECT("'Ответы на форму (1)'!D"&amp;$M44,TRUE())</f>
        <v>#REF!</v>
      </c>
      <c r="E44" s="21" t="n">
        <f aca="false">IFERROR(__xludf.dummyfunction("iferror(VALUE(REGEXEXTRACT(TEXT(INDIRECT(""'Ответы на форму (1)'!E""&amp;$M44,TRUE),""####""),""[0-9]+"")),IF(IFERROR(SEARCH(""моцро"",INDIRECT(""'Ответы на форму (1)'!E""&amp;$M44,TRUE)),-1) &gt;= 0,117,INDIRECT(""'Ответы на форму (1)'!E""&amp;$M44,TRUE)))"),135)</f>
        <v>135</v>
      </c>
      <c r="F44" s="22" t="e">
        <f aca="true">INDIRECT("'Ответы на форму (1)'!F"&amp;$M44,TRUE())</f>
        <v>#REF!</v>
      </c>
      <c r="G44" s="23" t="e">
        <f aca="true">IFERROR(MID(INDIRECT("'Ответы на форму (1)'!G"&amp;$M44,TRUE()),SEARCH("vk.com",INDIRECT("'Ответы на форму (1)'!G"&amp;$M44,TRUE())),LEN(INDIRECT("'Ответы на форму (1)'!G"&amp;$M44,TRUE()))),INDIRECT("'Ответы на форму (1)'!G"&amp;$M44,TRUE()))</f>
        <v>#REF!</v>
      </c>
      <c r="H44" s="22" t="e">
        <f aca="true">INDIRECT("'Ответы на форму (1)'!H"&amp;$M44,TRUE())</f>
        <v>#REF!</v>
      </c>
      <c r="I44" s="21" t="e">
        <f aca="true">INDIRECT("'Ответы на форму (1)'!I"&amp;$M44,TRUE())</f>
        <v>#REF!</v>
      </c>
      <c r="J44" s="21" t="e">
        <f aca="true">INDIRECT("'Ответы на форму (1)'!J"&amp;$M44,TRUE())</f>
        <v>#REF!</v>
      </c>
      <c r="K44" s="21" t="e">
        <f aca="true">INDIRECT("'Ответы на форму (1)'!K"&amp;$M44,TRUE())</f>
        <v>#REF!</v>
      </c>
      <c r="L44" s="21" t="e">
        <f aca="false" t="array" ref="L44:L44">IF(B44 &lt;&gt; "",IF(COUNTIF(concat(TRIM('Список прошлого года'!$B$2:$B$200),TRIM('Список прошлого года'!$C$2:$C$200)),concat(TRIM(B44),TRIM(C44)))+COUNTIF(concat(TRIM('Список позапрошлого года'!$B$2:$B$200),TRIM('Список позапрошлого года'!$C$2:$C$200)),concat(TRIM(B44),TRIM(C44))) &gt; 0,"Да","Нет"),"")</f>
        <v>#REF!</v>
      </c>
      <c r="M44" s="24" t="n">
        <v>57</v>
      </c>
      <c r="N44" s="47"/>
      <c r="O44" s="10" t="e">
        <f aca="false" t="array" ref="O44:O44">IF(B44 &lt;&gt; "",IF(COUNTIF(concat(TRIM('Вторая регистрация'!$A$2:$A$200),TRIM('Вторая регистрация'!$B$2:$B$200)),concat(TRIM(B44),TRIM(C44))) &gt; 0,"Да","Нет"),"")</f>
        <v>#REF!</v>
      </c>
    </row>
    <row r="45" customFormat="false" ht="15.75" hidden="false" customHeight="false" outlineLevel="0" collapsed="false">
      <c r="A45" s="6" t="e">
        <f aca="true">INDIRECT("'Ответы на форму (1)'!A"&amp;$M45,TRUE())</f>
        <v>#REF!</v>
      </c>
      <c r="B45" s="7" t="e">
        <f aca="true">INDIRECT("'Ответы на форму (1)'!B"&amp;$M45,TRUE())</f>
        <v>#REF!</v>
      </c>
      <c r="C45" s="7" t="e">
        <f aca="true">INDIRECT("'Ответы на форму (1)'!C"&amp;$M45,TRUE())</f>
        <v>#REF!</v>
      </c>
      <c r="D45" s="7" t="e">
        <f aca="true">INDIRECT("'Ответы на форму (1)'!D"&amp;$M45,TRUE())</f>
        <v>#REF!</v>
      </c>
      <c r="E45" s="7" t="n">
        <f aca="false">IFERROR(__xludf.dummyfunction("iferror(VALUE(REGEXEXTRACT(TEXT(INDIRECT(""'Ответы на форму (1)'!E""&amp;$M45,TRUE),""####""),""[0-9]+"")),IF(IFERROR(SEARCH(""моцро"",INDIRECT(""'Ответы на форму (1)'!E""&amp;$M45,TRUE)),-1) &gt;= 0,117,INDIRECT(""'Ответы на форму (1)'!E""&amp;$M45,TRUE)))"),117)</f>
        <v>117</v>
      </c>
      <c r="F45" s="8" t="e">
        <f aca="true">INDIRECT("'Ответы на форму (1)'!F"&amp;$M45,TRUE())</f>
        <v>#REF!</v>
      </c>
      <c r="G45" s="9" t="e">
        <f aca="true">IFERROR(MID(INDIRECT("'Ответы на форму (1)'!G"&amp;$M45,TRUE()),SEARCH("vk.com",INDIRECT("'Ответы на форму (1)'!G"&amp;$M45,TRUE())),LEN(INDIRECT("'Ответы на форму (1)'!G"&amp;$M45,TRUE()))),INDIRECT("'Ответы на форму (1)'!G"&amp;$M45,TRUE()))</f>
        <v>#REF!</v>
      </c>
      <c r="H45" s="8" t="e">
        <f aca="true">INDIRECT("'Ответы на форму (1)'!H"&amp;$M45,TRUE())</f>
        <v>#REF!</v>
      </c>
      <c r="I45" s="7" t="e">
        <f aca="true">INDIRECT("'Ответы на форму (1)'!I"&amp;$M45,TRUE())</f>
        <v>#REF!</v>
      </c>
      <c r="J45" s="7" t="e">
        <f aca="true">INDIRECT("'Ответы на форму (1)'!J"&amp;$M45,TRUE())</f>
        <v>#REF!</v>
      </c>
      <c r="K45" s="7" t="e">
        <f aca="true">INDIRECT("'Ответы на форму (1)'!K"&amp;$M45,TRUE())</f>
        <v>#REF!</v>
      </c>
      <c r="L45" s="7" t="e">
        <f aca="false" t="array" ref="L45:L45">IF(B45 &lt;&gt; "",IF(COUNTIF(concat(TRIM('Список прошлого года'!$B$2:$B$200),TRIM('Список прошлого года'!$C$2:$C$200)),concat(TRIM(B45),TRIM(C45)))+COUNTIF(concat(TRIM('Список позапрошлого года'!$B$2:$B$200),TRIM('Список позапрошлого года'!$C$2:$C$200)),concat(TRIM(B45),TRIM(C45))) &gt; 0,"Да","Нет"),"")</f>
        <v>#REF!</v>
      </c>
      <c r="M45" s="10" t="n">
        <v>58</v>
      </c>
      <c r="N45" s="10"/>
      <c r="O45" s="10" t="e">
        <f aca="false" t="array" ref="O45:O45">IF(B45 &lt;&gt; "",IF(COUNTIF(concat(TRIM('Вторая регистрация'!$A$2:$A$200),TRIM('Вторая регистрация'!$B$2:$B$200)),concat(TRIM(B45),TRIM(C45))) &gt; 0,"Да","Нет"),"")</f>
        <v>#REF!</v>
      </c>
    </row>
    <row r="46" customFormat="false" ht="15.75" hidden="false" customHeight="false" outlineLevel="0" collapsed="false">
      <c r="A46" s="42" t="e">
        <f aca="true">INDIRECT("'Ответы на форму (1)'!A"&amp;$M46,TRUE())</f>
        <v>#REF!</v>
      </c>
      <c r="B46" s="43" t="e">
        <f aca="true">INDIRECT("'Ответы на форму (1)'!B"&amp;$M46,TRUE())</f>
        <v>#REF!</v>
      </c>
      <c r="C46" s="43" t="e">
        <f aca="true">INDIRECT("'Ответы на форму (1)'!C"&amp;$M46,TRUE())</f>
        <v>#REF!</v>
      </c>
      <c r="D46" s="43" t="e">
        <f aca="true">INDIRECT("'Ответы на форму (1)'!D"&amp;$M46,TRUE())</f>
        <v>#REF!</v>
      </c>
      <c r="E46" s="43" t="n">
        <f aca="false">IFERROR(__xludf.dummyfunction("iferror(VALUE(REGEXEXTRACT(TEXT(INDIRECT(""'Ответы на форму (1)'!E""&amp;$M46,TRUE),""####""),""[0-9]+"")),IF(IFERROR(SEARCH(""моцро"",INDIRECT(""'Ответы на форму (1)'!E""&amp;$M46,TRUE)),-1) &gt;= 0,117,INDIRECT(""'Ответы на форму (1)'!E""&amp;$M46,TRUE)))"),48)</f>
        <v>48</v>
      </c>
      <c r="F46" s="44" t="e">
        <f aca="true">INDIRECT("'Ответы на форму (1)'!F"&amp;$M46,TRUE())</f>
        <v>#REF!</v>
      </c>
      <c r="G46" s="45" t="e">
        <f aca="true">IFERROR(MID(INDIRECT("'Ответы на форму (1)'!G"&amp;$M46,TRUE()),SEARCH("vk.com",INDIRECT("'Ответы на форму (1)'!G"&amp;$M46,TRUE())),LEN(INDIRECT("'Ответы на форму (1)'!G"&amp;$M46,TRUE()))),INDIRECT("'Ответы на форму (1)'!G"&amp;$M46,TRUE()))</f>
        <v>#REF!</v>
      </c>
      <c r="H46" s="44" t="e">
        <f aca="true">INDIRECT("'Ответы на форму (1)'!H"&amp;$M46,TRUE())</f>
        <v>#REF!</v>
      </c>
      <c r="I46" s="43" t="e">
        <f aca="true">INDIRECT("'Ответы на форму (1)'!I"&amp;$M46,TRUE())</f>
        <v>#REF!</v>
      </c>
      <c r="J46" s="43" t="e">
        <f aca="true">INDIRECT("'Ответы на форму (1)'!J"&amp;$M46,TRUE())</f>
        <v>#REF!</v>
      </c>
      <c r="K46" s="43" t="e">
        <f aca="true">INDIRECT("'Ответы на форму (1)'!K"&amp;$M46,TRUE())</f>
        <v>#REF!</v>
      </c>
      <c r="L46" s="43" t="e">
        <f aca="false" t="array" ref="L46:L46">IF(B46 &lt;&gt; "",IF(COUNTIF(concat(TRIM('Список прошлого года'!$B$2:$B$200),TRIM('Список прошлого года'!$C$2:$C$200)),concat(TRIM(B46),TRIM(C46)))+COUNTIF(concat(TRIM('Список позапрошлого года'!$B$2:$B$200),TRIM('Список позапрошлого года'!$C$2:$C$200)),concat(TRIM(B46),TRIM(C46))) &gt; 0,"Да","Нет"),"")</f>
        <v>#REF!</v>
      </c>
      <c r="M46" s="46" t="n">
        <v>59</v>
      </c>
      <c r="N46" s="46"/>
      <c r="O46" s="46" t="e">
        <f aca="false" t="array" ref="O46:O46">IF(B46 &lt;&gt; "",IF(COUNTIF(concat(TRIM('Вторая регистрация'!$A$2:$A$200),TRIM('Вторая регистрация'!$B$2:$B$200)),concat(TRIM(B46),TRIM(C46))) &gt; 0,"Да","Нет"),"")</f>
        <v>#REF!</v>
      </c>
    </row>
    <row r="47" customFormat="false" ht="15.75" hidden="false" customHeight="false" outlineLevel="0" collapsed="false">
      <c r="A47" s="42" t="e">
        <f aca="true">INDIRECT("'Ответы на форму (1)'!A"&amp;$M47,TRUE())</f>
        <v>#REF!</v>
      </c>
      <c r="B47" s="43" t="e">
        <f aca="true">INDIRECT("'Ответы на форму (1)'!B"&amp;$M47,TRUE())</f>
        <v>#REF!</v>
      </c>
      <c r="C47" s="43" t="e">
        <f aca="true">INDIRECT("'Ответы на форму (1)'!C"&amp;$M47,TRUE())</f>
        <v>#REF!</v>
      </c>
      <c r="D47" s="43" t="e">
        <f aca="true">INDIRECT("'Ответы на форму (1)'!D"&amp;$M47,TRUE())</f>
        <v>#REF!</v>
      </c>
      <c r="E47" s="43" t="n">
        <f aca="false">IFERROR(__xludf.dummyfunction("iferror(VALUE(REGEXEXTRACT(TEXT(INDIRECT(""'Ответы на форму (1)'!E""&amp;$M47,TRUE),""####""),""[0-9]+"")),IF(IFERROR(SEARCH(""моцро"",INDIRECT(""'Ответы на форму (1)'!E""&amp;$M47,TRUE)),-1) &gt;= 0,117,INDIRECT(""'Ответы на форму (1)'!E""&amp;$M47,TRUE)))"),74)</f>
        <v>74</v>
      </c>
      <c r="F47" s="44" t="e">
        <f aca="true">INDIRECT("'Ответы на форму (1)'!F"&amp;$M47,TRUE())</f>
        <v>#REF!</v>
      </c>
      <c r="G47" s="45" t="e">
        <f aca="true">IFERROR(MID(INDIRECT("'Ответы на форму (1)'!G"&amp;$M47,TRUE()),SEARCH("vk.com",INDIRECT("'Ответы на форму (1)'!G"&amp;$M47,TRUE())),LEN(INDIRECT("'Ответы на форму (1)'!G"&amp;$M47,TRUE()))),INDIRECT("'Ответы на форму (1)'!G"&amp;$M47,TRUE()))</f>
        <v>#REF!</v>
      </c>
      <c r="H47" s="44" t="e">
        <f aca="true">INDIRECT("'Ответы на форму (1)'!H"&amp;$M47,TRUE())</f>
        <v>#REF!</v>
      </c>
      <c r="I47" s="43" t="e">
        <f aca="true">INDIRECT("'Ответы на форму (1)'!I"&amp;$M47,TRUE())</f>
        <v>#REF!</v>
      </c>
      <c r="J47" s="43" t="e">
        <f aca="true">INDIRECT("'Ответы на форму (1)'!J"&amp;$M47,TRUE())</f>
        <v>#REF!</v>
      </c>
      <c r="K47" s="43" t="e">
        <f aca="true">INDIRECT("'Ответы на форму (1)'!K"&amp;$M47,TRUE())</f>
        <v>#REF!</v>
      </c>
      <c r="L47" s="43" t="e">
        <f aca="false" t="array" ref="L47:L47">IF(B47 &lt;&gt; "",IF(COUNTIF(concat(TRIM('Список прошлого года'!$B$2:$B$200),TRIM('Список прошлого года'!$C$2:$C$200)),concat(TRIM(B47),TRIM(C47)))+COUNTIF(concat(TRIM('Список позапрошлого года'!$B$2:$B$200),TRIM('Список позапрошлого года'!$C$2:$C$200)),concat(TRIM(B47),TRIM(C47))) &gt; 0,"Да","Нет"),"")</f>
        <v>#REF!</v>
      </c>
      <c r="M47" s="46" t="n">
        <v>60</v>
      </c>
      <c r="N47" s="46"/>
      <c r="O47" s="46" t="e">
        <f aca="false" t="array" ref="O47:O47">IF(B47 &lt;&gt; "",IF(COUNTIF(concat(TRIM('Вторая регистрация'!$A$2:$A$200),TRIM('Вторая регистрация'!$B$2:$B$200)),concat(TRIM(B47),TRIM(C47))) &gt; 0,"Да","Нет"),"")</f>
        <v>#REF!</v>
      </c>
    </row>
    <row r="48" customFormat="false" ht="15.75" hidden="false" customHeight="false" outlineLevel="0" collapsed="false">
      <c r="A48" s="6" t="e">
        <f aca="true">INDIRECT("'Ответы на форму (1)'!A"&amp;$M48,TRUE())</f>
        <v>#REF!</v>
      </c>
      <c r="B48" s="7" t="e">
        <f aca="true">INDIRECT("'Ответы на форму (1)'!B"&amp;$M48,TRUE())</f>
        <v>#REF!</v>
      </c>
      <c r="C48" s="7" t="e">
        <f aca="true">INDIRECT("'Ответы на форму (1)'!C"&amp;$M48,TRUE())</f>
        <v>#REF!</v>
      </c>
      <c r="D48" s="7" t="e">
        <f aca="true">INDIRECT("'Ответы на форму (1)'!D"&amp;$M48,TRUE())</f>
        <v>#REF!</v>
      </c>
      <c r="E48" s="7" t="n">
        <f aca="false">IFERROR(__xludf.dummyfunction("iferror(VALUE(REGEXEXTRACT(TEXT(INDIRECT(""'Ответы на форму (1)'!E""&amp;$M48,TRUE),""####""),""[0-9]+"")),IF(IFERROR(SEARCH(""моцро"",INDIRECT(""'Ответы на форму (1)'!E""&amp;$M48,TRUE)),-1) &gt;= 0,117,INDIRECT(""'Ответы на форму (1)'!E""&amp;$M48,TRUE)))"),84)</f>
        <v>84</v>
      </c>
      <c r="F48" s="8" t="e">
        <f aca="true">INDIRECT("'Ответы на форму (1)'!F"&amp;$M48,TRUE())</f>
        <v>#REF!</v>
      </c>
      <c r="G48" s="9" t="e">
        <f aca="true">IFERROR(MID(INDIRECT("'Ответы на форму (1)'!G"&amp;$M48,TRUE()),SEARCH("vk.com",INDIRECT("'Ответы на форму (1)'!G"&amp;$M48,TRUE())),LEN(INDIRECT("'Ответы на форму (1)'!G"&amp;$M48,TRUE()))),INDIRECT("'Ответы на форму (1)'!G"&amp;$M48,TRUE()))</f>
        <v>#REF!</v>
      </c>
      <c r="H48" s="8" t="e">
        <f aca="true">INDIRECT("'Ответы на форму (1)'!H"&amp;$M48,TRUE())</f>
        <v>#REF!</v>
      </c>
      <c r="I48" s="7" t="e">
        <f aca="true">INDIRECT("'Ответы на форму (1)'!I"&amp;$M48,TRUE())</f>
        <v>#REF!</v>
      </c>
      <c r="J48" s="7" t="e">
        <f aca="true">INDIRECT("'Ответы на форму (1)'!J"&amp;$M48,TRUE())</f>
        <v>#REF!</v>
      </c>
      <c r="K48" s="7" t="e">
        <f aca="true">INDIRECT("'Ответы на форму (1)'!K"&amp;$M48,TRUE())</f>
        <v>#REF!</v>
      </c>
      <c r="L48" s="7" t="e">
        <f aca="false" t="array" ref="L48:L48">IF(B48 &lt;&gt; "",IF(COUNTIF(concat(TRIM('Список прошлого года'!$B$2:$B$200),TRIM('Список прошлого года'!$C$2:$C$200)),concat(TRIM(B48),TRIM(C48)))+COUNTIF(concat(TRIM('Список позапрошлого года'!$B$2:$B$200),TRIM('Список позапрошлого года'!$C$2:$C$200)),concat(TRIM(B48),TRIM(C48))) &gt; 0,"Да","Нет"),"")</f>
        <v>#REF!</v>
      </c>
      <c r="M48" s="10" t="n">
        <v>63</v>
      </c>
      <c r="N48" s="10"/>
      <c r="O48" s="10" t="e">
        <f aca="false" t="array" ref="O48:O48">IF(B48 &lt;&gt; "",IF(COUNTIF(concat(TRIM('Вторая регистрация'!$A$2:$A$200),TRIM('Вторая регистрация'!$B$2:$B$200)),concat(TRIM(B48),TRIM(C48))) &gt; 0,"Да","Нет"),"")</f>
        <v>#REF!</v>
      </c>
    </row>
    <row r="49" customFormat="false" ht="15.75" hidden="false" customHeight="false" outlineLevel="0" collapsed="false">
      <c r="A49" s="20" t="e">
        <f aca="true">INDIRECT("'Ответы на форму (1)'!A"&amp;$M49,TRUE())</f>
        <v>#REF!</v>
      </c>
      <c r="B49" s="21" t="e">
        <f aca="true">INDIRECT("'Ответы на форму (1)'!B"&amp;$M49,TRUE())</f>
        <v>#REF!</v>
      </c>
      <c r="C49" s="21" t="e">
        <f aca="true">INDIRECT("'Ответы на форму (1)'!C"&amp;$M49,TRUE())</f>
        <v>#REF!</v>
      </c>
      <c r="D49" s="21" t="e">
        <f aca="true">INDIRECT("'Ответы на форму (1)'!D"&amp;$M49,TRUE())</f>
        <v>#REF!</v>
      </c>
      <c r="E49" s="21" t="n">
        <f aca="false">IFERROR(__xludf.dummyfunction("iferror(VALUE(REGEXEXTRACT(TEXT(INDIRECT(""'Ответы на форму (1)'!E""&amp;$M49,TRUE),""####""),""[0-9]+"")),IF(IFERROR(SEARCH(""моцро"",INDIRECT(""'Ответы на форму (1)'!E""&amp;$M49,TRUE)),-1) &gt;= 0,117,INDIRECT(""'Ответы на форму (1)'!E""&amp;$M49,TRUE)))"),108)</f>
        <v>108</v>
      </c>
      <c r="F49" s="22" t="e">
        <f aca="true">INDIRECT("'Ответы на форму (1)'!F"&amp;$M49,TRUE())</f>
        <v>#REF!</v>
      </c>
      <c r="G49" s="23" t="e">
        <f aca="true">IFERROR(MID(INDIRECT("'Ответы на форму (1)'!G"&amp;$M49,TRUE()),SEARCH("vk.com",INDIRECT("'Ответы на форму (1)'!G"&amp;$M49,TRUE())),LEN(INDIRECT("'Ответы на форму (1)'!G"&amp;$M49,TRUE()))),INDIRECT("'Ответы на форму (1)'!G"&amp;$M49,TRUE()))</f>
        <v>#REF!</v>
      </c>
      <c r="H49" s="22" t="e">
        <f aca="true">INDIRECT("'Ответы на форму (1)'!H"&amp;$M49,TRUE())</f>
        <v>#REF!</v>
      </c>
      <c r="I49" s="21" t="e">
        <f aca="true">INDIRECT("'Ответы на форму (1)'!I"&amp;$M49,TRUE())</f>
        <v>#REF!</v>
      </c>
      <c r="J49" s="21" t="e">
        <f aca="true">INDIRECT("'Ответы на форму (1)'!J"&amp;$M49,TRUE())</f>
        <v>#REF!</v>
      </c>
      <c r="K49" s="21" t="e">
        <f aca="true">INDIRECT("'Ответы на форму (1)'!K"&amp;$M49,TRUE())</f>
        <v>#REF!</v>
      </c>
      <c r="L49" s="21" t="e">
        <f aca="false" t="array" ref="L49:L49">IF(B49 &lt;&gt; "",IF(COUNTIF(concat(TRIM('Список прошлого года'!$B$2:$B$200),TRIM('Список прошлого года'!$C$2:$C$200)),concat(TRIM(B49),TRIM(C49)))+COUNTIF(concat(TRIM('Список позапрошлого года'!$B$2:$B$200),TRIM('Список позапрошлого года'!$C$2:$C$200)),concat(TRIM(B49),TRIM(C49))) &gt; 0,"Да","Нет"),"")</f>
        <v>#REF!</v>
      </c>
      <c r="M49" s="24" t="n">
        <v>64</v>
      </c>
      <c r="N49" s="24"/>
      <c r="O49" s="10" t="e">
        <f aca="false" t="array" ref="O49:O49">IF(B49 &lt;&gt; "",IF(COUNTIF(concat(TRIM('Вторая регистрация'!$A$2:$A$200),TRIM('Вторая регистрация'!$B$2:$B$200)),concat(TRIM(B49),TRIM(C49))) &gt; 0,"Да","Нет"),"")</f>
        <v>#REF!</v>
      </c>
    </row>
    <row r="50" customFormat="false" ht="15.75" hidden="false" customHeight="false" outlineLevel="0" collapsed="false">
      <c r="A50" s="42" t="e">
        <f aca="true">INDIRECT("'Ответы на форму (1)'!A"&amp;$M50,TRUE())</f>
        <v>#REF!</v>
      </c>
      <c r="B50" s="43" t="e">
        <f aca="true">INDIRECT("'Ответы на форму (1)'!B"&amp;$M50,TRUE())</f>
        <v>#REF!</v>
      </c>
      <c r="C50" s="43" t="e">
        <f aca="true">INDIRECT("'Ответы на форму (1)'!C"&amp;$M50,TRUE())</f>
        <v>#REF!</v>
      </c>
      <c r="D50" s="43" t="e">
        <f aca="true">INDIRECT("'Ответы на форму (1)'!D"&amp;$M50,TRUE())</f>
        <v>#REF!</v>
      </c>
      <c r="E50" s="43" t="n">
        <f aca="false">IFERROR(__xludf.dummyfunction("iferror(VALUE(REGEXEXTRACT(TEXT(INDIRECT(""'Ответы на форму (1)'!E""&amp;$M50,TRUE),""####""),""[0-9]+"")),IF(IFERROR(SEARCH(""моцро"",INDIRECT(""'Ответы на форму (1)'!E""&amp;$M50,TRUE)),-1) &gt;= 0,117,INDIRECT(""'Ответы на форму (1)'!E""&amp;$M50,TRUE)))"),64)</f>
        <v>64</v>
      </c>
      <c r="F50" s="44" t="e">
        <f aca="true">INDIRECT("'Ответы на форму (1)'!F"&amp;$M50,TRUE())</f>
        <v>#REF!</v>
      </c>
      <c r="G50" s="45" t="e">
        <f aca="true">IFERROR(MID(INDIRECT("'Ответы на форму (1)'!G"&amp;$M50,TRUE()),SEARCH("vk.com",INDIRECT("'Ответы на форму (1)'!G"&amp;$M50,TRUE())),LEN(INDIRECT("'Ответы на форму (1)'!G"&amp;$M50,TRUE()))),INDIRECT("'Ответы на форму (1)'!G"&amp;$M50,TRUE()))</f>
        <v>#REF!</v>
      </c>
      <c r="H50" s="44" t="e">
        <f aca="true">INDIRECT("'Ответы на форму (1)'!H"&amp;$M50,TRUE())</f>
        <v>#REF!</v>
      </c>
      <c r="I50" s="43" t="e">
        <f aca="true">INDIRECT("'Ответы на форму (1)'!I"&amp;$M50,TRUE())</f>
        <v>#REF!</v>
      </c>
      <c r="J50" s="43" t="e">
        <f aca="true">INDIRECT("'Ответы на форму (1)'!J"&amp;$M50,TRUE())</f>
        <v>#REF!</v>
      </c>
      <c r="K50" s="43" t="e">
        <f aca="true">INDIRECT("'Ответы на форму (1)'!K"&amp;$M50,TRUE())</f>
        <v>#REF!</v>
      </c>
      <c r="L50" s="43" t="e">
        <f aca="false" t="array" ref="L50:L50">IF(B50 &lt;&gt; "",IF(COUNTIF(concat(TRIM('Список прошлого года'!$B$2:$B$200),TRIM('Список прошлого года'!$C$2:$C$200)),concat(TRIM(B50),TRIM(C50)))+COUNTIF(concat(TRIM('Список позапрошлого года'!$B$2:$B$200),TRIM('Список позапрошлого года'!$C$2:$C$200)),concat(TRIM(B50),TRIM(C50))) &gt; 0,"Да","Нет"),"")</f>
        <v>#REF!</v>
      </c>
      <c r="M50" s="46" t="n">
        <v>65</v>
      </c>
      <c r="N50" s="46"/>
      <c r="O50" s="46" t="s">
        <v>345</v>
      </c>
    </row>
    <row r="51" customFormat="false" ht="15.75" hidden="false" customHeight="false" outlineLevel="0" collapsed="false">
      <c r="A51" s="16" t="e">
        <f aca="true">INDIRECT("'Ответы на форму (1)'!A"&amp;$M51,TRUE())</f>
        <v>#REF!</v>
      </c>
      <c r="B51" s="17" t="e">
        <f aca="true">INDIRECT("'Ответы на форму (1)'!B"&amp;$M51,TRUE())</f>
        <v>#REF!</v>
      </c>
      <c r="C51" s="17" t="e">
        <f aca="true">INDIRECT("'Ответы на форму (1)'!C"&amp;$M51,TRUE())</f>
        <v>#REF!</v>
      </c>
      <c r="D51" s="17" t="e">
        <f aca="true">INDIRECT("'Ответы на форму (1)'!D"&amp;$M51,TRUE())</f>
        <v>#REF!</v>
      </c>
      <c r="E51" s="17" t="n">
        <f aca="false">IFERROR(__xludf.dummyfunction("iferror(VALUE(REGEXEXTRACT(TEXT(INDIRECT(""'Ответы на форму (1)'!E""&amp;$M51,TRUE),""####""),""[0-9]+"")),IF(IFERROR(SEARCH(""моцро"",INDIRECT(""'Ответы на форму (1)'!E""&amp;$M51,TRUE)),-1) &gt;= 0,117,INDIRECT(""'Ответы на форму (1)'!E""&amp;$M51,TRUE)))"),84)</f>
        <v>84</v>
      </c>
      <c r="F51" s="18" t="e">
        <f aca="true">INDIRECT("'Ответы на форму (1)'!F"&amp;$M51,TRUE())</f>
        <v>#REF!</v>
      </c>
      <c r="G51" s="48" t="s">
        <v>346</v>
      </c>
      <c r="H51" s="18" t="e">
        <f aca="true">INDIRECT("'Ответы на форму (1)'!H"&amp;$M51,TRUE())</f>
        <v>#REF!</v>
      </c>
      <c r="I51" s="17" t="e">
        <f aca="true">INDIRECT("'Ответы на форму (1)'!I"&amp;$M51,TRUE())</f>
        <v>#REF!</v>
      </c>
      <c r="J51" s="17" t="e">
        <f aca="true">INDIRECT("'Ответы на форму (1)'!J"&amp;$M51,TRUE())</f>
        <v>#REF!</v>
      </c>
      <c r="K51" s="17" t="e">
        <f aca="true">INDIRECT("'Ответы на форму (1)'!K"&amp;$M51,TRUE())</f>
        <v>#REF!</v>
      </c>
      <c r="L51" s="17" t="e">
        <f aca="false" t="array" ref="L51:L51">IF(B51 &lt;&gt; "",IF(COUNTIF(concat(TRIM('Список прошлого года'!$B$2:$B$200),TRIM('Список прошлого года'!$C$2:$C$200)),concat(TRIM(B51),TRIM(C51)))+COUNTIF(concat(TRIM('Список позапрошлого года'!$B$2:$B$200),TRIM('Список позапрошлого года'!$C$2:$C$200)),concat(TRIM(B51),TRIM(C51))) &gt; 0,"Да","Нет"),"")</f>
        <v>#REF!</v>
      </c>
      <c r="M51" s="19" t="n">
        <v>66</v>
      </c>
      <c r="N51" s="19"/>
      <c r="O51" s="10" t="e">
        <f aca="false" t="array" ref="O51:O51">IF(B51 &lt;&gt; "",IF(COUNTIF(concat(TRIM('Вторая регистрация'!$A$2:$A$200),TRIM('Вторая регистрация'!$B$2:$B$200)),concat(TRIM(B51),TRIM(C51))) &gt; 0,"Да","Нет"),"")</f>
        <v>#REF!</v>
      </c>
    </row>
    <row r="52" customFormat="false" ht="15.75" hidden="false" customHeight="false" outlineLevel="0" collapsed="false">
      <c r="A52" s="16" t="e">
        <f aca="true">INDIRECT("'Ответы на форму (1)'!A"&amp;$M52,TRUE())</f>
        <v>#REF!</v>
      </c>
      <c r="B52" s="17" t="e">
        <f aca="true">INDIRECT("'Ответы на форму (1)'!B"&amp;$M52,TRUE())</f>
        <v>#REF!</v>
      </c>
      <c r="C52" s="17" t="e">
        <f aca="true">INDIRECT("'Ответы на форму (1)'!C"&amp;$M52,TRUE())</f>
        <v>#REF!</v>
      </c>
      <c r="D52" s="17" t="e">
        <f aca="true">INDIRECT("'Ответы на форму (1)'!D"&amp;$M52,TRUE())</f>
        <v>#REF!</v>
      </c>
      <c r="E52" s="17" t="n">
        <f aca="false">IFERROR(__xludf.dummyfunction("iferror(VALUE(REGEXEXTRACT(TEXT(INDIRECT(""'Ответы на форму (1)'!E""&amp;$M52,TRUE),""####""),""[0-9]+"")),IF(IFERROR(SEARCH(""моцро"",INDIRECT(""'Ответы на форму (1)'!E""&amp;$M52,TRUE)),-1) &gt;= 0,117,INDIRECT(""'Ответы на форму (1)'!E""&amp;$M52,TRUE)))"),115)</f>
        <v>115</v>
      </c>
      <c r="F52" s="18" t="e">
        <f aca="true">INDIRECT("'Ответы на форму (1)'!F"&amp;$M52,TRUE())</f>
        <v>#REF!</v>
      </c>
      <c r="G52" s="41" t="e">
        <f aca="true">IFERROR(MID(INDIRECT("'Ответы на форму (1)'!G"&amp;$M52,TRUE()),SEARCH("vk.com",INDIRECT("'Ответы на форму (1)'!G"&amp;$M52,TRUE())),LEN(INDIRECT("'Ответы на форму (1)'!G"&amp;$M52,TRUE()))),INDIRECT("'Ответы на форму (1)'!G"&amp;$M52,TRUE()))</f>
        <v>#REF!</v>
      </c>
      <c r="H52" s="18" t="e">
        <f aca="true">INDIRECT("'Ответы на форму (1)'!H"&amp;$M52,TRUE())</f>
        <v>#REF!</v>
      </c>
      <c r="I52" s="17" t="e">
        <f aca="true">INDIRECT("'Ответы на форму (1)'!I"&amp;$M52,TRUE())</f>
        <v>#REF!</v>
      </c>
      <c r="J52" s="17" t="e">
        <f aca="true">INDIRECT("'Ответы на форму (1)'!J"&amp;$M52,TRUE())</f>
        <v>#REF!</v>
      </c>
      <c r="K52" s="17" t="e">
        <f aca="true">INDIRECT("'Ответы на форму (1)'!K"&amp;$M52,TRUE())</f>
        <v>#REF!</v>
      </c>
      <c r="L52" s="17" t="e">
        <f aca="false" t="array" ref="L52:L52">IF(B52 &lt;&gt; "",IF(COUNTIF(concat(TRIM('Список прошлого года'!$B$2:$B$200),TRIM('Список прошлого года'!$C$2:$C$200)),concat(TRIM(B52),TRIM(C52)))+COUNTIF(concat(TRIM('Список позапрошлого года'!$B$2:$B$200),TRIM('Список позапрошлого года'!$C$2:$C$200)),concat(TRIM(B52),TRIM(C52))) &gt; 0,"Да","Нет"),"")</f>
        <v>#REF!</v>
      </c>
      <c r="M52" s="19" t="n">
        <v>67</v>
      </c>
      <c r="N52" s="19"/>
      <c r="O52" s="10" t="e">
        <f aca="false" t="array" ref="O52:O52">IF(B52 &lt;&gt; "",IF(COUNTIF(concat(TRIM('Вторая регистрация'!$A$2:$A$200),TRIM('Вторая регистрация'!$B$2:$B$200)),concat(TRIM(B52),TRIM(C52))) &gt; 0,"Да","Нет"),"")</f>
        <v>#REF!</v>
      </c>
    </row>
    <row r="53" customFormat="false" ht="15.75" hidden="false" customHeight="false" outlineLevel="0" collapsed="false">
      <c r="A53" s="42" t="e">
        <f aca="true">INDIRECT("'Ответы на форму (1)'!A"&amp;$M53,TRUE())</f>
        <v>#REF!</v>
      </c>
      <c r="B53" s="43" t="e">
        <f aca="true">INDIRECT("'Ответы на форму (1)'!B"&amp;$M53,TRUE())</f>
        <v>#REF!</v>
      </c>
      <c r="C53" s="43" t="e">
        <f aca="true">INDIRECT("'Ответы на форму (1)'!C"&amp;$M53,TRUE())</f>
        <v>#REF!</v>
      </c>
      <c r="D53" s="43" t="e">
        <f aca="true">INDIRECT("'Ответы на форму (1)'!D"&amp;$M53,TRUE())</f>
        <v>#REF!</v>
      </c>
      <c r="E53" s="43" t="str">
        <f aca="false">IFERROR(__xludf.dummyfunction("iferror(VALUE(REGEXEXTRACT(TEXT(INDIRECT(""'Ответы на форму (1)'!E""&amp;$M53,TRUE),""####""),""[0-9]+"")),IF(IFERROR(SEARCH(""моцро"",INDIRECT(""'Ответы на форму (1)'!E""&amp;$M53,TRUE)),-1) &gt;= 0,117,INDIRECT(""'Ответы на форму (1)'!E""&amp;$M53,TRUE)))"),"ЧОУ ""АЭШ""")</f>
        <v>ЧОУ "АЭШ"</v>
      </c>
      <c r="F53" s="44" t="e">
        <f aca="true">INDIRECT("'Ответы на форму (1)'!F"&amp;$M53,TRUE())</f>
        <v>#REF!</v>
      </c>
      <c r="G53" s="45" t="e">
        <f aca="true">IFERROR(MID(INDIRECT("'Ответы на форму (1)'!G"&amp;$M53,TRUE()),SEARCH("vk.com",INDIRECT("'Ответы на форму (1)'!G"&amp;$M53,TRUE())),LEN(INDIRECT("'Ответы на форму (1)'!G"&amp;$M53,TRUE()))),INDIRECT("'Ответы на форму (1)'!G"&amp;$M53,TRUE()))</f>
        <v>#REF!</v>
      </c>
      <c r="H53" s="44" t="e">
        <f aca="true">INDIRECT("'Ответы на форму (1)'!H"&amp;$M53,TRUE())</f>
        <v>#REF!</v>
      </c>
      <c r="I53" s="43" t="e">
        <f aca="true">INDIRECT("'Ответы на форму (1)'!I"&amp;$M53,TRUE())</f>
        <v>#REF!</v>
      </c>
      <c r="J53" s="43" t="e">
        <f aca="true">INDIRECT("'Ответы на форму (1)'!J"&amp;$M53,TRUE())</f>
        <v>#REF!</v>
      </c>
      <c r="K53" s="43" t="e">
        <f aca="true">INDIRECT("'Ответы на форму (1)'!K"&amp;$M53,TRUE())</f>
        <v>#REF!</v>
      </c>
      <c r="L53" s="43" t="e">
        <f aca="false" t="array" ref="L53:L53">IF(B53 &lt;&gt; "",IF(COUNTIF(concat(TRIM('Список прошлого года'!$B$2:$B$200),TRIM('Список прошлого года'!$C$2:$C$200)),concat(TRIM(B53),TRIM(C53)))+COUNTIF(concat(TRIM('Список позапрошлого года'!$B$2:$B$200),TRIM('Список позапрошлого года'!$C$2:$C$200)),concat(TRIM(B53),TRIM(C53))) &gt; 0,"Да","Нет"),"")</f>
        <v>#REF!</v>
      </c>
      <c r="M53" s="46" t="n">
        <v>69</v>
      </c>
      <c r="N53" s="46"/>
      <c r="O53" s="46" t="e">
        <f aca="false" t="array" ref="O53:O53">IF(B53 &lt;&gt; "",IF(COUNTIF(concat(TRIM('Вторая регистрация'!$A$2:$A$200),TRIM('Вторая регистрация'!$B$2:$B$200)),concat(TRIM(B53),TRIM(C53))) &gt; 0,"Да","Нет"),"")</f>
        <v>#REF!</v>
      </c>
    </row>
    <row r="54" customFormat="false" ht="15.75" hidden="false" customHeight="false" outlineLevel="0" collapsed="false">
      <c r="A54" s="42" t="e">
        <f aca="true">INDIRECT("'Ответы на форму (1)'!A"&amp;$M54,TRUE())</f>
        <v>#REF!</v>
      </c>
      <c r="B54" s="43" t="e">
        <f aca="true">INDIRECT("'Ответы на форму (1)'!B"&amp;$M54,TRUE())</f>
        <v>#REF!</v>
      </c>
      <c r="C54" s="43" t="e">
        <f aca="true">INDIRECT("'Ответы на форму (1)'!C"&amp;$M54,TRUE())</f>
        <v>#REF!</v>
      </c>
      <c r="D54" s="43" t="e">
        <f aca="true">INDIRECT("'Ответы на форму (1)'!D"&amp;$M54,TRUE())</f>
        <v>#REF!</v>
      </c>
      <c r="E54" s="43" t="n">
        <f aca="false">IFERROR(__xludf.dummyfunction("iferror(VALUE(REGEXEXTRACT(TEXT(INDIRECT(""'Ответы на форму (1)'!E""&amp;$M54,TRUE),""####""),""[0-9]+"")),IF(IFERROR(SEARCH(""моцро"",INDIRECT(""'Ответы на форму (1)'!E""&amp;$M54,TRUE)),-1) &gt;= 0,117,INDIRECT(""'Ответы на форму (1)'!E""&amp;$M54,TRUE)))"),64)</f>
        <v>64</v>
      </c>
      <c r="F54" s="44" t="e">
        <f aca="true">INDIRECT("'Ответы на форму (1)'!F"&amp;$M54,TRUE())</f>
        <v>#REF!</v>
      </c>
      <c r="G54" s="45" t="e">
        <f aca="true">IFERROR(MID(INDIRECT("'Ответы на форму (1)'!G"&amp;$M54,TRUE()),SEARCH("vk.com",INDIRECT("'Ответы на форму (1)'!G"&amp;$M54,TRUE())),LEN(INDIRECT("'Ответы на форму (1)'!G"&amp;$M54,TRUE()))),INDIRECT("'Ответы на форму (1)'!G"&amp;$M54,TRUE()))</f>
        <v>#REF!</v>
      </c>
      <c r="H54" s="44" t="e">
        <f aca="true">INDIRECT("'Ответы на форму (1)'!H"&amp;$M54,TRUE())</f>
        <v>#REF!</v>
      </c>
      <c r="I54" s="43" t="e">
        <f aca="true">INDIRECT("'Ответы на форму (1)'!I"&amp;$M54,TRUE())</f>
        <v>#REF!</v>
      </c>
      <c r="J54" s="43" t="e">
        <f aca="true">INDIRECT("'Ответы на форму (1)'!J"&amp;$M54,TRUE())</f>
        <v>#REF!</v>
      </c>
      <c r="K54" s="43" t="e">
        <f aca="true">INDIRECT("'Ответы на форму (1)'!K"&amp;$M54,TRUE())</f>
        <v>#REF!</v>
      </c>
      <c r="L54" s="43" t="e">
        <f aca="false" t="array" ref="L54:L54">IF(B54 &lt;&gt; "",IF(COUNTIF(concat(TRIM('Список прошлого года'!$B$2:$B$200),TRIM('Список прошлого года'!$C$2:$C$200)),concat(TRIM(B54),TRIM(C54)))+COUNTIF(concat(TRIM('Список позапрошлого года'!$B$2:$B$200),TRIM('Список позапрошлого года'!$C$2:$C$200)),concat(TRIM(B54),TRIM(C54))) &gt; 0,"Да","Нет"),"")</f>
        <v>#REF!</v>
      </c>
      <c r="M54" s="46" t="n">
        <v>71</v>
      </c>
      <c r="N54" s="46"/>
      <c r="O54" s="46" t="e">
        <f aca="false" t="array" ref="O54:O54">IF(B54 &lt;&gt; "",IF(COUNTIF(concat(TRIM('Вторая регистрация'!$A$2:$A$200),TRIM('Вторая регистрация'!$B$2:$B$200)),concat(TRIM(B54),TRIM(C54))) &gt; 0,"Да","Нет"),"")</f>
        <v>#REF!</v>
      </c>
    </row>
    <row r="55" customFormat="false" ht="15.75" hidden="false" customHeight="false" outlineLevel="0" collapsed="false">
      <c r="A55" s="42" t="e">
        <f aca="true">INDIRECT("'Ответы на форму (1)'!A"&amp;$M55,TRUE())</f>
        <v>#REF!</v>
      </c>
      <c r="B55" s="43" t="e">
        <f aca="true">INDIRECT("'Ответы на форму (1)'!B"&amp;$M55,TRUE())</f>
        <v>#REF!</v>
      </c>
      <c r="C55" s="43" t="e">
        <f aca="true">INDIRECT("'Ответы на форму (1)'!C"&amp;$M55,TRUE())</f>
        <v>#REF!</v>
      </c>
      <c r="D55" s="43" t="e">
        <f aca="true">INDIRECT("'Ответы на форму (1)'!D"&amp;$M55,TRUE())</f>
        <v>#REF!</v>
      </c>
      <c r="E55" s="43" t="n">
        <f aca="false">IFERROR(__xludf.dummyfunction("iferror(VALUE(REGEXEXTRACT(TEXT(INDIRECT(""'Ответы на форму (1)'!E""&amp;$M55,TRUE),""####""),""[0-9]+"")),IF(IFERROR(SEARCH(""моцро"",INDIRECT(""'Ответы на форму (1)'!E""&amp;$M55,TRUE)),-1) &gt;= 0,117,INDIRECT(""'Ответы на форму (1)'!E""&amp;$M55,TRUE)))"),117)</f>
        <v>117</v>
      </c>
      <c r="F55" s="44" t="e">
        <f aca="true">INDIRECT("'Ответы на форму (1)'!F"&amp;$M55,TRUE())</f>
        <v>#REF!</v>
      </c>
      <c r="G55" s="45" t="e">
        <f aca="true">IFERROR(MID(INDIRECT("'Ответы на форму (1)'!G"&amp;$M55,TRUE()),SEARCH("vk.com",INDIRECT("'Ответы на форму (1)'!G"&amp;$M55,TRUE())),LEN(INDIRECT("'Ответы на форму (1)'!G"&amp;$M55,TRUE()))),INDIRECT("'Ответы на форму (1)'!G"&amp;$M55,TRUE()))</f>
        <v>#REF!</v>
      </c>
      <c r="H55" s="44" t="e">
        <f aca="true">INDIRECT("'Ответы на форму (1)'!H"&amp;$M55,TRUE())</f>
        <v>#REF!</v>
      </c>
      <c r="I55" s="43" t="e">
        <f aca="true">INDIRECT("'Ответы на форму (1)'!I"&amp;$M55,TRUE())</f>
        <v>#REF!</v>
      </c>
      <c r="J55" s="43" t="e">
        <f aca="true">INDIRECT("'Ответы на форму (1)'!J"&amp;$M55,TRUE())</f>
        <v>#REF!</v>
      </c>
      <c r="K55" s="43" t="e">
        <f aca="true">INDIRECT("'Ответы на форму (1)'!K"&amp;$M55,TRUE())</f>
        <v>#REF!</v>
      </c>
      <c r="L55" s="43" t="e">
        <f aca="false" t="array" ref="L55:L55">IF(B55 &lt;&gt; "",IF(COUNTIF(concat(TRIM('Список прошлого года'!$B$2:$B$200),TRIM('Список прошлого года'!$C$2:$C$200)),concat(TRIM(B55),TRIM(C55)))+COUNTIF(concat(TRIM('Список позапрошлого года'!$B$2:$B$200),TRIM('Список позапрошлого года'!$C$2:$C$200)),concat(TRIM(B55),TRIM(C55))) &gt; 0,"Да","Нет"),"")</f>
        <v>#REF!</v>
      </c>
      <c r="M55" s="46" t="n">
        <v>72</v>
      </c>
      <c r="N55" s="46"/>
      <c r="O55" s="46" t="e">
        <f aca="false" t="array" ref="O55:O55">IF(B55 &lt;&gt; "",IF(COUNTIF(concat(TRIM('Вторая регистрация'!$A$2:$A$200),TRIM('Вторая регистрация'!$B$2:$B$200)),concat(TRIM(B55),TRIM(C55))) &gt; 0,"Да","Нет"),"")</f>
        <v>#REF!</v>
      </c>
    </row>
    <row r="56" customFormat="false" ht="15.75" hidden="false" customHeight="false" outlineLevel="0" collapsed="false">
      <c r="A56" s="25" t="e">
        <f aca="true">INDIRECT("'Ответы на форму (1)'!A"&amp;$M56,TRUE())</f>
        <v>#REF!</v>
      </c>
      <c r="B56" s="26" t="e">
        <f aca="true">INDIRECT("'Ответы на форму (1)'!B"&amp;$M56,TRUE())</f>
        <v>#REF!</v>
      </c>
      <c r="C56" s="26" t="e">
        <f aca="true">INDIRECT("'Ответы на форму (1)'!C"&amp;$M56,TRUE())</f>
        <v>#REF!</v>
      </c>
      <c r="D56" s="26" t="e">
        <f aca="true">INDIRECT("'Ответы на форму (1)'!D"&amp;$M56,TRUE())</f>
        <v>#REF!</v>
      </c>
      <c r="E56" s="26" t="n">
        <f aca="false">IFERROR(__xludf.dummyfunction("iferror(VALUE(REGEXEXTRACT(TEXT(INDIRECT(""'Ответы на форму (1)'!E""&amp;$M56,TRUE),""####""),""[0-9]+"")),IF(IFERROR(SEARCH(""моцро"",INDIRECT(""'Ответы на форму (1)'!E""&amp;$M56,TRUE)),-1) &gt;= 0,117,INDIRECT(""'Ответы на форму (1)'!E""&amp;$M56,TRUE)))"),1449)</f>
        <v>1449</v>
      </c>
      <c r="F56" s="27" t="e">
        <f aca="true">INDIRECT("'Ответы на форму (1)'!F"&amp;$M56,TRUE())</f>
        <v>#REF!</v>
      </c>
      <c r="G56" s="28" t="e">
        <f aca="true">IFERROR(MID(INDIRECT("'Ответы на форму (1)'!G"&amp;$M56,TRUE()),SEARCH("vk.com",INDIRECT("'Ответы на форму (1)'!G"&amp;$M56,TRUE())),LEN(INDIRECT("'Ответы на форму (1)'!G"&amp;$M56,TRUE()))),INDIRECT("'Ответы на форму (1)'!G"&amp;$M56,TRUE()))</f>
        <v>#REF!</v>
      </c>
      <c r="H56" s="27" t="e">
        <f aca="true">INDIRECT("'Ответы на форму (1)'!H"&amp;$M56,TRUE())</f>
        <v>#REF!</v>
      </c>
      <c r="I56" s="26" t="e">
        <f aca="true">INDIRECT("'Ответы на форму (1)'!I"&amp;$M56,TRUE())</f>
        <v>#REF!</v>
      </c>
      <c r="J56" s="26" t="e">
        <f aca="true">INDIRECT("'Ответы на форму (1)'!J"&amp;$M56,TRUE())</f>
        <v>#REF!</v>
      </c>
      <c r="K56" s="26" t="e">
        <f aca="true">INDIRECT("'Ответы на форму (1)'!K"&amp;$M56,TRUE())</f>
        <v>#REF!</v>
      </c>
      <c r="L56" s="26" t="e">
        <f aca="false" t="array" ref="L56:L56">IF(B56 &lt;&gt; "",IF(COUNTIF(concat(TRIM('Список прошлого года'!$B$2:$B$200),TRIM('Список прошлого года'!$C$2:$C$200)),concat(TRIM(B56),TRIM(C56)))+COUNTIF(concat(TRIM('Список позапрошлого года'!$B$2:$B$200),TRIM('Список позапрошлого года'!$C$2:$C$200)),concat(TRIM(B56),TRIM(C56))) &gt; 0,"Да","Нет"),"")</f>
        <v>#REF!</v>
      </c>
      <c r="M56" s="29" t="n">
        <v>73</v>
      </c>
      <c r="N56" s="29"/>
      <c r="O56" s="10" t="e">
        <f aca="false" t="array" ref="O56:O56">IF(B56 &lt;&gt; "",IF(COUNTIF(concat(TRIM('Вторая регистрация'!$A$2:$A$200),TRIM('Вторая регистрация'!$B$2:$B$200)),concat(TRIM(B56),TRIM(C56))) &gt; 0,"Да","Нет"),"")</f>
        <v>#REF!</v>
      </c>
    </row>
    <row r="57" customFormat="false" ht="15.75" hidden="false" customHeight="false" outlineLevel="0" collapsed="false">
      <c r="A57" s="11" t="e">
        <f aca="true">INDIRECT("'Ответы на форму (1)'!A"&amp;$M57,TRUE())</f>
        <v>#REF!</v>
      </c>
      <c r="B57" s="12" t="e">
        <f aca="true">INDIRECT("'Ответы на форму (1)'!B"&amp;$M57,TRUE())</f>
        <v>#REF!</v>
      </c>
      <c r="C57" s="12" t="e">
        <f aca="true">INDIRECT("'Ответы на форму (1)'!C"&amp;$M57,TRUE())</f>
        <v>#REF!</v>
      </c>
      <c r="D57" s="12" t="e">
        <f aca="true">INDIRECT("'Ответы на форму (1)'!D"&amp;$M57,TRUE())</f>
        <v>#REF!</v>
      </c>
      <c r="E57" s="12" t="n">
        <f aca="false">IFERROR(__xludf.dummyfunction("iferror(VALUE(REGEXEXTRACT(TEXT(INDIRECT(""'Ответы на форму (1)'!E""&amp;$M57,TRUE),""####""),""[0-9]+"")),IF(IFERROR(SEARCH(""моцро"",INDIRECT(""'Ответы на форму (1)'!E""&amp;$M57,TRUE)),-1) &gt;= 0,117,INDIRECT(""'Ответы на форму (1)'!E""&amp;$M57,TRUE)))"),117)</f>
        <v>117</v>
      </c>
      <c r="F57" s="13" t="e">
        <f aca="true">INDIRECT("'Ответы на форму (1)'!F"&amp;$M57,TRUE())</f>
        <v>#REF!</v>
      </c>
      <c r="G57" s="14" t="e">
        <f aca="true">IFERROR(MID(INDIRECT("'Ответы на форму (1)'!G"&amp;$M57,TRUE()),SEARCH("vk.com",INDIRECT("'Ответы на форму (1)'!G"&amp;$M57,TRUE())),LEN(INDIRECT("'Ответы на форму (1)'!G"&amp;$M57,TRUE()))),INDIRECT("'Ответы на форму (1)'!G"&amp;$M57,TRUE()))</f>
        <v>#REF!</v>
      </c>
      <c r="H57" s="13" t="e">
        <f aca="true">INDIRECT("'Ответы на форму (1)'!H"&amp;$M57,TRUE())</f>
        <v>#REF!</v>
      </c>
      <c r="I57" s="12" t="e">
        <f aca="true">INDIRECT("'Ответы на форму (1)'!I"&amp;$M57,TRUE())</f>
        <v>#REF!</v>
      </c>
      <c r="J57" s="12" t="e">
        <f aca="true">INDIRECT("'Ответы на форму (1)'!J"&amp;$M57,TRUE())</f>
        <v>#REF!</v>
      </c>
      <c r="K57" s="12" t="e">
        <f aca="true">INDIRECT("'Ответы на форму (1)'!K"&amp;$M57,TRUE())</f>
        <v>#REF!</v>
      </c>
      <c r="L57" s="12" t="e">
        <f aca="false" t="array" ref="L57:L57">IF(B57 &lt;&gt; "",IF(COUNTIF(concat(TRIM('Список прошлого года'!$B$2:$B$200),TRIM('Список прошлого года'!$C$2:$C$200)),concat(TRIM(B57),TRIM(C57)))+COUNTIF(concat(TRIM('Список позапрошлого года'!$B$2:$B$200),TRIM('Список позапрошлого года'!$C$2:$C$200)),concat(TRIM(B57),TRIM(C57))) &gt; 0,"Да","Нет"),"")</f>
        <v>#REF!</v>
      </c>
      <c r="M57" s="15" t="n">
        <v>74</v>
      </c>
      <c r="N57" s="15"/>
      <c r="O57" s="15" t="e">
        <f aca="false" t="array" ref="O57:O57">IF(B57 &lt;&gt; "",IF(COUNTIF(concat(TRIM('Вторая регистрация'!$A$2:$A$200),TRIM('Вторая регистрация'!$B$2:$B$200)),concat(TRIM(B57),TRIM(C57))) &gt; 0,"Да","Нет"),"")</f>
        <v>#REF!</v>
      </c>
    </row>
    <row r="58" customFormat="false" ht="15.75" hidden="false" customHeight="false" outlineLevel="0" collapsed="false">
      <c r="A58" s="42" t="e">
        <f aca="true">INDIRECT("'Ответы на форму (1)'!A"&amp;$M58,TRUE())</f>
        <v>#REF!</v>
      </c>
      <c r="B58" s="43" t="e">
        <f aca="true">INDIRECT("'Ответы на форму (1)'!B"&amp;$M58,TRUE())</f>
        <v>#REF!</v>
      </c>
      <c r="C58" s="43" t="e">
        <f aca="true">INDIRECT("'Ответы на форму (1)'!C"&amp;$M58,TRUE())</f>
        <v>#REF!</v>
      </c>
      <c r="D58" s="43" t="e">
        <f aca="true">INDIRECT("'Ответы на форму (1)'!D"&amp;$M58,TRUE())</f>
        <v>#REF!</v>
      </c>
      <c r="E58" s="43" t="n">
        <f aca="false">IFERROR(__xludf.dummyfunction("iferror(VALUE(REGEXEXTRACT(TEXT(INDIRECT(""'Ответы на форму (1)'!E""&amp;$M58,TRUE),""####""),""[0-9]+"")),IF(IFERROR(SEARCH(""моцро"",INDIRECT(""'Ответы на форму (1)'!E""&amp;$M58,TRUE)),-1) &gt;= 0,117,INDIRECT(""'Ответы на форму (1)'!E""&amp;$M58,TRUE)))"),19)</f>
        <v>19</v>
      </c>
      <c r="F58" s="44" t="e">
        <f aca="true">INDIRECT("'Ответы на форму (1)'!F"&amp;$M58,TRUE())</f>
        <v>#REF!</v>
      </c>
      <c r="G58" s="43" t="e">
        <f aca="true">IFERROR(MID(INDIRECT("'Ответы на форму (1)'!G"&amp;$M58,TRUE()),SEARCH("vk.com",INDIRECT("'Ответы на форму (1)'!G"&amp;$M58,TRUE())),LEN(INDIRECT("'Ответы на форму (1)'!G"&amp;$M58,TRUE()))),INDIRECT("'Ответы на форму (1)'!G"&amp;$M58,TRUE()))</f>
        <v>#REF!</v>
      </c>
      <c r="H58" s="44" t="e">
        <f aca="true">INDIRECT("'Ответы на форму (1)'!H"&amp;$M58,TRUE())</f>
        <v>#REF!</v>
      </c>
      <c r="I58" s="43" t="e">
        <f aca="true">INDIRECT("'Ответы на форму (1)'!I"&amp;$M58,TRUE())</f>
        <v>#REF!</v>
      </c>
      <c r="J58" s="43" t="e">
        <f aca="true">INDIRECT("'Ответы на форму (1)'!J"&amp;$M58,TRUE())</f>
        <v>#REF!</v>
      </c>
      <c r="K58" s="43" t="e">
        <f aca="true">INDIRECT("'Ответы на форму (1)'!K"&amp;$M58,TRUE())</f>
        <v>#REF!</v>
      </c>
      <c r="L58" s="43" t="e">
        <f aca="false" t="array" ref="L58:L58">IF(B58 &lt;&gt; "",IF(COUNTIF(concat(TRIM('Список прошлого года'!$B$2:$B$200),TRIM('Список прошлого года'!$C$2:$C$200)),concat(TRIM(B58),TRIM(C58)))+COUNTIF(concat(TRIM('Список позапрошлого года'!$B$2:$B$200),TRIM('Список позапрошлого года'!$C$2:$C$200)),concat(TRIM(B58),TRIM(C58))) &gt; 0,"Да","Нет"),"")</f>
        <v>#REF!</v>
      </c>
      <c r="M58" s="46" t="n">
        <v>75</v>
      </c>
      <c r="N58" s="46"/>
      <c r="O58" s="46" t="s">
        <v>345</v>
      </c>
    </row>
    <row r="59" customFormat="false" ht="15.75" hidden="false" customHeight="false" outlineLevel="0" collapsed="false">
      <c r="A59" s="42" t="e">
        <f aca="true">INDIRECT("'Ответы на форму (1)'!A"&amp;$M59,TRUE())</f>
        <v>#REF!</v>
      </c>
      <c r="B59" s="43" t="e">
        <f aca="true">INDIRECT("'Ответы на форму (1)'!B"&amp;$M59,TRUE())</f>
        <v>#REF!</v>
      </c>
      <c r="C59" s="43" t="e">
        <f aca="true">INDIRECT("'Ответы на форму (1)'!C"&amp;$M59,TRUE())</f>
        <v>#REF!</v>
      </c>
      <c r="D59" s="43" t="e">
        <f aca="true">INDIRECT("'Ответы на форму (1)'!D"&amp;$M59,TRUE())</f>
        <v>#REF!</v>
      </c>
      <c r="E59" s="43" t="n">
        <f aca="false">IFERROR(__xludf.dummyfunction("iferror(VALUE(REGEXEXTRACT(TEXT(INDIRECT(""'Ответы на форму (1)'!E""&amp;$M59,TRUE),""####""),""[0-9]+"")),IF(IFERROR(SEARCH(""моцро"",INDIRECT(""'Ответы на форму (1)'!E""&amp;$M59,TRUE)),-1) &gt;= 0,117,INDIRECT(""'Ответы на форму (1)'!E""&amp;$M59,TRUE)))"),117)</f>
        <v>117</v>
      </c>
      <c r="F59" s="44" t="e">
        <f aca="true">INDIRECT("'Ответы на форму (1)'!F"&amp;$M59,TRUE())</f>
        <v>#REF!</v>
      </c>
      <c r="G59" s="45" t="e">
        <f aca="true">IFERROR(MID(INDIRECT("'Ответы на форму (1)'!G"&amp;$M59,TRUE()),SEARCH("vk.com",INDIRECT("'Ответы на форму (1)'!G"&amp;$M59,TRUE())),LEN(INDIRECT("'Ответы на форму (1)'!G"&amp;$M59,TRUE()))),INDIRECT("'Ответы на форму (1)'!G"&amp;$M59,TRUE()))</f>
        <v>#REF!</v>
      </c>
      <c r="H59" s="44" t="e">
        <f aca="true">INDIRECT("'Ответы на форму (1)'!H"&amp;$M59,TRUE())</f>
        <v>#REF!</v>
      </c>
      <c r="I59" s="43" t="e">
        <f aca="true">INDIRECT("'Ответы на форму (1)'!I"&amp;$M59,TRUE())</f>
        <v>#REF!</v>
      </c>
      <c r="J59" s="43" t="e">
        <f aca="true">INDIRECT("'Ответы на форму (1)'!J"&amp;$M59,TRUE())</f>
        <v>#REF!</v>
      </c>
      <c r="K59" s="43" t="e">
        <f aca="true">INDIRECT("'Ответы на форму (1)'!K"&amp;$M59,TRUE())</f>
        <v>#REF!</v>
      </c>
      <c r="L59" s="43" t="e">
        <f aca="false" t="array" ref="L59:L59">IF(B59 &lt;&gt; "",IF(COUNTIF(concat(TRIM('Список прошлого года'!$B$2:$B$200),TRIM('Список прошлого года'!$C$2:$C$200)),concat(TRIM(B59),TRIM(C59)))+COUNTIF(concat(TRIM('Список позапрошлого года'!$B$2:$B$200),TRIM('Список позапрошлого года'!$C$2:$C$200)),concat(TRIM(B59),TRIM(C59))) &gt; 0,"Да","Нет"),"")</f>
        <v>#REF!</v>
      </c>
      <c r="M59" s="46" t="n">
        <v>76</v>
      </c>
      <c r="N59" s="46"/>
      <c r="O59" s="46" t="e">
        <f aca="false" t="array" ref="O59:O59">IF(B59 &lt;&gt; "",IF(COUNTIF(concat(TRIM('Вторая регистрация'!$A$2:$A$200),TRIM('Вторая регистрация'!$B$2:$B$200)),concat(TRIM(B59),TRIM(C59))) &gt; 0,"Да","Нет"),"")</f>
        <v>#REF!</v>
      </c>
    </row>
    <row r="60" customFormat="false" ht="15.75" hidden="false" customHeight="false" outlineLevel="0" collapsed="false">
      <c r="A60" s="20" t="e">
        <f aca="true">INDIRECT("'Ответы на форму (1)'!A"&amp;$M60,TRUE())</f>
        <v>#REF!</v>
      </c>
      <c r="B60" s="21" t="e">
        <f aca="true">INDIRECT("'Ответы на форму (1)'!B"&amp;$M60,TRUE())</f>
        <v>#REF!</v>
      </c>
      <c r="C60" s="21" t="e">
        <f aca="true">INDIRECT("'Ответы на форму (1)'!C"&amp;$M60,TRUE())</f>
        <v>#REF!</v>
      </c>
      <c r="D60" s="21" t="e">
        <f aca="true">INDIRECT("'Ответы на форму (1)'!D"&amp;$M60,TRUE())</f>
        <v>#REF!</v>
      </c>
      <c r="E60" s="21" t="n">
        <f aca="false">IFERROR(__xludf.dummyfunction("iferror(VALUE(REGEXEXTRACT(TEXT(INDIRECT(""'Ответы на форму (1)'!E""&amp;$M60,TRUE),""####""),""[0-9]+"")),IF(IFERROR(SEARCH(""моцро"",INDIRECT(""'Ответы на форму (1)'!E""&amp;$M60,TRUE)),-1) &gt;= 0,117,INDIRECT(""'Ответы на форму (1)'!E""&amp;$M60,TRUE)))"),117)</f>
        <v>117</v>
      </c>
      <c r="F60" s="22" t="e">
        <f aca="true">INDIRECT("'Ответы на форму (1)'!F"&amp;$M60,TRUE())</f>
        <v>#REF!</v>
      </c>
      <c r="G60" s="23" t="e">
        <f aca="true">IFERROR(MID(INDIRECT("'Ответы на форму (1)'!G"&amp;$M60,TRUE()),SEARCH("vk.com",INDIRECT("'Ответы на форму (1)'!G"&amp;$M60,TRUE())),LEN(INDIRECT("'Ответы на форму (1)'!G"&amp;$M60,TRUE()))),INDIRECT("'Ответы на форму (1)'!G"&amp;$M60,TRUE()))</f>
        <v>#REF!</v>
      </c>
      <c r="H60" s="22" t="e">
        <f aca="true">INDIRECT("'Ответы на форму (1)'!H"&amp;$M60,TRUE())</f>
        <v>#REF!</v>
      </c>
      <c r="I60" s="21" t="e">
        <f aca="true">INDIRECT("'Ответы на форму (1)'!I"&amp;$M60,TRUE())</f>
        <v>#REF!</v>
      </c>
      <c r="J60" s="21" t="e">
        <f aca="true">INDIRECT("'Ответы на форму (1)'!J"&amp;$M60,TRUE())</f>
        <v>#REF!</v>
      </c>
      <c r="K60" s="21" t="e">
        <f aca="true">INDIRECT("'Ответы на форму (1)'!K"&amp;$M60,TRUE())</f>
        <v>#REF!</v>
      </c>
      <c r="L60" s="21" t="e">
        <f aca="false" t="array" ref="L60:L60">IF(B60 &lt;&gt; "",IF(COUNTIF(concat(TRIM('Список прошлого года'!$B$2:$B$200),TRIM('Список прошлого года'!$C$2:$C$200)),concat(TRIM(B60),TRIM(C60)))+COUNTIF(concat(TRIM('Список позапрошлого года'!$B$2:$B$200),TRIM('Список позапрошлого года'!$C$2:$C$200)),concat(TRIM(B60),TRIM(C60))) &gt; 0,"Да","Нет"),"")</f>
        <v>#REF!</v>
      </c>
      <c r="M60" s="24" t="n">
        <v>77</v>
      </c>
      <c r="N60" s="24"/>
      <c r="O60" s="10" t="e">
        <f aca="false" t="array" ref="O60:O60">IF(B60 &lt;&gt; "",IF(COUNTIF(concat(TRIM('Вторая регистрация'!$A$2:$A$200),TRIM('Вторая регистрация'!$B$2:$B$200)),concat(TRIM(B60),TRIM(C60))) &gt; 0,"Да","Нет"),"")</f>
        <v>#REF!</v>
      </c>
    </row>
    <row r="61" customFormat="false" ht="15.75" hidden="false" customHeight="false" outlineLevel="0" collapsed="false">
      <c r="A61" s="42" t="e">
        <f aca="true">INDIRECT("'Ответы на форму (1)'!A"&amp;$M61,TRUE())</f>
        <v>#REF!</v>
      </c>
      <c r="B61" s="43" t="e">
        <f aca="true">INDIRECT("'Ответы на форму (1)'!B"&amp;$M61,TRUE())</f>
        <v>#REF!</v>
      </c>
      <c r="C61" s="43" t="e">
        <f aca="true">INDIRECT("'Ответы на форму (1)'!C"&amp;$M61,TRUE())</f>
        <v>#REF!</v>
      </c>
      <c r="D61" s="43" t="e">
        <f aca="true">INDIRECT("'Ответы на форму (1)'!D"&amp;$M61,TRUE())</f>
        <v>#REF!</v>
      </c>
      <c r="E61" s="43" t="n">
        <f aca="false">IFERROR(__xludf.dummyfunction("iferror(VALUE(REGEXEXTRACT(TEXT(INDIRECT(""'Ответы на форму (1)'!E""&amp;$M61,TRUE),""####""),""[0-9]+"")),IF(IFERROR(SEARCH(""моцро"",INDIRECT(""'Ответы на форму (1)'!E""&amp;$M61,TRUE)),-1) &gt;= 0,117,INDIRECT(""'Ответы на форму (1)'!E""&amp;$M61,TRUE)))"),143)</f>
        <v>143</v>
      </c>
      <c r="F61" s="44" t="e">
        <f aca="true">INDIRECT("'Ответы на форму (1)'!F"&amp;$M61,TRUE())</f>
        <v>#REF!</v>
      </c>
      <c r="G61" s="45" t="e">
        <f aca="true">IFERROR(MID(INDIRECT("'Ответы на форму (1)'!G"&amp;$M61,TRUE()),SEARCH("vk.com",INDIRECT("'Ответы на форму (1)'!G"&amp;$M61,TRUE())),LEN(INDIRECT("'Ответы на форму (1)'!G"&amp;$M61,TRUE()))),INDIRECT("'Ответы на форму (1)'!G"&amp;$M61,TRUE()))</f>
        <v>#REF!</v>
      </c>
      <c r="H61" s="44" t="e">
        <f aca="true">INDIRECT("'Ответы на форму (1)'!H"&amp;$M61,TRUE())</f>
        <v>#REF!</v>
      </c>
      <c r="I61" s="43" t="e">
        <f aca="true">INDIRECT("'Ответы на форму (1)'!I"&amp;$M61,TRUE())</f>
        <v>#REF!</v>
      </c>
      <c r="J61" s="43" t="e">
        <f aca="true">INDIRECT("'Ответы на форму (1)'!J"&amp;$M61,TRUE())</f>
        <v>#REF!</v>
      </c>
      <c r="K61" s="43" t="e">
        <f aca="true">INDIRECT("'Ответы на форму (1)'!K"&amp;$M61,TRUE())</f>
        <v>#REF!</v>
      </c>
      <c r="L61" s="43" t="e">
        <f aca="false" t="array" ref="L61:L61">IF(B61 &lt;&gt; "",IF(COUNTIF(concat(TRIM('Список прошлого года'!$B$2:$B$200),TRIM('Список прошлого года'!$C$2:$C$200)),concat(TRIM(B61),TRIM(C61)))+COUNTIF(concat(TRIM('Список позапрошлого года'!$B$2:$B$200),TRIM('Список позапрошлого года'!$C$2:$C$200)),concat(TRIM(B61),TRIM(C61))) &gt; 0,"Да","Нет"),"")</f>
        <v>#REF!</v>
      </c>
      <c r="M61" s="46" t="n">
        <v>78</v>
      </c>
      <c r="N61" s="46"/>
      <c r="O61" s="46" t="e">
        <f aca="false" t="array" ref="O61:O61">IF(B61 &lt;&gt; "",IF(COUNTIF(concat(TRIM('Вторая регистрация'!$A$2:$A$200),TRIM('Вторая регистрация'!$B$2:$B$200)),concat(TRIM(B61),TRIM(C61))) &gt; 0,"Да","Нет"),"")</f>
        <v>#REF!</v>
      </c>
    </row>
    <row r="62" customFormat="false" ht="15.75" hidden="false" customHeight="false" outlineLevel="0" collapsed="false">
      <c r="A62" s="11" t="e">
        <f aca="true">INDIRECT("'Ответы на форму (1)'!A"&amp;$M62,TRUE())</f>
        <v>#REF!</v>
      </c>
      <c r="B62" s="12" t="e">
        <f aca="true">INDIRECT("'Ответы на форму (1)'!B"&amp;$M62,TRUE())</f>
        <v>#REF!</v>
      </c>
      <c r="C62" s="12" t="e">
        <f aca="true">INDIRECT("'Ответы на форму (1)'!C"&amp;$M62,TRUE())</f>
        <v>#REF!</v>
      </c>
      <c r="D62" s="12" t="e">
        <f aca="true">INDIRECT("'Ответы на форму (1)'!D"&amp;$M62,TRUE())</f>
        <v>#REF!</v>
      </c>
      <c r="E62" s="12" t="str">
        <f aca="false">IFERROR(__xludf.dummyfunction("iferror(VALUE(REGEXEXTRACT(TEXT(INDIRECT(""'Ответы на форму (1)'!E""&amp;$M62,TRUE),""####""),""[0-9]+"")),IF(IFERROR(SEARCH(""моцро"",INDIRECT(""'Ответы на форму (1)'!E""&amp;$M62,TRUE)),-1) &gt;= 0,117,INDIRECT(""'Ответы на форму (1)'!E""&amp;$M62,TRUE)))"),"СУНЦ МГУ")</f>
        <v>СУНЦ МГУ</v>
      </c>
      <c r="F62" s="13" t="e">
        <f aca="true">INDIRECT("'Ответы на форму (1)'!F"&amp;$M62,TRUE())</f>
        <v>#REF!</v>
      </c>
      <c r="G62" s="14" t="e">
        <f aca="true">IFERROR(MID(INDIRECT("'Ответы на форму (1)'!G"&amp;$M62,TRUE()),SEARCH("vk.com",INDIRECT("'Ответы на форму (1)'!G"&amp;$M62,TRUE())),LEN(INDIRECT("'Ответы на форму (1)'!G"&amp;$M62,TRUE()))),INDIRECT("'Ответы на форму (1)'!G"&amp;$M62,TRUE()))</f>
        <v>#REF!</v>
      </c>
      <c r="H62" s="13" t="e">
        <f aca="true">INDIRECT("'Ответы на форму (1)'!H"&amp;$M62,TRUE())</f>
        <v>#REF!</v>
      </c>
      <c r="I62" s="12" t="e">
        <f aca="true">INDIRECT("'Ответы на форму (1)'!I"&amp;$M62,TRUE())</f>
        <v>#REF!</v>
      </c>
      <c r="J62" s="12" t="e">
        <f aca="true">INDIRECT("'Ответы на форму (1)'!J"&amp;$M62,TRUE())</f>
        <v>#REF!</v>
      </c>
      <c r="K62" s="12" t="e">
        <f aca="true">INDIRECT("'Ответы на форму (1)'!K"&amp;$M62,TRUE())</f>
        <v>#REF!</v>
      </c>
      <c r="L62" s="12" t="e">
        <f aca="false" t="array" ref="L62:L62">IF(B62 &lt;&gt; "",IF(COUNTIF(concat(TRIM('Список прошлого года'!$B$2:$B$200),TRIM('Список прошлого года'!$C$2:$C$200)),concat(TRIM(B62),TRIM(C62)))+COUNTIF(concat(TRIM('Список позапрошлого года'!$B$2:$B$200),TRIM('Список позапрошлого года'!$C$2:$C$200)),concat(TRIM(B62),TRIM(C62))) &gt; 0,"Да","Нет"),"")</f>
        <v>#REF!</v>
      </c>
      <c r="M62" s="15" t="n">
        <v>79</v>
      </c>
      <c r="N62" s="15"/>
      <c r="O62" s="15" t="e">
        <f aca="false" t="array" ref="O62:O62">IF(B62 &lt;&gt; "",IF(COUNTIF(concat(TRIM('Вторая регистрация'!$A$2:$A$200),TRIM('Вторая регистрация'!$B$2:$B$200)),concat(TRIM(B62),TRIM(C62))) &gt; 0,"Да","Нет"),"")</f>
        <v>#REF!</v>
      </c>
    </row>
    <row r="63" customFormat="false" ht="15.75" hidden="false" customHeight="false" outlineLevel="0" collapsed="false">
      <c r="A63" s="16" t="e">
        <f aca="true">INDIRECT("'Ответы на форму (1)'!A"&amp;$M63,TRUE())</f>
        <v>#REF!</v>
      </c>
      <c r="B63" s="17" t="e">
        <f aca="true">INDIRECT("'Ответы на форму (1)'!B"&amp;$M63,TRUE())</f>
        <v>#REF!</v>
      </c>
      <c r="C63" s="17" t="e">
        <f aca="true">INDIRECT("'Ответы на форму (1)'!C"&amp;$M63,TRUE())</f>
        <v>#REF!</v>
      </c>
      <c r="D63" s="17" t="e">
        <f aca="true">INDIRECT("'Ответы на форму (1)'!D"&amp;$M63,TRUE())</f>
        <v>#REF!</v>
      </c>
      <c r="E63" s="17" t="n">
        <f aca="false">IFERROR(__xludf.dummyfunction("iferror(VALUE(REGEXEXTRACT(TEXT(INDIRECT(""'Ответы на форму (1)'!E""&amp;$M63,TRUE),""####""),""[0-9]+"")),IF(IFERROR(SEARCH(""моцро"",INDIRECT(""'Ответы на форму (1)'!E""&amp;$M63,TRUE)),-1) &gt;= 0,117,INDIRECT(""'Ответы на форму (1)'!E""&amp;$M63,TRUE)))"),64)</f>
        <v>64</v>
      </c>
      <c r="F63" s="18" t="e">
        <f aca="true">INDIRECT("'Ответы на форму (1)'!F"&amp;$M63,TRUE())</f>
        <v>#REF!</v>
      </c>
      <c r="G63" s="41" t="e">
        <f aca="true">IFERROR(MID(INDIRECT("'Ответы на форму (1)'!G"&amp;$M63,TRUE()),SEARCH("vk.com",INDIRECT("'Ответы на форму (1)'!G"&amp;$M63,TRUE())),LEN(INDIRECT("'Ответы на форму (1)'!G"&amp;$M63,TRUE()))),INDIRECT("'Ответы на форму (1)'!G"&amp;$M63,TRUE()))</f>
        <v>#REF!</v>
      </c>
      <c r="H63" s="18" t="e">
        <f aca="true">INDIRECT("'Ответы на форму (1)'!H"&amp;$M63,TRUE())</f>
        <v>#REF!</v>
      </c>
      <c r="I63" s="17" t="e">
        <f aca="true">INDIRECT("'Ответы на форму (1)'!I"&amp;$M63,TRUE())</f>
        <v>#REF!</v>
      </c>
      <c r="J63" s="17" t="e">
        <f aca="true">INDIRECT("'Ответы на форму (1)'!J"&amp;$M63,TRUE())</f>
        <v>#REF!</v>
      </c>
      <c r="K63" s="17" t="e">
        <f aca="true">INDIRECT("'Ответы на форму (1)'!K"&amp;$M63,TRUE())</f>
        <v>#REF!</v>
      </c>
      <c r="L63" s="17" t="e">
        <f aca="false" t="array" ref="L63:L63">IF(B63 &lt;&gt; "",IF(COUNTIF(concat(TRIM('Список прошлого года'!$B$2:$B$200),TRIM('Список прошлого года'!$C$2:$C$200)),concat(TRIM(B63),TRIM(C63)))+COUNTIF(concat(TRIM('Список позапрошлого года'!$B$2:$B$200),TRIM('Список позапрошлого года'!$C$2:$C$200)),concat(TRIM(B63),TRIM(C63))) &gt; 0,"Да","Нет"),"")</f>
        <v>#REF!</v>
      </c>
      <c r="M63" s="19" t="n">
        <v>80</v>
      </c>
      <c r="N63" s="19"/>
      <c r="O63" s="10" t="e">
        <f aca="false" t="array" ref="O63:O63">IF(B63 &lt;&gt; "",IF(COUNTIF(concat(TRIM('Вторая регистрация'!$A$2:$A$200),TRIM('Вторая регистрация'!$B$2:$B$200)),concat(TRIM(B63),TRIM(C63))) &gt; 0,"Да","Нет"),"")</f>
        <v>#REF!</v>
      </c>
    </row>
    <row r="64" customFormat="false" ht="15.75" hidden="false" customHeight="false" outlineLevel="0" collapsed="false">
      <c r="A64" s="42" t="e">
        <f aca="true">INDIRECT("'Ответы на форму (1)'!A"&amp;$M64,TRUE())</f>
        <v>#REF!</v>
      </c>
      <c r="B64" s="43" t="e">
        <f aca="true">INDIRECT("'Ответы на форму (1)'!B"&amp;$M64,TRUE())</f>
        <v>#REF!</v>
      </c>
      <c r="C64" s="43" t="e">
        <f aca="true">INDIRECT("'Ответы на форму (1)'!C"&amp;$M64,TRUE())</f>
        <v>#REF!</v>
      </c>
      <c r="D64" s="43" t="e">
        <f aca="true">INDIRECT("'Ответы на форму (1)'!D"&amp;$M64,TRUE())</f>
        <v>#REF!</v>
      </c>
      <c r="E64" s="43" t="n">
        <f aca="false">IFERROR(__xludf.dummyfunction("iferror(VALUE(REGEXEXTRACT(TEXT(INDIRECT(""'Ответы на форму (1)'!E""&amp;$M64,TRUE),""####""),""[0-9]+"")),IF(IFERROR(SEARCH(""моцро"",INDIRECT(""'Ответы на форму (1)'!E""&amp;$M64,TRUE)),-1) &gt;= 0,117,INDIRECT(""'Ответы на форму (1)'!E""&amp;$M64,TRUE)))"),64)</f>
        <v>64</v>
      </c>
      <c r="F64" s="44" t="e">
        <f aca="true">INDIRECT("'Ответы на форму (1)'!F"&amp;$M64,TRUE())</f>
        <v>#REF!</v>
      </c>
      <c r="G64" s="45" t="e">
        <f aca="true">IFERROR(MID(INDIRECT("'Ответы на форму (1)'!G"&amp;$M64,TRUE()),SEARCH("vk.com",INDIRECT("'Ответы на форму (1)'!G"&amp;$M64,TRUE())),LEN(INDIRECT("'Ответы на форму (1)'!G"&amp;$M64,TRUE()))),INDIRECT("'Ответы на форму (1)'!G"&amp;$M64,TRUE()))</f>
        <v>#REF!</v>
      </c>
      <c r="H64" s="44" t="e">
        <f aca="true">INDIRECT("'Ответы на форму (1)'!H"&amp;$M64,TRUE())</f>
        <v>#REF!</v>
      </c>
      <c r="I64" s="43" t="e">
        <f aca="true">INDIRECT("'Ответы на форму (1)'!I"&amp;$M64,TRUE())</f>
        <v>#REF!</v>
      </c>
      <c r="J64" s="43" t="e">
        <f aca="true">INDIRECT("'Ответы на форму (1)'!J"&amp;$M64,TRUE())</f>
        <v>#REF!</v>
      </c>
      <c r="K64" s="43" t="e">
        <f aca="true">INDIRECT("'Ответы на форму (1)'!K"&amp;$M64,TRUE())</f>
        <v>#REF!</v>
      </c>
      <c r="L64" s="43" t="e">
        <f aca="false" t="array" ref="L64:L64">IF(B64 &lt;&gt; "",IF(COUNTIF(concat(TRIM('Список прошлого года'!$B$2:$B$200),TRIM('Список прошлого года'!$C$2:$C$200)),concat(TRIM(B64),TRIM(C64)))+COUNTIF(concat(TRIM('Список позапрошлого года'!$B$2:$B$200),TRIM('Список позапрошлого года'!$C$2:$C$200)),concat(TRIM(B64),TRIM(C64))) &gt; 0,"Да","Нет"),"")</f>
        <v>#REF!</v>
      </c>
      <c r="M64" s="46" t="n">
        <v>81</v>
      </c>
      <c r="N64" s="46"/>
      <c r="O64" s="46" t="e">
        <f aca="false" t="array" ref="O64:O64">IF(B64 &lt;&gt; "",IF(COUNTIF(concat(TRIM('Вторая регистрация'!$A$2:$A$200),TRIM('Вторая регистрация'!$B$2:$B$200)),concat(TRIM(B64),TRIM(C64))) &gt; 0,"Да","Нет"),"")</f>
        <v>#REF!</v>
      </c>
    </row>
    <row r="65" customFormat="false" ht="15.75" hidden="false" customHeight="false" outlineLevel="0" collapsed="false">
      <c r="A65" s="16" t="e">
        <f aca="true">INDIRECT("'Ответы на форму (1)'!A"&amp;$M65,TRUE())</f>
        <v>#REF!</v>
      </c>
      <c r="B65" s="17" t="e">
        <f aca="true">INDIRECT("'Ответы на форму (1)'!B"&amp;$M65,TRUE())</f>
        <v>#REF!</v>
      </c>
      <c r="C65" s="17" t="e">
        <f aca="true">INDIRECT("'Ответы на форму (1)'!C"&amp;$M65,TRUE())</f>
        <v>#REF!</v>
      </c>
      <c r="D65" s="17" t="e">
        <f aca="true">INDIRECT("'Ответы на форму (1)'!D"&amp;$M65,TRUE())</f>
        <v>#REF!</v>
      </c>
      <c r="E65" s="17" t="n">
        <f aca="false">IFERROR(__xludf.dummyfunction("iferror(VALUE(REGEXEXTRACT(TEXT(INDIRECT(""'Ответы на форму (1)'!E""&amp;$M65,TRUE),""####""),""[0-9]+"")),IF(IFERROR(SEARCH(""моцро"",INDIRECT(""'Ответы на форму (1)'!E""&amp;$M65,TRUE)),-1) &gt;= 0,117,INDIRECT(""'Ответы на форму (1)'!E""&amp;$M65,TRUE)))"),64)</f>
        <v>64</v>
      </c>
      <c r="F65" s="18" t="e">
        <f aca="true">INDIRECT("'Ответы на форму (1)'!F"&amp;$M65,TRUE())</f>
        <v>#REF!</v>
      </c>
      <c r="G65" s="41" t="e">
        <f aca="true">IFERROR(MID(INDIRECT("'Ответы на форму (1)'!G"&amp;$M65,TRUE()),SEARCH("vk.com",INDIRECT("'Ответы на форму (1)'!G"&amp;$M65,TRUE())),LEN(INDIRECT("'Ответы на форму (1)'!G"&amp;$M65,TRUE()))),INDIRECT("'Ответы на форму (1)'!G"&amp;$M65,TRUE()))</f>
        <v>#REF!</v>
      </c>
      <c r="H65" s="18" t="e">
        <f aca="true">INDIRECT("'Ответы на форму (1)'!H"&amp;$M65,TRUE())</f>
        <v>#REF!</v>
      </c>
      <c r="I65" s="17" t="e">
        <f aca="true">INDIRECT("'Ответы на форму (1)'!I"&amp;$M65,TRUE())</f>
        <v>#REF!</v>
      </c>
      <c r="J65" s="17" t="e">
        <f aca="true">INDIRECT("'Ответы на форму (1)'!J"&amp;$M65,TRUE())</f>
        <v>#REF!</v>
      </c>
      <c r="K65" s="17" t="e">
        <f aca="true">INDIRECT("'Ответы на форму (1)'!K"&amp;$M65,TRUE())</f>
        <v>#REF!</v>
      </c>
      <c r="L65" s="17" t="e">
        <f aca="false" t="array" ref="L65:L65">IF(B65 &lt;&gt; "",IF(COUNTIF(concat(TRIM('Список прошлого года'!$B$2:$B$200),TRIM('Список прошлого года'!$C$2:$C$200)),concat(TRIM(B65),TRIM(C65)))+COUNTIF(concat(TRIM('Список позапрошлого года'!$B$2:$B$200),TRIM('Список позапрошлого года'!$C$2:$C$200)),concat(TRIM(B65),TRIM(C65))) &gt; 0,"Да","Нет"),"")</f>
        <v>#REF!</v>
      </c>
      <c r="M65" s="19" t="n">
        <v>82</v>
      </c>
      <c r="N65" s="19"/>
      <c r="O65" s="10" t="e">
        <f aca="false" t="array" ref="O65:O65">IF(B65 &lt;&gt; "",IF(COUNTIF(concat(TRIM('Вторая регистрация'!$A$2:$A$200),TRIM('Вторая регистрация'!$B$2:$B$200)),concat(TRIM(B65),TRIM(C65))) &gt; 0,"Да","Нет"),"")</f>
        <v>#REF!</v>
      </c>
    </row>
    <row r="66" customFormat="false" ht="15.75" hidden="false" customHeight="false" outlineLevel="0" collapsed="false">
      <c r="A66" s="25" t="e">
        <f aca="true">INDIRECT("'Ответы на форму (1)'!A"&amp;$M66,TRUE())</f>
        <v>#REF!</v>
      </c>
      <c r="B66" s="26" t="e">
        <f aca="true">INDIRECT("'Ответы на форму (1)'!B"&amp;$M66,TRUE())</f>
        <v>#REF!</v>
      </c>
      <c r="C66" s="26" t="e">
        <f aca="true">INDIRECT("'Ответы на форму (1)'!C"&amp;$M66,TRUE())</f>
        <v>#REF!</v>
      </c>
      <c r="D66" s="26" t="e">
        <f aca="true">INDIRECT("'Ответы на форму (1)'!D"&amp;$M66,TRUE())</f>
        <v>#REF!</v>
      </c>
      <c r="E66" s="26" t="n">
        <f aca="false">IFERROR(__xludf.dummyfunction("iferror(VALUE(REGEXEXTRACT(TEXT(INDIRECT(""'Ответы на форму (1)'!E""&amp;$M66,TRUE),""####""),""[0-9]+"")),IF(IFERROR(SEARCH(""моцро"",INDIRECT(""'Ответы на форму (1)'!E""&amp;$M66,TRUE)),-1) &gt;= 0,117,INDIRECT(""'Ответы на форму (1)'!E""&amp;$M66,TRUE)))"),117)</f>
        <v>117</v>
      </c>
      <c r="F66" s="27" t="e">
        <f aca="true">INDIRECT("'Ответы на форму (1)'!F"&amp;$M66,TRUE())</f>
        <v>#REF!</v>
      </c>
      <c r="G66" s="28" t="e">
        <f aca="true">IFERROR(MID(INDIRECT("'Ответы на форму (1)'!G"&amp;$M66,TRUE()),SEARCH("vk.com",INDIRECT("'Ответы на форму (1)'!G"&amp;$M66,TRUE())),LEN(INDIRECT("'Ответы на форму (1)'!G"&amp;$M66,TRUE()))),INDIRECT("'Ответы на форму (1)'!G"&amp;$M66,TRUE()))</f>
        <v>#REF!</v>
      </c>
      <c r="H66" s="27" t="e">
        <f aca="true">INDIRECT("'Ответы на форму (1)'!H"&amp;$M66,TRUE())</f>
        <v>#REF!</v>
      </c>
      <c r="I66" s="26" t="e">
        <f aca="true">INDIRECT("'Ответы на форму (1)'!I"&amp;$M66,TRUE())</f>
        <v>#REF!</v>
      </c>
      <c r="J66" s="26" t="e">
        <f aca="true">INDIRECT("'Ответы на форму (1)'!J"&amp;$M66,TRUE())</f>
        <v>#REF!</v>
      </c>
      <c r="K66" s="26" t="e">
        <f aca="true">INDIRECT("'Ответы на форму (1)'!K"&amp;$M66,TRUE())</f>
        <v>#REF!</v>
      </c>
      <c r="L66" s="26" t="e">
        <f aca="false" t="array" ref="L66:L66">IF(B66 &lt;&gt; "",IF(COUNTIF(concat(TRIM('Список прошлого года'!$B$2:$B$200),TRIM('Список прошлого года'!$C$2:$C$200)),concat(TRIM(B66),TRIM(C66)))+COUNTIF(concat(TRIM('Список позапрошлого года'!$B$2:$B$200),TRIM('Список позапрошлого года'!$C$2:$C$200)),concat(TRIM(B66),TRIM(C66))) &gt; 0,"Да","Нет"),"")</f>
        <v>#REF!</v>
      </c>
      <c r="M66" s="29" t="n">
        <v>83</v>
      </c>
      <c r="N66" s="29"/>
      <c r="O66" s="10" t="e">
        <f aca="false" t="array" ref="O66:O66">IF(B66 &lt;&gt; "",IF(COUNTIF(concat(TRIM('Вторая регистрация'!$A$2:$A$200),TRIM('Вторая регистрация'!$B$2:$B$200)),concat(TRIM(B66),TRIM(C66))) &gt; 0,"Да","Нет"),"")</f>
        <v>#REF!</v>
      </c>
    </row>
    <row r="67" customFormat="false" ht="15.75" hidden="false" customHeight="false" outlineLevel="0" collapsed="false">
      <c r="A67" s="49" t="e">
        <f aca="true">INDIRECT("'Ответы на форму (1)'!A"&amp;$M67,TRUE())</f>
        <v>#REF!</v>
      </c>
      <c r="B67" s="49" t="e">
        <f aca="true">INDIRECT("'Ответы на форму (1)'!B"&amp;$M67,TRUE())</f>
        <v>#REF!</v>
      </c>
      <c r="C67" s="49" t="e">
        <f aca="true">INDIRECT("'Ответы на форму (1)'!C"&amp;$M67,TRUE())</f>
        <v>#REF!</v>
      </c>
      <c r="D67" s="49" t="e">
        <f aca="true">INDIRECT("'Ответы на форму (1)'!D"&amp;$M67,TRUE())</f>
        <v>#REF!</v>
      </c>
      <c r="E67" s="49" t="str">
        <f aca="false">IFERROR(__xludf.dummyfunction("iferror(VALUE(REGEXEXTRACT(TEXT(INDIRECT(""'Ответы на форму (1)'!E""&amp;$M67,TRUE),""####""),""[0-9]+"")),IF(IFERROR(SEARCH(""моцро"",INDIRECT(""'Ответы на форму (1)'!E""&amp;$M67,TRUE)),-1) &gt;= 0,117,INDIRECT(""'Ответы на форму (1)'!E""&amp;$M67,TRUE)))"),"")</f>
        <v/>
      </c>
      <c r="F67" s="50" t="e">
        <f aca="true">INDIRECT("'Ответы на форму (1)'!F"&amp;$M67,TRUE())</f>
        <v>#REF!</v>
      </c>
      <c r="G67" s="49" t="e">
        <f aca="true">IFERROR(MID(INDIRECT("'Ответы на форму (1)'!G"&amp;$M67,TRUE()),SEARCH("vk.com",INDIRECT("'Ответы на форму (1)'!G"&amp;$M67,TRUE())),LEN(INDIRECT("'Ответы на форму (1)'!G"&amp;$M67,TRUE()))),INDIRECT("'Ответы на форму (1)'!G"&amp;$M67,TRUE()))</f>
        <v>#REF!</v>
      </c>
      <c r="H67" s="50" t="e">
        <f aca="true">INDIRECT("'Ответы на форму (1)'!H"&amp;$M67,TRUE())</f>
        <v>#REF!</v>
      </c>
      <c r="I67" s="49" t="e">
        <f aca="true">INDIRECT("'Ответы на форму (1)'!I"&amp;$M67,TRUE())</f>
        <v>#REF!</v>
      </c>
      <c r="J67" s="49" t="e">
        <f aca="true">INDIRECT("'Ответы на форму (1)'!J"&amp;$M67,TRUE())</f>
        <v>#REF!</v>
      </c>
      <c r="K67" s="49" t="e">
        <f aca="true">INDIRECT("'Ответы на форму (1)'!K"&amp;$M67,TRUE())</f>
        <v>#REF!</v>
      </c>
      <c r="L67" s="49" t="e">
        <f aca="false" t="array" ref="L67:L67">IF(B67 &lt;&gt; "",IF(COUNTIF(concat(TRIM('Список прошлого года'!$B$2:$B$200),TRIM('Список прошлого года'!$C$2:$C$200)),concat(TRIM(B67),TRIM(C67)))+COUNTIF(concat(TRIM('Список позапрошлого года'!$B$2:$B$200),TRIM('Список позапрошлого года'!$C$2:$C$200)),concat(TRIM(B67),TRIM(C67))) &gt; 0,"Да","Нет"),"")</f>
        <v>#REF!</v>
      </c>
      <c r="M67" s="5" t="n">
        <v>84</v>
      </c>
      <c r="N67" s="5"/>
      <c r="O67" s="5" t="e">
        <f aca="false" t="array" ref="O67:O67">IF(B67 &lt;&gt; "",IF(COUNTIF(concat(TRIM('Вторая регистрация'!$B$2:$B$200),TRIM('Вторая регистрация'!$C$2:$C$200)),concat(TRIM(B67),TRIM(C67))) &gt; 0,"Да","Нет"),"")</f>
        <v>#REF!</v>
      </c>
    </row>
    <row r="68" customFormat="false" ht="15.75" hidden="false" customHeight="false" outlineLevel="0" collapsed="false">
      <c r="A68" s="49" t="e">
        <f aca="true">INDIRECT("'Ответы на форму (1)'!A"&amp;$M68,TRUE())</f>
        <v>#REF!</v>
      </c>
      <c r="B68" s="49" t="e">
        <f aca="true">INDIRECT("'Ответы на форму (1)'!B"&amp;$M68,TRUE())</f>
        <v>#REF!</v>
      </c>
      <c r="C68" s="49" t="e">
        <f aca="true">INDIRECT("'Ответы на форму (1)'!C"&amp;$M68,TRUE())</f>
        <v>#REF!</v>
      </c>
      <c r="D68" s="49" t="e">
        <f aca="true">INDIRECT("'Ответы на форму (1)'!D"&amp;$M68,TRUE())</f>
        <v>#REF!</v>
      </c>
      <c r="E68" s="49" t="str">
        <f aca="false">IFERROR(__xludf.dummyfunction("iferror(VALUE(REGEXEXTRACT(TEXT(INDIRECT(""'Ответы на форму (1)'!E""&amp;$M68,TRUE),""####""),""[0-9]+"")),IF(IFERROR(SEARCH(""моцро"",INDIRECT(""'Ответы на форму (1)'!E""&amp;$M68,TRUE)),-1) &gt;= 0,117,INDIRECT(""'Ответы на форму (1)'!E""&amp;$M68,TRUE)))"),"")</f>
        <v/>
      </c>
      <c r="F68" s="50" t="e">
        <f aca="true">INDIRECT("'Ответы на форму (1)'!F"&amp;$M68,TRUE())</f>
        <v>#REF!</v>
      </c>
      <c r="G68" s="49" t="e">
        <f aca="true">IFERROR(MID(INDIRECT("'Ответы на форму (1)'!G"&amp;$M68,TRUE()),SEARCH("vk.com",INDIRECT("'Ответы на форму (1)'!G"&amp;$M68,TRUE())),LEN(INDIRECT("'Ответы на форму (1)'!G"&amp;$M68,TRUE()))),INDIRECT("'Ответы на форму (1)'!G"&amp;$M68,TRUE()))</f>
        <v>#REF!</v>
      </c>
      <c r="H68" s="50" t="e">
        <f aca="true">INDIRECT("'Ответы на форму (1)'!H"&amp;$M68,TRUE())</f>
        <v>#REF!</v>
      </c>
      <c r="I68" s="49" t="e">
        <f aca="true">INDIRECT("'Ответы на форму (1)'!I"&amp;$M68,TRUE())</f>
        <v>#REF!</v>
      </c>
      <c r="J68" s="49" t="e">
        <f aca="true">INDIRECT("'Ответы на форму (1)'!J"&amp;$M68,TRUE())</f>
        <v>#REF!</v>
      </c>
      <c r="K68" s="49" t="e">
        <f aca="true">INDIRECT("'Ответы на форму (1)'!K"&amp;$M68,TRUE())</f>
        <v>#REF!</v>
      </c>
      <c r="L68" s="49" t="e">
        <f aca="false" t="array" ref="L68:L68">IF(B68 &lt;&gt; "",IF(COUNTIF(concat(TRIM('Список прошлого года'!$B$2:$B$200),TRIM('Список прошлого года'!$C$2:$C$200)),concat(TRIM(B68),TRIM(C68)))+COUNTIF(concat(TRIM('Список позапрошлого года'!$B$2:$B$200),TRIM('Список позапрошлого года'!$C$2:$C$200)),concat(TRIM(B68),TRIM(C68))) &gt; 0,"Да","Нет"),"")</f>
        <v>#REF!</v>
      </c>
      <c r="M68" s="5" t="n">
        <v>85</v>
      </c>
      <c r="N68" s="5"/>
      <c r="O68" s="5" t="e">
        <f aca="false" t="array" ref="O68:O68">IF(B68 &lt;&gt; "",IF(COUNTIF(concat(TRIM('Вторая регистрация'!$B$2:$B$200),TRIM('Вторая регистрация'!$C$2:$C$200)),concat(TRIM(B68),TRIM(C68))) &gt; 0,"Да","Нет"),"")</f>
        <v>#REF!</v>
      </c>
    </row>
    <row r="69" customFormat="false" ht="15.75" hidden="false" customHeight="false" outlineLevel="0" collapsed="false">
      <c r="A69" s="49" t="e">
        <f aca="true">INDIRECT("'Ответы на форму (1)'!A"&amp;$M69,TRUE())</f>
        <v>#REF!</v>
      </c>
      <c r="B69" s="49" t="e">
        <f aca="true">INDIRECT("'Ответы на форму (1)'!B"&amp;$M69,TRUE())</f>
        <v>#REF!</v>
      </c>
      <c r="C69" s="49" t="e">
        <f aca="true">INDIRECT("'Ответы на форму (1)'!C"&amp;$M69,TRUE())</f>
        <v>#REF!</v>
      </c>
      <c r="D69" s="49" t="e">
        <f aca="true">INDIRECT("'Ответы на форму (1)'!D"&amp;$M69,TRUE())</f>
        <v>#REF!</v>
      </c>
      <c r="E69" s="49" t="str">
        <f aca="false">IFERROR(__xludf.dummyfunction("iferror(VALUE(REGEXEXTRACT(TEXT(INDIRECT(""'Ответы на форму (1)'!E""&amp;$M69,TRUE),""####""),""[0-9]+"")),IF(IFERROR(SEARCH(""моцро"",INDIRECT(""'Ответы на форму (1)'!E""&amp;$M69,TRUE)),-1) &gt;= 0,117,INDIRECT(""'Ответы на форму (1)'!E""&amp;$M69,TRUE)))"),"")</f>
        <v/>
      </c>
      <c r="F69" s="50" t="e">
        <f aca="true">INDIRECT("'Ответы на форму (1)'!F"&amp;$M69,TRUE())</f>
        <v>#REF!</v>
      </c>
      <c r="G69" s="49" t="e">
        <f aca="true">IFERROR(MID(INDIRECT("'Ответы на форму (1)'!G"&amp;$M69,TRUE()),SEARCH("vk.com",INDIRECT("'Ответы на форму (1)'!G"&amp;$M69,TRUE())),LEN(INDIRECT("'Ответы на форму (1)'!G"&amp;$M69,TRUE()))),INDIRECT("'Ответы на форму (1)'!G"&amp;$M69,TRUE()))</f>
        <v>#REF!</v>
      </c>
      <c r="H69" s="50" t="e">
        <f aca="true">INDIRECT("'Ответы на форму (1)'!H"&amp;$M69,TRUE())</f>
        <v>#REF!</v>
      </c>
      <c r="I69" s="49" t="e">
        <f aca="true">INDIRECT("'Ответы на форму (1)'!I"&amp;$M69,TRUE())</f>
        <v>#REF!</v>
      </c>
      <c r="J69" s="49" t="e">
        <f aca="true">INDIRECT("'Ответы на форму (1)'!J"&amp;$M69,TRUE())</f>
        <v>#REF!</v>
      </c>
      <c r="K69" s="49" t="e">
        <f aca="true">INDIRECT("'Ответы на форму (1)'!K"&amp;$M69,TRUE())</f>
        <v>#REF!</v>
      </c>
      <c r="L69" s="49" t="e">
        <f aca="false" t="array" ref="L69:L69">IF(B69 &lt;&gt; "",IF(COUNTIF(concat(TRIM('Список прошлого года'!$B$2:$B$200),TRIM('Список прошлого года'!$C$2:$C$200)),concat(TRIM(B69),TRIM(C69)))+COUNTIF(concat(TRIM('Список позапрошлого года'!$B$2:$B$200),TRIM('Список позапрошлого года'!$C$2:$C$200)),concat(TRIM(B69),TRIM(C69))) &gt; 0,"Да","Нет"),"")</f>
        <v>#REF!</v>
      </c>
      <c r="M69" s="5" t="n">
        <v>86</v>
      </c>
      <c r="N69" s="5"/>
      <c r="O69" s="5" t="e">
        <f aca="false" t="array" ref="O69:O69">IF(B69 &lt;&gt; "",IF(COUNTIF(concat(TRIM('Вторая регистрация'!$B$2:$B$200),TRIM('Вторая регистрация'!$C$2:$C$200)),concat(TRIM(B69),TRIM(C69))) &gt; 0,"Да","Нет"),"")</f>
        <v>#REF!</v>
      </c>
    </row>
    <row r="70" customFormat="false" ht="15.75" hidden="false" customHeight="false" outlineLevel="0" collapsed="false">
      <c r="A70" s="49" t="e">
        <f aca="true">INDIRECT("'Ответы на форму (1)'!A"&amp;$M70,TRUE())</f>
        <v>#REF!</v>
      </c>
      <c r="B70" s="49" t="e">
        <f aca="true">INDIRECT("'Ответы на форму (1)'!B"&amp;$M70,TRUE())</f>
        <v>#REF!</v>
      </c>
      <c r="C70" s="49" t="e">
        <f aca="true">INDIRECT("'Ответы на форму (1)'!C"&amp;$M70,TRUE())</f>
        <v>#REF!</v>
      </c>
      <c r="D70" s="49" t="e">
        <f aca="true">INDIRECT("'Ответы на форму (1)'!D"&amp;$M70,TRUE())</f>
        <v>#REF!</v>
      </c>
      <c r="E70" s="49" t="str">
        <f aca="false">IFERROR(__xludf.dummyfunction("iferror(VALUE(REGEXEXTRACT(TEXT(INDIRECT(""'Ответы на форму (1)'!E""&amp;$M70,TRUE),""####""),""[0-9]+"")),IF(IFERROR(SEARCH(""моцро"",INDIRECT(""'Ответы на форму (1)'!E""&amp;$M70,TRUE)),-1) &gt;= 0,117,INDIRECT(""'Ответы на форму (1)'!E""&amp;$M70,TRUE)))"),"")</f>
        <v/>
      </c>
      <c r="F70" s="50" t="e">
        <f aca="true">INDIRECT("'Ответы на форму (1)'!F"&amp;$M70,TRUE())</f>
        <v>#REF!</v>
      </c>
      <c r="G70" s="49" t="e">
        <f aca="true">IFERROR(MID(INDIRECT("'Ответы на форму (1)'!G"&amp;$M70,TRUE()),SEARCH("vk.com",INDIRECT("'Ответы на форму (1)'!G"&amp;$M70,TRUE())),LEN(INDIRECT("'Ответы на форму (1)'!G"&amp;$M70,TRUE()))),INDIRECT("'Ответы на форму (1)'!G"&amp;$M70,TRUE()))</f>
        <v>#REF!</v>
      </c>
      <c r="H70" s="50" t="e">
        <f aca="true">INDIRECT("'Ответы на форму (1)'!H"&amp;$M70,TRUE())</f>
        <v>#REF!</v>
      </c>
      <c r="I70" s="49" t="e">
        <f aca="true">INDIRECT("'Ответы на форму (1)'!I"&amp;$M70,TRUE())</f>
        <v>#REF!</v>
      </c>
      <c r="J70" s="49" t="e">
        <f aca="true">INDIRECT("'Ответы на форму (1)'!J"&amp;$M70,TRUE())</f>
        <v>#REF!</v>
      </c>
      <c r="K70" s="49" t="e">
        <f aca="true">INDIRECT("'Ответы на форму (1)'!K"&amp;$M70,TRUE())</f>
        <v>#REF!</v>
      </c>
      <c r="L70" s="49" t="e">
        <f aca="false" t="array" ref="L70:L70">IF(B70 &lt;&gt; "",IF(COUNTIF(concat(TRIM('Список прошлого года'!$B$2:$B$200),TRIM('Список прошлого года'!$C$2:$C$200)),concat(TRIM(B70),TRIM(C70)))+COUNTIF(concat(TRIM('Список позапрошлого года'!$B$2:$B$200),TRIM('Список позапрошлого года'!$C$2:$C$200)),concat(TRIM(B70),TRIM(C70))) &gt; 0,"Да","Нет"),"")</f>
        <v>#REF!</v>
      </c>
      <c r="M70" s="5" t="n">
        <v>87</v>
      </c>
      <c r="N70" s="5"/>
      <c r="O70" s="5" t="e">
        <f aca="false" t="array" ref="O70:O70">IF(B70 &lt;&gt; "",IF(COUNTIF(concat(TRIM('Вторая регистрация'!$B$2:$B$200),TRIM('Вторая регистрация'!$C$2:$C$200)),concat(TRIM(B70),TRIM(C70))) &gt; 0,"Да","Нет"),"")</f>
        <v>#REF!</v>
      </c>
    </row>
    <row r="71" customFormat="false" ht="15.75" hidden="false" customHeight="false" outlineLevel="0" collapsed="false">
      <c r="A71" s="49" t="e">
        <f aca="true">INDIRECT("'Ответы на форму (1)'!A"&amp;$M71,TRUE())</f>
        <v>#REF!</v>
      </c>
      <c r="B71" s="49" t="e">
        <f aca="true">INDIRECT("'Ответы на форму (1)'!B"&amp;$M71,TRUE())</f>
        <v>#REF!</v>
      </c>
      <c r="C71" s="49" t="e">
        <f aca="true">INDIRECT("'Ответы на форму (1)'!C"&amp;$M71,TRUE())</f>
        <v>#REF!</v>
      </c>
      <c r="D71" s="49" t="e">
        <f aca="true">INDIRECT("'Ответы на форму (1)'!D"&amp;$M71,TRUE())</f>
        <v>#REF!</v>
      </c>
      <c r="E71" s="49" t="str">
        <f aca="false">IFERROR(__xludf.dummyfunction("iferror(VALUE(REGEXEXTRACT(TEXT(INDIRECT(""'Ответы на форму (1)'!E""&amp;$M71,TRUE),""####""),""[0-9]+"")),IF(IFERROR(SEARCH(""моцро"",INDIRECT(""'Ответы на форму (1)'!E""&amp;$M71,TRUE)),-1) &gt;= 0,117,INDIRECT(""'Ответы на форму (1)'!E""&amp;$M71,TRUE)))"),"")</f>
        <v/>
      </c>
      <c r="F71" s="50" t="e">
        <f aca="true">INDIRECT("'Ответы на форму (1)'!F"&amp;$M71,TRUE())</f>
        <v>#REF!</v>
      </c>
      <c r="G71" s="49" t="e">
        <f aca="true">IFERROR(MID(INDIRECT("'Ответы на форму (1)'!G"&amp;$M71,TRUE()),SEARCH("vk.com",INDIRECT("'Ответы на форму (1)'!G"&amp;$M71,TRUE())),LEN(INDIRECT("'Ответы на форму (1)'!G"&amp;$M71,TRUE()))),INDIRECT("'Ответы на форму (1)'!G"&amp;$M71,TRUE()))</f>
        <v>#REF!</v>
      </c>
      <c r="H71" s="50" t="e">
        <f aca="true">INDIRECT("'Ответы на форму (1)'!H"&amp;$M71,TRUE())</f>
        <v>#REF!</v>
      </c>
      <c r="I71" s="49" t="e">
        <f aca="true">INDIRECT("'Ответы на форму (1)'!I"&amp;$M71,TRUE())</f>
        <v>#REF!</v>
      </c>
      <c r="J71" s="49" t="e">
        <f aca="true">INDIRECT("'Ответы на форму (1)'!J"&amp;$M71,TRUE())</f>
        <v>#REF!</v>
      </c>
      <c r="K71" s="49" t="e">
        <f aca="true">INDIRECT("'Ответы на форму (1)'!K"&amp;$M71,TRUE())</f>
        <v>#REF!</v>
      </c>
      <c r="L71" s="49" t="e">
        <f aca="false" t="array" ref="L71:L71">IF(B71 &lt;&gt; "",IF(COUNTIF(concat(TRIM('Список прошлого года'!$B$2:$B$200),TRIM('Список прошлого года'!$C$2:$C$200)),concat(TRIM(B71),TRIM(C71)))+COUNTIF(concat(TRIM('Список позапрошлого года'!$B$2:$B$200),TRIM('Список позапрошлого года'!$C$2:$C$200)),concat(TRIM(B71),TRIM(C71))) &gt; 0,"Да","Нет"),"")</f>
        <v>#REF!</v>
      </c>
      <c r="M71" s="5" t="n">
        <v>88</v>
      </c>
      <c r="N71" s="5"/>
      <c r="O71" s="5" t="e">
        <f aca="false" t="array" ref="O71:O71">IF(B71 &lt;&gt; "",IF(COUNTIF(concat(TRIM('Вторая регистрация'!$B$2:$B$200),TRIM('Вторая регистрация'!$C$2:$C$200)),concat(TRIM(B71),TRIM(C71))) &gt; 0,"Да","Нет"),"")</f>
        <v>#REF!</v>
      </c>
    </row>
    <row r="72" customFormat="false" ht="15.75" hidden="false" customHeight="false" outlineLevel="0" collapsed="false">
      <c r="A72" s="49" t="e">
        <f aca="true">INDIRECT("'Ответы на форму (1)'!A"&amp;$M72,TRUE())</f>
        <v>#REF!</v>
      </c>
      <c r="B72" s="49" t="e">
        <f aca="true">INDIRECT("'Ответы на форму (1)'!B"&amp;$M72,TRUE())</f>
        <v>#REF!</v>
      </c>
      <c r="C72" s="49" t="e">
        <f aca="true">INDIRECT("'Ответы на форму (1)'!C"&amp;$M72,TRUE())</f>
        <v>#REF!</v>
      </c>
      <c r="D72" s="49" t="e">
        <f aca="true">INDIRECT("'Ответы на форму (1)'!D"&amp;$M72,TRUE())</f>
        <v>#REF!</v>
      </c>
      <c r="E72" s="49" t="str">
        <f aca="false">IFERROR(__xludf.dummyfunction("iferror(VALUE(REGEXEXTRACT(TEXT(INDIRECT(""'Ответы на форму (1)'!E""&amp;$M72,TRUE),""####""),""[0-9]+"")),IF(IFERROR(SEARCH(""моцро"",INDIRECT(""'Ответы на форму (1)'!E""&amp;$M72,TRUE)),-1) &gt;= 0,117,INDIRECT(""'Ответы на форму (1)'!E""&amp;$M72,TRUE)))"),"")</f>
        <v/>
      </c>
      <c r="F72" s="50" t="e">
        <f aca="true">INDIRECT("'Ответы на форму (1)'!F"&amp;$M72,TRUE())</f>
        <v>#REF!</v>
      </c>
      <c r="G72" s="49" t="e">
        <f aca="true">IFERROR(MID(INDIRECT("'Ответы на форму (1)'!G"&amp;$M72,TRUE()),SEARCH("vk.com",INDIRECT("'Ответы на форму (1)'!G"&amp;$M72,TRUE())),LEN(INDIRECT("'Ответы на форму (1)'!G"&amp;$M72,TRUE()))),INDIRECT("'Ответы на форму (1)'!G"&amp;$M72,TRUE()))</f>
        <v>#REF!</v>
      </c>
      <c r="H72" s="50" t="e">
        <f aca="true">INDIRECT("'Ответы на форму (1)'!H"&amp;$M72,TRUE())</f>
        <v>#REF!</v>
      </c>
      <c r="I72" s="49" t="e">
        <f aca="true">INDIRECT("'Ответы на форму (1)'!I"&amp;$M72,TRUE())</f>
        <v>#REF!</v>
      </c>
      <c r="J72" s="49" t="e">
        <f aca="true">INDIRECT("'Ответы на форму (1)'!J"&amp;$M72,TRUE())</f>
        <v>#REF!</v>
      </c>
      <c r="K72" s="49" t="e">
        <f aca="true">INDIRECT("'Ответы на форму (1)'!K"&amp;$M72,TRUE())</f>
        <v>#REF!</v>
      </c>
      <c r="L72" s="49" t="e">
        <f aca="false" t="array" ref="L72:L72">IF(B72 &lt;&gt; "",IF(COUNTIF(concat(TRIM('Список прошлого года'!$B$2:$B$200),TRIM('Список прошлого года'!$C$2:$C$200)),concat(TRIM(B72),TRIM(C72)))+COUNTIF(concat(TRIM('Список позапрошлого года'!$B$2:$B$200),TRIM('Список позапрошлого года'!$C$2:$C$200)),concat(TRIM(B72),TRIM(C72))) &gt; 0,"Да","Нет"),"")</f>
        <v>#REF!</v>
      </c>
      <c r="M72" s="5" t="n">
        <v>89</v>
      </c>
      <c r="N72" s="5"/>
      <c r="O72" s="5" t="e">
        <f aca="false" t="array" ref="O72:O72">IF(B72 &lt;&gt; "",IF(COUNTIF(concat(TRIM('Вторая регистрация'!$B$2:$B$200),TRIM('Вторая регистрация'!$C$2:$C$200)),concat(TRIM(B72),TRIM(C72))) &gt; 0,"Да","Нет"),"")</f>
        <v>#REF!</v>
      </c>
    </row>
    <row r="73" customFormat="false" ht="15.75" hidden="false" customHeight="false" outlineLevel="0" collapsed="false">
      <c r="A73" s="49" t="e">
        <f aca="true">INDIRECT("'Ответы на форму (1)'!A"&amp;$M73,TRUE())</f>
        <v>#REF!</v>
      </c>
      <c r="B73" s="49" t="e">
        <f aca="true">INDIRECT("'Ответы на форму (1)'!B"&amp;$M73,TRUE())</f>
        <v>#REF!</v>
      </c>
      <c r="C73" s="49" t="e">
        <f aca="true">INDIRECT("'Ответы на форму (1)'!C"&amp;$M73,TRUE())</f>
        <v>#REF!</v>
      </c>
      <c r="D73" s="49" t="e">
        <f aca="true">INDIRECT("'Ответы на форму (1)'!D"&amp;$M73,TRUE())</f>
        <v>#REF!</v>
      </c>
      <c r="E73" s="49" t="str">
        <f aca="false">IFERROR(__xludf.dummyfunction("iferror(VALUE(REGEXEXTRACT(TEXT(INDIRECT(""'Ответы на форму (1)'!E""&amp;$M73,TRUE),""####""),""[0-9]+"")),IF(IFERROR(SEARCH(""моцро"",INDIRECT(""'Ответы на форму (1)'!E""&amp;$M73,TRUE)),-1) &gt;= 0,117,INDIRECT(""'Ответы на форму (1)'!E""&amp;$M73,TRUE)))"),"")</f>
        <v/>
      </c>
      <c r="F73" s="50" t="e">
        <f aca="true">INDIRECT("'Ответы на форму (1)'!F"&amp;$M73,TRUE())</f>
        <v>#REF!</v>
      </c>
      <c r="G73" s="49" t="e">
        <f aca="true">IFERROR(MID(INDIRECT("'Ответы на форму (1)'!G"&amp;$M73,TRUE()),SEARCH("vk.com",INDIRECT("'Ответы на форму (1)'!G"&amp;$M73,TRUE())),LEN(INDIRECT("'Ответы на форму (1)'!G"&amp;$M73,TRUE()))),INDIRECT("'Ответы на форму (1)'!G"&amp;$M73,TRUE()))</f>
        <v>#REF!</v>
      </c>
      <c r="H73" s="50" t="e">
        <f aca="true">INDIRECT("'Ответы на форму (1)'!H"&amp;$M73,TRUE())</f>
        <v>#REF!</v>
      </c>
      <c r="I73" s="49" t="e">
        <f aca="true">INDIRECT("'Ответы на форму (1)'!I"&amp;$M73,TRUE())</f>
        <v>#REF!</v>
      </c>
      <c r="J73" s="49" t="e">
        <f aca="true">INDIRECT("'Ответы на форму (1)'!J"&amp;$M73,TRUE())</f>
        <v>#REF!</v>
      </c>
      <c r="K73" s="49" t="e">
        <f aca="true">INDIRECT("'Ответы на форму (1)'!K"&amp;$M73,TRUE())</f>
        <v>#REF!</v>
      </c>
      <c r="L73" s="49" t="e">
        <f aca="false" t="array" ref="L73:L73">IF(B73 &lt;&gt; "",IF(COUNTIF(concat(TRIM('Список прошлого года'!$B$2:$B$200),TRIM('Список прошлого года'!$C$2:$C$200)),concat(TRIM(B73),TRIM(C73)))+COUNTIF(concat(TRIM('Список позапрошлого года'!$B$2:$B$200),TRIM('Список позапрошлого года'!$C$2:$C$200)),concat(TRIM(B73),TRIM(C73))) &gt; 0,"Да","Нет"),"")</f>
        <v>#REF!</v>
      </c>
      <c r="M73" s="5" t="n">
        <v>90</v>
      </c>
      <c r="N73" s="5"/>
      <c r="O73" s="5" t="e">
        <f aca="false" t="array" ref="O73:O73">IF(B73 &lt;&gt; "",IF(COUNTIF(concat(TRIM('Вторая регистрация'!$B$2:$B$200),TRIM('Вторая регистрация'!$C$2:$C$200)),concat(TRIM(B73),TRIM(C73))) &gt; 0,"Да","Нет"),"")</f>
        <v>#REF!</v>
      </c>
    </row>
    <row r="74" customFormat="false" ht="15.75" hidden="false" customHeight="false" outlineLevel="0" collapsed="false">
      <c r="A74" s="49" t="e">
        <f aca="true">INDIRECT("'Ответы на форму (1)'!A"&amp;$M74,TRUE())</f>
        <v>#REF!</v>
      </c>
      <c r="B74" s="49" t="e">
        <f aca="true">INDIRECT("'Ответы на форму (1)'!B"&amp;$M74,TRUE())</f>
        <v>#REF!</v>
      </c>
      <c r="C74" s="49" t="e">
        <f aca="true">INDIRECT("'Ответы на форму (1)'!C"&amp;$M74,TRUE())</f>
        <v>#REF!</v>
      </c>
      <c r="D74" s="49" t="e">
        <f aca="true">INDIRECT("'Ответы на форму (1)'!D"&amp;$M74,TRUE())</f>
        <v>#REF!</v>
      </c>
      <c r="E74" s="49" t="str">
        <f aca="false">IFERROR(__xludf.dummyfunction("iferror(VALUE(REGEXEXTRACT(TEXT(INDIRECT(""'Ответы на форму (1)'!E""&amp;$M74,TRUE),""####""),""[0-9]+"")),IF(IFERROR(SEARCH(""моцро"",INDIRECT(""'Ответы на форму (1)'!E""&amp;$M74,TRUE)),-1) &gt;= 0,117,INDIRECT(""'Ответы на форму (1)'!E""&amp;$M74,TRUE)))"),"")</f>
        <v/>
      </c>
      <c r="F74" s="50" t="e">
        <f aca="true">INDIRECT("'Ответы на форму (1)'!F"&amp;$M74,TRUE())</f>
        <v>#REF!</v>
      </c>
      <c r="G74" s="49" t="e">
        <f aca="true">IFERROR(MID(INDIRECT("'Ответы на форму (1)'!G"&amp;$M74,TRUE()),SEARCH("vk.com",INDIRECT("'Ответы на форму (1)'!G"&amp;$M74,TRUE())),LEN(INDIRECT("'Ответы на форму (1)'!G"&amp;$M74,TRUE()))),INDIRECT("'Ответы на форму (1)'!G"&amp;$M74,TRUE()))</f>
        <v>#REF!</v>
      </c>
      <c r="H74" s="50" t="e">
        <f aca="true">INDIRECT("'Ответы на форму (1)'!H"&amp;$M74,TRUE())</f>
        <v>#REF!</v>
      </c>
      <c r="I74" s="49" t="e">
        <f aca="true">INDIRECT("'Ответы на форму (1)'!I"&amp;$M74,TRUE())</f>
        <v>#REF!</v>
      </c>
      <c r="J74" s="49" t="e">
        <f aca="true">INDIRECT("'Ответы на форму (1)'!J"&amp;$M74,TRUE())</f>
        <v>#REF!</v>
      </c>
      <c r="K74" s="49" t="e">
        <f aca="true">INDIRECT("'Ответы на форму (1)'!K"&amp;$M74,TRUE())</f>
        <v>#REF!</v>
      </c>
      <c r="L74" s="49" t="e">
        <f aca="false" t="array" ref="L74:L74">IF(B74 &lt;&gt; "",IF(COUNTIF(concat(TRIM('Список прошлого года'!$B$2:$B$200),TRIM('Список прошлого года'!$C$2:$C$200)),concat(TRIM(B74),TRIM(C74)))+COUNTIF(concat(TRIM('Список позапрошлого года'!$B$2:$B$200),TRIM('Список позапрошлого года'!$C$2:$C$200)),concat(TRIM(B74),TRIM(C74))) &gt; 0,"Да","Нет"),"")</f>
        <v>#REF!</v>
      </c>
      <c r="M74" s="5" t="n">
        <v>91</v>
      </c>
      <c r="N74" s="5"/>
      <c r="O74" s="5" t="e">
        <f aca="false" t="array" ref="O74:O74">IF(B74 &lt;&gt; "",IF(COUNTIF(concat(TRIM('Вторая регистрация'!$B$2:$B$200),TRIM('Вторая регистрация'!$C$2:$C$200)),concat(TRIM(B74),TRIM(C74))) &gt; 0,"Да","Нет"),"")</f>
        <v>#REF!</v>
      </c>
    </row>
    <row r="75" customFormat="false" ht="15.75" hidden="false" customHeight="false" outlineLevel="0" collapsed="false">
      <c r="A75" s="49" t="e">
        <f aca="true">INDIRECT("'Ответы на форму (1)'!A"&amp;$M75,TRUE())</f>
        <v>#REF!</v>
      </c>
      <c r="B75" s="49" t="e">
        <f aca="true">INDIRECT("'Ответы на форму (1)'!B"&amp;$M75,TRUE())</f>
        <v>#REF!</v>
      </c>
      <c r="C75" s="49" t="e">
        <f aca="true">INDIRECT("'Ответы на форму (1)'!C"&amp;$M75,TRUE())</f>
        <v>#REF!</v>
      </c>
      <c r="D75" s="49" t="e">
        <f aca="true">INDIRECT("'Ответы на форму (1)'!D"&amp;$M75,TRUE())</f>
        <v>#REF!</v>
      </c>
      <c r="E75" s="49" t="str">
        <f aca="false">IFERROR(__xludf.dummyfunction("iferror(VALUE(REGEXEXTRACT(TEXT(INDIRECT(""'Ответы на форму (1)'!E""&amp;$M75,TRUE),""####""),""[0-9]+"")),IF(IFERROR(SEARCH(""моцро"",INDIRECT(""'Ответы на форму (1)'!E""&amp;$M75,TRUE)),-1) &gt;= 0,117,INDIRECT(""'Ответы на форму (1)'!E""&amp;$M75,TRUE)))"),"")</f>
        <v/>
      </c>
      <c r="F75" s="50" t="e">
        <f aca="true">INDIRECT("'Ответы на форму (1)'!F"&amp;$M75,TRUE())</f>
        <v>#REF!</v>
      </c>
      <c r="G75" s="49" t="e">
        <f aca="true">IFERROR(MID(INDIRECT("'Ответы на форму (1)'!G"&amp;$M75,TRUE()),SEARCH("vk.com",INDIRECT("'Ответы на форму (1)'!G"&amp;$M75,TRUE())),LEN(INDIRECT("'Ответы на форму (1)'!G"&amp;$M75,TRUE()))),INDIRECT("'Ответы на форму (1)'!G"&amp;$M75,TRUE()))</f>
        <v>#REF!</v>
      </c>
      <c r="H75" s="50" t="e">
        <f aca="true">INDIRECT("'Ответы на форму (1)'!H"&amp;$M75,TRUE())</f>
        <v>#REF!</v>
      </c>
      <c r="I75" s="49" t="e">
        <f aca="true">INDIRECT("'Ответы на форму (1)'!I"&amp;$M75,TRUE())</f>
        <v>#REF!</v>
      </c>
      <c r="J75" s="49" t="e">
        <f aca="true">INDIRECT("'Ответы на форму (1)'!J"&amp;$M75,TRUE())</f>
        <v>#REF!</v>
      </c>
      <c r="K75" s="49" t="e">
        <f aca="true">INDIRECT("'Ответы на форму (1)'!K"&amp;$M75,TRUE())</f>
        <v>#REF!</v>
      </c>
      <c r="L75" s="49" t="e">
        <f aca="false" t="array" ref="L75:L75">IF(B75 &lt;&gt; "",IF(COUNTIF(concat(TRIM('Список прошлого года'!$B$2:$B$200),TRIM('Список прошлого года'!$C$2:$C$200)),concat(TRIM(B75),TRIM(C75)))+COUNTIF(concat(TRIM('Список позапрошлого года'!$B$2:$B$200),TRIM('Список позапрошлого года'!$C$2:$C$200)),concat(TRIM(B75),TRIM(C75))) &gt; 0,"Да","Нет"),"")</f>
        <v>#REF!</v>
      </c>
      <c r="M75" s="5" t="n">
        <v>92</v>
      </c>
      <c r="N75" s="5"/>
      <c r="O75" s="5" t="e">
        <f aca="false" t="array" ref="O75:O75">IF(B75 &lt;&gt; "",IF(COUNTIF(concat(TRIM('Вторая регистрация'!$B$2:$B$200),TRIM('Вторая регистрация'!$C$2:$C$200)),concat(TRIM(B75),TRIM(C75))) &gt; 0,"Да","Нет"),"")</f>
        <v>#REF!</v>
      </c>
    </row>
    <row r="76" customFormat="false" ht="15.75" hidden="false" customHeight="false" outlineLevel="0" collapsed="false">
      <c r="A76" s="49" t="e">
        <f aca="true">INDIRECT("'Ответы на форму (1)'!A"&amp;$M76,TRUE())</f>
        <v>#REF!</v>
      </c>
      <c r="B76" s="49" t="e">
        <f aca="true">INDIRECT("'Ответы на форму (1)'!B"&amp;$M76,TRUE())</f>
        <v>#REF!</v>
      </c>
      <c r="C76" s="49" t="e">
        <f aca="true">INDIRECT("'Ответы на форму (1)'!C"&amp;$M76,TRUE())</f>
        <v>#REF!</v>
      </c>
      <c r="D76" s="49" t="e">
        <f aca="true">INDIRECT("'Ответы на форму (1)'!D"&amp;$M76,TRUE())</f>
        <v>#REF!</v>
      </c>
      <c r="E76" s="49" t="str">
        <f aca="false">IFERROR(__xludf.dummyfunction("iferror(VALUE(REGEXEXTRACT(TEXT(INDIRECT(""'Ответы на форму (1)'!E""&amp;$M76,TRUE),""####""),""[0-9]+"")),IF(IFERROR(SEARCH(""моцро"",INDIRECT(""'Ответы на форму (1)'!E""&amp;$M76,TRUE)),-1) &gt;= 0,117,INDIRECT(""'Ответы на форму (1)'!E""&amp;$M76,TRUE)))"),"")</f>
        <v/>
      </c>
      <c r="F76" s="50" t="e">
        <f aca="true">INDIRECT("'Ответы на форму (1)'!F"&amp;$M76,TRUE())</f>
        <v>#REF!</v>
      </c>
      <c r="G76" s="49" t="e">
        <f aca="true">IFERROR(MID(INDIRECT("'Ответы на форму (1)'!G"&amp;$M76,TRUE()),SEARCH("vk.com",INDIRECT("'Ответы на форму (1)'!G"&amp;$M76,TRUE())),LEN(INDIRECT("'Ответы на форму (1)'!G"&amp;$M76,TRUE()))),INDIRECT("'Ответы на форму (1)'!G"&amp;$M76,TRUE()))</f>
        <v>#REF!</v>
      </c>
      <c r="H76" s="50" t="e">
        <f aca="true">INDIRECT("'Ответы на форму (1)'!H"&amp;$M76,TRUE())</f>
        <v>#REF!</v>
      </c>
      <c r="I76" s="49" t="e">
        <f aca="true">INDIRECT("'Ответы на форму (1)'!I"&amp;$M76,TRUE())</f>
        <v>#REF!</v>
      </c>
      <c r="J76" s="49" t="e">
        <f aca="true">INDIRECT("'Ответы на форму (1)'!J"&amp;$M76,TRUE())</f>
        <v>#REF!</v>
      </c>
      <c r="K76" s="49" t="e">
        <f aca="true">INDIRECT("'Ответы на форму (1)'!K"&amp;$M76,TRUE())</f>
        <v>#REF!</v>
      </c>
      <c r="L76" s="49" t="e">
        <f aca="false" t="array" ref="L76:L76">IF(B76 &lt;&gt; "",IF(COUNTIF(concat(TRIM('Список прошлого года'!$B$2:$B$200),TRIM('Список прошлого года'!$C$2:$C$200)),concat(TRIM(B76),TRIM(C76)))+COUNTIF(concat(TRIM('Список позапрошлого года'!$B$2:$B$200),TRIM('Список позапрошлого года'!$C$2:$C$200)),concat(TRIM(B76),TRIM(C76))) &gt; 0,"Да","Нет"),"")</f>
        <v>#REF!</v>
      </c>
      <c r="M76" s="5" t="n">
        <v>93</v>
      </c>
      <c r="N76" s="5"/>
      <c r="O76" s="5" t="e">
        <f aca="false" t="array" ref="O76:O76">IF(B76 &lt;&gt; "",IF(COUNTIF(concat(TRIM('Вторая регистрация'!$B$2:$B$200),TRIM('Вторая регистрация'!$C$2:$C$200)),concat(TRIM(B76),TRIM(C76))) &gt; 0,"Да","Нет"),"")</f>
        <v>#REF!</v>
      </c>
    </row>
    <row r="77" customFormat="false" ht="15.75" hidden="false" customHeight="false" outlineLevel="0" collapsed="false">
      <c r="A77" s="49" t="e">
        <f aca="true">INDIRECT("'Ответы на форму (1)'!A"&amp;$M77,TRUE())</f>
        <v>#REF!</v>
      </c>
      <c r="B77" s="49" t="e">
        <f aca="true">INDIRECT("'Ответы на форму (1)'!B"&amp;$M77,TRUE())</f>
        <v>#REF!</v>
      </c>
      <c r="C77" s="49" t="e">
        <f aca="true">INDIRECT("'Ответы на форму (1)'!C"&amp;$M77,TRUE())</f>
        <v>#REF!</v>
      </c>
      <c r="D77" s="49" t="e">
        <f aca="true">INDIRECT("'Ответы на форму (1)'!D"&amp;$M77,TRUE())</f>
        <v>#REF!</v>
      </c>
      <c r="E77" s="49" t="str">
        <f aca="false">IFERROR(__xludf.dummyfunction("iferror(VALUE(REGEXEXTRACT(TEXT(INDIRECT(""'Ответы на форму (1)'!E""&amp;$M77,TRUE),""####""),""[0-9]+"")),IF(IFERROR(SEARCH(""моцро"",INDIRECT(""'Ответы на форму (1)'!E""&amp;$M77,TRUE)),-1) &gt;= 0,117,INDIRECT(""'Ответы на форму (1)'!E""&amp;$M77,TRUE)))"),"")</f>
        <v/>
      </c>
      <c r="F77" s="50" t="e">
        <f aca="true">INDIRECT("'Ответы на форму (1)'!F"&amp;$M77,TRUE())</f>
        <v>#REF!</v>
      </c>
      <c r="G77" s="49" t="e">
        <f aca="true">IFERROR(MID(INDIRECT("'Ответы на форму (1)'!G"&amp;$M77,TRUE()),SEARCH("vk.com",INDIRECT("'Ответы на форму (1)'!G"&amp;$M77,TRUE())),LEN(INDIRECT("'Ответы на форму (1)'!G"&amp;$M77,TRUE()))),INDIRECT("'Ответы на форму (1)'!G"&amp;$M77,TRUE()))</f>
        <v>#REF!</v>
      </c>
      <c r="H77" s="50" t="e">
        <f aca="true">INDIRECT("'Ответы на форму (1)'!H"&amp;$M77,TRUE())</f>
        <v>#REF!</v>
      </c>
      <c r="I77" s="49" t="e">
        <f aca="true">INDIRECT("'Ответы на форму (1)'!I"&amp;$M77,TRUE())</f>
        <v>#REF!</v>
      </c>
      <c r="J77" s="49" t="e">
        <f aca="true">INDIRECT("'Ответы на форму (1)'!J"&amp;$M77,TRUE())</f>
        <v>#REF!</v>
      </c>
      <c r="K77" s="49" t="e">
        <f aca="true">INDIRECT("'Ответы на форму (1)'!K"&amp;$M77,TRUE())</f>
        <v>#REF!</v>
      </c>
      <c r="L77" s="49" t="e">
        <f aca="false" t="array" ref="L77:L77">IF(B77 &lt;&gt; "",IF(COUNTIF(concat(TRIM('Список прошлого года'!$B$2:$B$200),TRIM('Список прошлого года'!$C$2:$C$200)),concat(TRIM(B77),TRIM(C77)))+COUNTIF(concat(TRIM('Список позапрошлого года'!$B$2:$B$200),TRIM('Список позапрошлого года'!$C$2:$C$200)),concat(TRIM(B77),TRIM(C77))) &gt; 0,"Да","Нет"),"")</f>
        <v>#REF!</v>
      </c>
      <c r="M77" s="5" t="n">
        <v>94</v>
      </c>
      <c r="N77" s="5"/>
      <c r="O77" s="5" t="e">
        <f aca="false" t="array" ref="O77:O77">IF(B77 &lt;&gt; "",IF(COUNTIF(concat(TRIM('Вторая регистрация'!$B$2:$B$200),TRIM('Вторая регистрация'!$C$2:$C$200)),concat(TRIM(B77),TRIM(C77))) &gt; 0,"Да","Нет"),"")</f>
        <v>#REF!</v>
      </c>
    </row>
    <row r="78" customFormat="false" ht="15.75" hidden="false" customHeight="false" outlineLevel="0" collapsed="false">
      <c r="A78" s="49" t="e">
        <f aca="true">INDIRECT("'Ответы на форму (1)'!A"&amp;$M78,TRUE())</f>
        <v>#REF!</v>
      </c>
      <c r="B78" s="49" t="e">
        <f aca="true">INDIRECT("'Ответы на форму (1)'!B"&amp;$M78,TRUE())</f>
        <v>#REF!</v>
      </c>
      <c r="C78" s="49" t="e">
        <f aca="true">INDIRECT("'Ответы на форму (1)'!C"&amp;$M78,TRUE())</f>
        <v>#REF!</v>
      </c>
      <c r="D78" s="49" t="e">
        <f aca="true">INDIRECT("'Ответы на форму (1)'!D"&amp;$M78,TRUE())</f>
        <v>#REF!</v>
      </c>
      <c r="E78" s="49" t="str">
        <f aca="false">IFERROR(__xludf.dummyfunction("iferror(VALUE(REGEXEXTRACT(TEXT(INDIRECT(""'Ответы на форму (1)'!E""&amp;$M78,TRUE),""####""),""[0-9]+"")),IF(IFERROR(SEARCH(""моцро"",INDIRECT(""'Ответы на форму (1)'!E""&amp;$M78,TRUE)),-1) &gt;= 0,117,INDIRECT(""'Ответы на форму (1)'!E""&amp;$M78,TRUE)))"),"")</f>
        <v/>
      </c>
      <c r="F78" s="50" t="e">
        <f aca="true">INDIRECT("'Ответы на форму (1)'!F"&amp;$M78,TRUE())</f>
        <v>#REF!</v>
      </c>
      <c r="G78" s="49" t="e">
        <f aca="true">IFERROR(MID(INDIRECT("'Ответы на форму (1)'!G"&amp;$M78,TRUE()),SEARCH("vk.com",INDIRECT("'Ответы на форму (1)'!G"&amp;$M78,TRUE())),LEN(INDIRECT("'Ответы на форму (1)'!G"&amp;$M78,TRUE()))),INDIRECT("'Ответы на форму (1)'!G"&amp;$M78,TRUE()))</f>
        <v>#REF!</v>
      </c>
      <c r="H78" s="50" t="e">
        <f aca="true">INDIRECT("'Ответы на форму (1)'!H"&amp;$M78,TRUE())</f>
        <v>#REF!</v>
      </c>
      <c r="I78" s="49" t="e">
        <f aca="true">INDIRECT("'Ответы на форму (1)'!I"&amp;$M78,TRUE())</f>
        <v>#REF!</v>
      </c>
      <c r="J78" s="49" t="e">
        <f aca="true">INDIRECT("'Ответы на форму (1)'!J"&amp;$M78,TRUE())</f>
        <v>#REF!</v>
      </c>
      <c r="K78" s="49" t="e">
        <f aca="true">INDIRECT("'Ответы на форму (1)'!K"&amp;$M78,TRUE())</f>
        <v>#REF!</v>
      </c>
      <c r="L78" s="49" t="e">
        <f aca="false" t="array" ref="L78:L78">IF(B78 &lt;&gt; "",IF(COUNTIF(concat(TRIM('Список прошлого года'!$B$2:$B$200),TRIM('Список прошлого года'!$C$2:$C$200)),concat(TRIM(B78),TRIM(C78)))+COUNTIF(concat(TRIM('Список позапрошлого года'!$B$2:$B$200),TRIM('Список позапрошлого года'!$C$2:$C$200)),concat(TRIM(B78),TRIM(C78))) &gt; 0,"Да","Нет"),"")</f>
        <v>#REF!</v>
      </c>
      <c r="M78" s="5" t="n">
        <v>95</v>
      </c>
      <c r="N78" s="5"/>
      <c r="O78" s="5" t="e">
        <f aca="false" t="array" ref="O78:O78">IF(B78 &lt;&gt; "",IF(COUNTIF(concat(TRIM('Вторая регистрация'!$B$2:$B$200),TRIM('Вторая регистрация'!$C$2:$C$200)),concat(TRIM(B78),TRIM(C78))) &gt; 0,"Да","Нет"),"")</f>
        <v>#REF!</v>
      </c>
    </row>
    <row r="79" customFormat="false" ht="15.75" hidden="false" customHeight="false" outlineLevel="0" collapsed="false">
      <c r="A79" s="49" t="e">
        <f aca="true">INDIRECT("'Ответы на форму (1)'!A"&amp;$M79,TRUE())</f>
        <v>#REF!</v>
      </c>
      <c r="B79" s="49" t="e">
        <f aca="true">INDIRECT("'Ответы на форму (1)'!B"&amp;$M79,TRUE())</f>
        <v>#REF!</v>
      </c>
      <c r="C79" s="49" t="e">
        <f aca="true">INDIRECT("'Ответы на форму (1)'!C"&amp;$M79,TRUE())</f>
        <v>#REF!</v>
      </c>
      <c r="D79" s="49" t="e">
        <f aca="true">INDIRECT("'Ответы на форму (1)'!D"&amp;$M79,TRUE())</f>
        <v>#REF!</v>
      </c>
      <c r="E79" s="49" t="str">
        <f aca="false">IFERROR(__xludf.dummyfunction("iferror(VALUE(REGEXEXTRACT(TEXT(INDIRECT(""'Ответы на форму (1)'!E""&amp;$M79,TRUE),""####""),""[0-9]+"")),IF(IFERROR(SEARCH(""моцро"",INDIRECT(""'Ответы на форму (1)'!E""&amp;$M79,TRUE)),-1) &gt;= 0,117,INDIRECT(""'Ответы на форму (1)'!E""&amp;$M79,TRUE)))"),"")</f>
        <v/>
      </c>
      <c r="F79" s="50" t="e">
        <f aca="true">INDIRECT("'Ответы на форму (1)'!F"&amp;$M79,TRUE())</f>
        <v>#REF!</v>
      </c>
      <c r="G79" s="49" t="e">
        <f aca="true">IFERROR(MID(INDIRECT("'Ответы на форму (1)'!G"&amp;$M79,TRUE()),SEARCH("vk.com",INDIRECT("'Ответы на форму (1)'!G"&amp;$M79,TRUE())),LEN(INDIRECT("'Ответы на форму (1)'!G"&amp;$M79,TRUE()))),INDIRECT("'Ответы на форму (1)'!G"&amp;$M79,TRUE()))</f>
        <v>#REF!</v>
      </c>
      <c r="H79" s="50" t="e">
        <f aca="true">INDIRECT("'Ответы на форму (1)'!H"&amp;$M79,TRUE())</f>
        <v>#REF!</v>
      </c>
      <c r="I79" s="49" t="e">
        <f aca="true">INDIRECT("'Ответы на форму (1)'!I"&amp;$M79,TRUE())</f>
        <v>#REF!</v>
      </c>
      <c r="J79" s="49" t="e">
        <f aca="true">INDIRECT("'Ответы на форму (1)'!J"&amp;$M79,TRUE())</f>
        <v>#REF!</v>
      </c>
      <c r="K79" s="49" t="e">
        <f aca="true">INDIRECT("'Ответы на форму (1)'!K"&amp;$M79,TRUE())</f>
        <v>#REF!</v>
      </c>
      <c r="L79" s="49" t="e">
        <f aca="false" t="array" ref="L79:L79">IF(B79 &lt;&gt; "",IF(COUNTIF(concat(TRIM('Список прошлого года'!$B$2:$B$200),TRIM('Список прошлого года'!$C$2:$C$200)),concat(TRIM(B79),TRIM(C79)))+COUNTIF(concat(TRIM('Список позапрошлого года'!$B$2:$B$200),TRIM('Список позапрошлого года'!$C$2:$C$200)),concat(TRIM(B79),TRIM(C79))) &gt; 0,"Да","Нет"),"")</f>
        <v>#REF!</v>
      </c>
      <c r="M79" s="5" t="n">
        <v>96</v>
      </c>
      <c r="N79" s="5"/>
      <c r="O79" s="5" t="e">
        <f aca="false" t="array" ref="O79:O79">IF(B79 &lt;&gt; "",IF(COUNTIF(concat(TRIM('Вторая регистрация'!$B$2:$B$200),TRIM('Вторая регистрация'!$C$2:$C$200)),concat(TRIM(B79),TRIM(C79))) &gt; 0,"Да","Нет"),"")</f>
        <v>#REF!</v>
      </c>
    </row>
    <row r="80" customFormat="false" ht="15.75" hidden="false" customHeight="false" outlineLevel="0" collapsed="false">
      <c r="A80" s="49" t="e">
        <f aca="true">INDIRECT("'Ответы на форму (1)'!A"&amp;$M80,TRUE())</f>
        <v>#REF!</v>
      </c>
      <c r="B80" s="49" t="e">
        <f aca="true">INDIRECT("'Ответы на форму (1)'!B"&amp;$M80,TRUE())</f>
        <v>#REF!</v>
      </c>
      <c r="C80" s="49" t="e">
        <f aca="true">INDIRECT("'Ответы на форму (1)'!C"&amp;$M80,TRUE())</f>
        <v>#REF!</v>
      </c>
      <c r="D80" s="49" t="e">
        <f aca="true">INDIRECT("'Ответы на форму (1)'!D"&amp;$M80,TRUE())</f>
        <v>#REF!</v>
      </c>
      <c r="E80" s="49" t="str">
        <f aca="false">IFERROR(__xludf.dummyfunction("iferror(VALUE(REGEXEXTRACT(TEXT(INDIRECT(""'Ответы на форму (1)'!E""&amp;$M80,TRUE),""####""),""[0-9]+"")),IF(IFERROR(SEARCH(""моцро"",INDIRECT(""'Ответы на форму (1)'!E""&amp;$M80,TRUE)),-1) &gt;= 0,117,INDIRECT(""'Ответы на форму (1)'!E""&amp;$M80,TRUE)))"),"")</f>
        <v/>
      </c>
      <c r="F80" s="50" t="e">
        <f aca="true">INDIRECT("'Ответы на форму (1)'!F"&amp;$M80,TRUE())</f>
        <v>#REF!</v>
      </c>
      <c r="G80" s="49" t="e">
        <f aca="true">IFERROR(MID(INDIRECT("'Ответы на форму (1)'!G"&amp;$M80,TRUE()),SEARCH("vk.com",INDIRECT("'Ответы на форму (1)'!G"&amp;$M80,TRUE())),LEN(INDIRECT("'Ответы на форму (1)'!G"&amp;$M80,TRUE()))),INDIRECT("'Ответы на форму (1)'!G"&amp;$M80,TRUE()))</f>
        <v>#REF!</v>
      </c>
      <c r="H80" s="50" t="e">
        <f aca="true">INDIRECT("'Ответы на форму (1)'!H"&amp;$M80,TRUE())</f>
        <v>#REF!</v>
      </c>
      <c r="I80" s="49" t="e">
        <f aca="true">INDIRECT("'Ответы на форму (1)'!I"&amp;$M80,TRUE())</f>
        <v>#REF!</v>
      </c>
      <c r="J80" s="49" t="e">
        <f aca="true">INDIRECT("'Ответы на форму (1)'!J"&amp;$M80,TRUE())</f>
        <v>#REF!</v>
      </c>
      <c r="K80" s="49" t="e">
        <f aca="true">INDIRECT("'Ответы на форму (1)'!K"&amp;$M80,TRUE())</f>
        <v>#REF!</v>
      </c>
      <c r="L80" s="49" t="e">
        <f aca="false" t="array" ref="L80:L80">IF(B80 &lt;&gt; "",IF(COUNTIF(concat(TRIM('Список прошлого года'!$B$2:$B$200),TRIM('Список прошлого года'!$C$2:$C$200)),concat(TRIM(B80),TRIM(C80)))+COUNTIF(concat(TRIM('Список позапрошлого года'!$B$2:$B$200),TRIM('Список позапрошлого года'!$C$2:$C$200)),concat(TRIM(B80),TRIM(C80))) &gt; 0,"Да","Нет"),"")</f>
        <v>#REF!</v>
      </c>
      <c r="M80" s="5" t="n">
        <v>97</v>
      </c>
      <c r="N80" s="5"/>
      <c r="O80" s="5" t="e">
        <f aca="false" t="array" ref="O80:O80">IF(B80 &lt;&gt; "",IF(COUNTIF(concat(TRIM('Вторая регистрация'!$B$2:$B$200),TRIM('Вторая регистрация'!$C$2:$C$200)),concat(TRIM(B80),TRIM(C80))) &gt; 0,"Да","Нет"),"")</f>
        <v>#REF!</v>
      </c>
    </row>
    <row r="81" customFormat="false" ht="15.75" hidden="false" customHeight="false" outlineLevel="0" collapsed="false">
      <c r="A81" s="49" t="e">
        <f aca="true">INDIRECT("'Ответы на форму (1)'!A"&amp;$M81,TRUE())</f>
        <v>#REF!</v>
      </c>
      <c r="B81" s="49" t="e">
        <f aca="true">INDIRECT("'Ответы на форму (1)'!B"&amp;$M81,TRUE())</f>
        <v>#REF!</v>
      </c>
      <c r="C81" s="49" t="e">
        <f aca="true">INDIRECT("'Ответы на форму (1)'!C"&amp;$M81,TRUE())</f>
        <v>#REF!</v>
      </c>
      <c r="D81" s="49" t="e">
        <f aca="true">INDIRECT("'Ответы на форму (1)'!D"&amp;$M81,TRUE())</f>
        <v>#REF!</v>
      </c>
      <c r="E81" s="49" t="str">
        <f aca="false">IFERROR(__xludf.dummyfunction("iferror(VALUE(REGEXEXTRACT(TEXT(INDIRECT(""'Ответы на форму (1)'!E""&amp;$M81,TRUE),""####""),""[0-9]+"")),IF(IFERROR(SEARCH(""моцро"",INDIRECT(""'Ответы на форму (1)'!E""&amp;$M81,TRUE)),-1) &gt;= 0,117,INDIRECT(""'Ответы на форму (1)'!E""&amp;$M81,TRUE)))"),"")</f>
        <v/>
      </c>
      <c r="F81" s="50" t="e">
        <f aca="true">INDIRECT("'Ответы на форму (1)'!F"&amp;$M81,TRUE())</f>
        <v>#REF!</v>
      </c>
      <c r="G81" s="49" t="e">
        <f aca="true">IFERROR(MID(INDIRECT("'Ответы на форму (1)'!G"&amp;$M81,TRUE()),SEARCH("vk.com",INDIRECT("'Ответы на форму (1)'!G"&amp;$M81,TRUE())),LEN(INDIRECT("'Ответы на форму (1)'!G"&amp;$M81,TRUE()))),INDIRECT("'Ответы на форму (1)'!G"&amp;$M81,TRUE()))</f>
        <v>#REF!</v>
      </c>
      <c r="H81" s="50" t="e">
        <f aca="true">INDIRECT("'Ответы на форму (1)'!H"&amp;$M81,TRUE())</f>
        <v>#REF!</v>
      </c>
      <c r="I81" s="49" t="e">
        <f aca="true">INDIRECT("'Ответы на форму (1)'!I"&amp;$M81,TRUE())</f>
        <v>#REF!</v>
      </c>
      <c r="J81" s="49" t="e">
        <f aca="true">INDIRECT("'Ответы на форму (1)'!J"&amp;$M81,TRUE())</f>
        <v>#REF!</v>
      </c>
      <c r="K81" s="49" t="e">
        <f aca="true">INDIRECT("'Ответы на форму (1)'!K"&amp;$M81,TRUE())</f>
        <v>#REF!</v>
      </c>
      <c r="L81" s="49" t="e">
        <f aca="false" t="array" ref="L81:L81">IF(B81 &lt;&gt; "",IF(COUNTIF(concat(TRIM('Список прошлого года'!$B$2:$B$200),TRIM('Список прошлого года'!$C$2:$C$200)),concat(TRIM(B81),TRIM(C81)))+COUNTIF(concat(TRIM('Список позапрошлого года'!$B$2:$B$200),TRIM('Список позапрошлого года'!$C$2:$C$200)),concat(TRIM(B81),TRIM(C81))) &gt; 0,"Да","Нет"),"")</f>
        <v>#REF!</v>
      </c>
      <c r="M81" s="5" t="n">
        <v>98</v>
      </c>
      <c r="N81" s="5"/>
      <c r="O81" s="5" t="e">
        <f aca="false" t="array" ref="O81:O81">IF(B81 &lt;&gt; "",IF(COUNTIF(concat(TRIM('Вторая регистрация'!$B$2:$B$200),TRIM('Вторая регистрация'!$C$2:$C$200)),concat(TRIM(B81),TRIM(C81))) &gt; 0,"Да","Нет"),"")</f>
        <v>#REF!</v>
      </c>
    </row>
    <row r="82" customFormat="false" ht="15.75" hidden="false" customHeight="false" outlineLevel="0" collapsed="false">
      <c r="A82" s="49" t="e">
        <f aca="true">INDIRECT("'Ответы на форму (1)'!A"&amp;$M82,TRUE())</f>
        <v>#REF!</v>
      </c>
      <c r="B82" s="49" t="e">
        <f aca="true">INDIRECT("'Ответы на форму (1)'!B"&amp;$M82,TRUE())</f>
        <v>#REF!</v>
      </c>
      <c r="C82" s="49" t="e">
        <f aca="true">INDIRECT("'Ответы на форму (1)'!C"&amp;$M82,TRUE())</f>
        <v>#REF!</v>
      </c>
      <c r="D82" s="49" t="e">
        <f aca="true">INDIRECT("'Ответы на форму (1)'!D"&amp;$M82,TRUE())</f>
        <v>#REF!</v>
      </c>
      <c r="E82" s="49" t="str">
        <f aca="false">IFERROR(__xludf.dummyfunction("iferror(VALUE(REGEXEXTRACT(TEXT(INDIRECT(""'Ответы на форму (1)'!E""&amp;$M82,TRUE),""####""),""[0-9]+"")),IF(IFERROR(SEARCH(""моцро"",INDIRECT(""'Ответы на форму (1)'!E""&amp;$M82,TRUE)),-1) &gt;= 0,117,INDIRECT(""'Ответы на форму (1)'!E""&amp;$M82,TRUE)))"),"")</f>
        <v/>
      </c>
      <c r="F82" s="50" t="e">
        <f aca="true">INDIRECT("'Ответы на форму (1)'!F"&amp;$M82,TRUE())</f>
        <v>#REF!</v>
      </c>
      <c r="G82" s="49" t="e">
        <f aca="true">IFERROR(MID(INDIRECT("'Ответы на форму (1)'!G"&amp;$M82,TRUE()),SEARCH("vk.com",INDIRECT("'Ответы на форму (1)'!G"&amp;$M82,TRUE())),LEN(INDIRECT("'Ответы на форму (1)'!G"&amp;$M82,TRUE()))),INDIRECT("'Ответы на форму (1)'!G"&amp;$M82,TRUE()))</f>
        <v>#REF!</v>
      </c>
      <c r="H82" s="50" t="e">
        <f aca="true">INDIRECT("'Ответы на форму (1)'!H"&amp;$M82,TRUE())</f>
        <v>#REF!</v>
      </c>
      <c r="I82" s="49" t="e">
        <f aca="true">INDIRECT("'Ответы на форму (1)'!I"&amp;$M82,TRUE())</f>
        <v>#REF!</v>
      </c>
      <c r="J82" s="49" t="e">
        <f aca="true">INDIRECT("'Ответы на форму (1)'!J"&amp;$M82,TRUE())</f>
        <v>#REF!</v>
      </c>
      <c r="K82" s="49" t="e">
        <f aca="true">INDIRECT("'Ответы на форму (1)'!K"&amp;$M82,TRUE())</f>
        <v>#REF!</v>
      </c>
      <c r="L82" s="49" t="e">
        <f aca="false" t="array" ref="L82:L82">IF(B82 &lt;&gt; "",IF(COUNTIF(concat(TRIM('Список прошлого года'!$B$2:$B$200),TRIM('Список прошлого года'!$C$2:$C$200)),concat(TRIM(B82),TRIM(C82)))+COUNTIF(concat(TRIM('Список позапрошлого года'!$B$2:$B$200),TRIM('Список позапрошлого года'!$C$2:$C$200)),concat(TRIM(B82),TRIM(C82))) &gt; 0,"Да","Нет"),"")</f>
        <v>#REF!</v>
      </c>
      <c r="M82" s="5" t="n">
        <v>99</v>
      </c>
      <c r="N82" s="5"/>
      <c r="O82" s="5" t="e">
        <f aca="false" t="array" ref="O82:O82">IF(B82 &lt;&gt; "",IF(COUNTIF(concat(TRIM('Вторая регистрация'!$B$2:$B$200),TRIM('Вторая регистрация'!$C$2:$C$200)),concat(TRIM(B82),TRIM(C82))) &gt; 0,"Да","Нет"),"")</f>
        <v>#REF!</v>
      </c>
    </row>
    <row r="83" customFormat="false" ht="15.75" hidden="false" customHeight="false" outlineLevel="0" collapsed="false">
      <c r="A83" s="49" t="e">
        <f aca="true">INDIRECT("'Ответы на форму (1)'!A"&amp;$M83,TRUE())</f>
        <v>#REF!</v>
      </c>
      <c r="B83" s="49" t="e">
        <f aca="true">INDIRECT("'Ответы на форму (1)'!B"&amp;$M83,TRUE())</f>
        <v>#REF!</v>
      </c>
      <c r="C83" s="49" t="e">
        <f aca="true">INDIRECT("'Ответы на форму (1)'!C"&amp;$M83,TRUE())</f>
        <v>#REF!</v>
      </c>
      <c r="D83" s="49" t="e">
        <f aca="true">INDIRECT("'Ответы на форму (1)'!D"&amp;$M83,TRUE())</f>
        <v>#REF!</v>
      </c>
      <c r="E83" s="49" t="str">
        <f aca="false">IFERROR(__xludf.dummyfunction("iferror(VALUE(REGEXEXTRACT(TEXT(INDIRECT(""'Ответы на форму (1)'!E""&amp;$M83,TRUE),""####""),""[0-9]+"")),IF(IFERROR(SEARCH(""моцро"",INDIRECT(""'Ответы на форму (1)'!E""&amp;$M83,TRUE)),-1) &gt;= 0,117,INDIRECT(""'Ответы на форму (1)'!E""&amp;$M83,TRUE)))"),"")</f>
        <v/>
      </c>
      <c r="F83" s="50" t="e">
        <f aca="true">INDIRECT("'Ответы на форму (1)'!F"&amp;$M83,TRUE())</f>
        <v>#REF!</v>
      </c>
      <c r="G83" s="49" t="e">
        <f aca="true">IFERROR(MID(INDIRECT("'Ответы на форму (1)'!G"&amp;$M83,TRUE()),SEARCH("vk.com",INDIRECT("'Ответы на форму (1)'!G"&amp;$M83,TRUE())),LEN(INDIRECT("'Ответы на форму (1)'!G"&amp;$M83,TRUE()))),INDIRECT("'Ответы на форму (1)'!G"&amp;$M83,TRUE()))</f>
        <v>#REF!</v>
      </c>
      <c r="H83" s="50" t="e">
        <f aca="true">INDIRECT("'Ответы на форму (1)'!H"&amp;$M83,TRUE())</f>
        <v>#REF!</v>
      </c>
      <c r="I83" s="49" t="e">
        <f aca="true">INDIRECT("'Ответы на форму (1)'!I"&amp;$M83,TRUE())</f>
        <v>#REF!</v>
      </c>
      <c r="J83" s="49" t="e">
        <f aca="true">INDIRECT("'Ответы на форму (1)'!J"&amp;$M83,TRUE())</f>
        <v>#REF!</v>
      </c>
      <c r="K83" s="49" t="e">
        <f aca="true">INDIRECT("'Ответы на форму (1)'!K"&amp;$M83,TRUE())</f>
        <v>#REF!</v>
      </c>
      <c r="L83" s="49" t="e">
        <f aca="false" t="array" ref="L83:L83">IF(B83 &lt;&gt; "",IF(COUNTIF(concat(TRIM('Список прошлого года'!$B$2:$B$200),TRIM('Список прошлого года'!$C$2:$C$200)),concat(TRIM(B83),TRIM(C83)))+COUNTIF(concat(TRIM('Список позапрошлого года'!$B$2:$B$200),TRIM('Список позапрошлого года'!$C$2:$C$200)),concat(TRIM(B83),TRIM(C83))) &gt; 0,"Да","Нет"),"")</f>
        <v>#REF!</v>
      </c>
      <c r="M83" s="5" t="n">
        <v>100</v>
      </c>
      <c r="N83" s="51"/>
      <c r="O83" s="5" t="e">
        <f aca="false" t="array" ref="O83:O83">IF(B83 &lt;&gt; "",IF(COUNTIF(concat(TRIM('Вторая регистрация'!$B$2:$B$200),TRIM('Вторая регистрация'!$C$2:$C$200)),concat(TRIM(B83),TRIM(C83))) &gt; 0,"Да","Нет"),"")</f>
        <v>#REF!</v>
      </c>
    </row>
    <row r="84" customFormat="false" ht="15.75" hidden="false" customHeight="false" outlineLevel="0" collapsed="false">
      <c r="A84" s="49" t="e">
        <f aca="true">INDIRECT("'Ответы на форму (1)'!A"&amp;$M84,TRUE())</f>
        <v>#REF!</v>
      </c>
      <c r="B84" s="49" t="e">
        <f aca="true">INDIRECT("'Ответы на форму (1)'!B"&amp;$M84,TRUE())</f>
        <v>#REF!</v>
      </c>
      <c r="C84" s="49" t="e">
        <f aca="true">INDIRECT("'Ответы на форму (1)'!C"&amp;$M84,TRUE())</f>
        <v>#REF!</v>
      </c>
      <c r="D84" s="49" t="e">
        <f aca="true">INDIRECT("'Ответы на форму (1)'!D"&amp;$M84,TRUE())</f>
        <v>#REF!</v>
      </c>
      <c r="E84" s="49" t="str">
        <f aca="false">IFERROR(__xludf.dummyfunction("iferror(VALUE(REGEXEXTRACT(TEXT(INDIRECT(""'Ответы на форму (1)'!E""&amp;$M84,TRUE),""####""),""[0-9]+"")),IF(IFERROR(SEARCH(""моцро"",INDIRECT(""'Ответы на форму (1)'!E""&amp;$M84,TRUE)),-1) &gt;= 0,117,INDIRECT(""'Ответы на форму (1)'!E""&amp;$M84,TRUE)))"),"")</f>
        <v/>
      </c>
      <c r="F84" s="50" t="e">
        <f aca="true">INDIRECT("'Ответы на форму (1)'!F"&amp;$M84,TRUE())</f>
        <v>#REF!</v>
      </c>
      <c r="G84" s="49" t="e">
        <f aca="true">IFERROR(MID(INDIRECT("'Ответы на форму (1)'!G"&amp;$M84,TRUE()),SEARCH("vk.com",INDIRECT("'Ответы на форму (1)'!G"&amp;$M84,TRUE())),LEN(INDIRECT("'Ответы на форму (1)'!G"&amp;$M84,TRUE()))),INDIRECT("'Ответы на форму (1)'!G"&amp;$M84,TRUE()))</f>
        <v>#REF!</v>
      </c>
      <c r="H84" s="50" t="e">
        <f aca="true">INDIRECT("'Ответы на форму (1)'!H"&amp;$M84,TRUE())</f>
        <v>#REF!</v>
      </c>
      <c r="I84" s="49" t="e">
        <f aca="true">INDIRECT("'Ответы на форму (1)'!I"&amp;$M84,TRUE())</f>
        <v>#REF!</v>
      </c>
      <c r="J84" s="49" t="e">
        <f aca="true">INDIRECT("'Ответы на форму (1)'!J"&amp;$M84,TRUE())</f>
        <v>#REF!</v>
      </c>
      <c r="K84" s="49" t="e">
        <f aca="true">INDIRECT("'Ответы на форму (1)'!K"&amp;$M84,TRUE())</f>
        <v>#REF!</v>
      </c>
      <c r="L84" s="49" t="e">
        <f aca="false" t="array" ref="L84:L84">IF(B84 &lt;&gt; "",IF(COUNTIF(concat(TRIM('Список прошлого года'!$B$2:$B$200),TRIM('Список прошлого года'!$C$2:$C$200)),concat(TRIM(B84),TRIM(C84)))+COUNTIF(concat(TRIM('Список позапрошлого года'!$B$2:$B$200),TRIM('Список позапрошлого года'!$C$2:$C$200)),concat(TRIM(B84),TRIM(C84))) &gt; 0,"Да","Нет"),"")</f>
        <v>#REF!</v>
      </c>
      <c r="M84" s="5" t="n">
        <v>101</v>
      </c>
      <c r="N84" s="51"/>
      <c r="O84" s="5" t="e">
        <f aca="false" t="array" ref="O84:O84">IF(B84 &lt;&gt; "",IF(COUNTIF(concat(TRIM('Вторая регистрация'!$B$2:$B$200),TRIM('Вторая регистрация'!$C$2:$C$200)),concat(TRIM(B84),TRIM(C84))) &gt; 0,"Да","Нет"),"")</f>
        <v>#REF!</v>
      </c>
    </row>
    <row r="85" customFormat="false" ht="15.75" hidden="false" customHeight="false" outlineLevel="0" collapsed="false">
      <c r="A85" s="49" t="e">
        <f aca="true">INDIRECT("'Ответы на форму (1)'!A"&amp;$M85,TRUE())</f>
        <v>#REF!</v>
      </c>
      <c r="B85" s="49" t="e">
        <f aca="true">INDIRECT("'Ответы на форму (1)'!B"&amp;$M85,TRUE())</f>
        <v>#REF!</v>
      </c>
      <c r="C85" s="49" t="e">
        <f aca="true">INDIRECT("'Ответы на форму (1)'!C"&amp;$M85,TRUE())</f>
        <v>#REF!</v>
      </c>
      <c r="D85" s="49" t="e">
        <f aca="true">INDIRECT("'Ответы на форму (1)'!D"&amp;$M85,TRUE())</f>
        <v>#REF!</v>
      </c>
      <c r="E85" s="49" t="str">
        <f aca="false">IFERROR(__xludf.dummyfunction("iferror(VALUE(REGEXEXTRACT(TEXT(INDIRECT(""'Ответы на форму (1)'!E""&amp;$M85,TRUE),""####""),""[0-9]+"")),IF(IFERROR(SEARCH(""моцро"",INDIRECT(""'Ответы на форму (1)'!E""&amp;$M85,TRUE)),-1) &gt;= 0,117,INDIRECT(""'Ответы на форму (1)'!E""&amp;$M85,TRUE)))"),"")</f>
        <v/>
      </c>
      <c r="F85" s="50" t="e">
        <f aca="true">INDIRECT("'Ответы на форму (1)'!F"&amp;$M85,TRUE())</f>
        <v>#REF!</v>
      </c>
      <c r="G85" s="49" t="e">
        <f aca="true">IFERROR(MID(INDIRECT("'Ответы на форму (1)'!G"&amp;$M85,TRUE()),SEARCH("vk.com",INDIRECT("'Ответы на форму (1)'!G"&amp;$M85,TRUE())),LEN(INDIRECT("'Ответы на форму (1)'!G"&amp;$M85,TRUE()))),INDIRECT("'Ответы на форму (1)'!G"&amp;$M85,TRUE()))</f>
        <v>#REF!</v>
      </c>
      <c r="H85" s="50" t="e">
        <f aca="true">INDIRECT("'Ответы на форму (1)'!H"&amp;$M85,TRUE())</f>
        <v>#REF!</v>
      </c>
      <c r="I85" s="49" t="e">
        <f aca="true">INDIRECT("'Ответы на форму (1)'!I"&amp;$M85,TRUE())</f>
        <v>#REF!</v>
      </c>
      <c r="J85" s="49" t="e">
        <f aca="true">INDIRECT("'Ответы на форму (1)'!J"&amp;$M85,TRUE())</f>
        <v>#REF!</v>
      </c>
      <c r="K85" s="49" t="e">
        <f aca="true">INDIRECT("'Ответы на форму (1)'!K"&amp;$M85,TRUE())</f>
        <v>#REF!</v>
      </c>
      <c r="L85" s="49" t="e">
        <f aca="false" t="array" ref="L85:L85">IF(B85 &lt;&gt; "",IF(COUNTIF(concat(TRIM('Список прошлого года'!$B$2:$B$200),TRIM('Список прошлого года'!$C$2:$C$200)),concat(TRIM(B85),TRIM(C85)))+COUNTIF(concat(TRIM('Список позапрошлого года'!$B$2:$B$200),TRIM('Список позапрошлого года'!$C$2:$C$200)),concat(TRIM(B85),TRIM(C85))) &gt; 0,"Да","Нет"),"")</f>
        <v>#REF!</v>
      </c>
      <c r="M85" s="5" t="n">
        <v>102</v>
      </c>
      <c r="N85" s="51"/>
      <c r="O85" s="5" t="e">
        <f aca="false" t="array" ref="O85:O85">IF(B85 &lt;&gt; "",IF(COUNTIF(concat(TRIM('Вторая регистрация'!$B$2:$B$200),TRIM('Вторая регистрация'!$C$2:$C$200)),concat(TRIM(B85),TRIM(C85))) &gt; 0,"Да","Нет"),"")</f>
        <v>#REF!</v>
      </c>
    </row>
    <row r="86" customFormat="false" ht="15.75" hidden="false" customHeight="false" outlineLevel="0" collapsed="false">
      <c r="A86" s="49" t="e">
        <f aca="true">INDIRECT("'Ответы на форму (1)'!A"&amp;$M86,TRUE())</f>
        <v>#REF!</v>
      </c>
      <c r="B86" s="49" t="e">
        <f aca="true">INDIRECT("'Ответы на форму (1)'!B"&amp;$M86,TRUE())</f>
        <v>#REF!</v>
      </c>
      <c r="C86" s="49" t="e">
        <f aca="true">INDIRECT("'Ответы на форму (1)'!C"&amp;$M86,TRUE())</f>
        <v>#REF!</v>
      </c>
      <c r="D86" s="49" t="e">
        <f aca="true">INDIRECT("'Ответы на форму (1)'!D"&amp;$M86,TRUE())</f>
        <v>#REF!</v>
      </c>
      <c r="E86" s="49" t="str">
        <f aca="false">IFERROR(__xludf.dummyfunction("iferror(VALUE(REGEXEXTRACT(TEXT(INDIRECT(""'Ответы на форму (1)'!E""&amp;$M86,TRUE),""####""),""[0-9]+"")),IF(IFERROR(SEARCH(""моцро"",INDIRECT(""'Ответы на форму (1)'!E""&amp;$M86,TRUE)),-1) &gt;= 0,117,INDIRECT(""'Ответы на форму (1)'!E""&amp;$M86,TRUE)))"),"")</f>
        <v/>
      </c>
      <c r="F86" s="50" t="e">
        <f aca="true">INDIRECT("'Ответы на форму (1)'!F"&amp;$M86,TRUE())</f>
        <v>#REF!</v>
      </c>
      <c r="G86" s="49" t="e">
        <f aca="true">IFERROR(MID(INDIRECT("'Ответы на форму (1)'!G"&amp;$M86,TRUE()),SEARCH("vk.com",INDIRECT("'Ответы на форму (1)'!G"&amp;$M86,TRUE())),LEN(INDIRECT("'Ответы на форму (1)'!G"&amp;$M86,TRUE()))),INDIRECT("'Ответы на форму (1)'!G"&amp;$M86,TRUE()))</f>
        <v>#REF!</v>
      </c>
      <c r="H86" s="50" t="e">
        <f aca="true">INDIRECT("'Ответы на форму (1)'!H"&amp;$M86,TRUE())</f>
        <v>#REF!</v>
      </c>
      <c r="I86" s="49" t="e">
        <f aca="true">INDIRECT("'Ответы на форму (1)'!I"&amp;$M86,TRUE())</f>
        <v>#REF!</v>
      </c>
      <c r="J86" s="49" t="e">
        <f aca="true">INDIRECT("'Ответы на форму (1)'!J"&amp;$M86,TRUE())</f>
        <v>#REF!</v>
      </c>
      <c r="K86" s="49" t="e">
        <f aca="true">INDIRECT("'Ответы на форму (1)'!K"&amp;$M86,TRUE())</f>
        <v>#REF!</v>
      </c>
      <c r="L86" s="49" t="e">
        <f aca="false" t="array" ref="L86:L86">IF(B86 &lt;&gt; "",IF(COUNTIF(concat(TRIM('Список прошлого года'!$B$2:$B$200),TRIM('Список прошлого года'!$C$2:$C$200)),concat(TRIM(B86),TRIM(C86)))+COUNTIF(concat(TRIM('Список позапрошлого года'!$B$2:$B$200),TRIM('Список позапрошлого года'!$C$2:$C$200)),concat(TRIM(B86),TRIM(C86))) &gt; 0,"Да","Нет"),"")</f>
        <v>#REF!</v>
      </c>
      <c r="M86" s="5" t="n">
        <v>103</v>
      </c>
      <c r="N86" s="51" t="n">
        <f aca="false">IF(NOT(ISBLANK(B86)), 0,"")</f>
        <v>0</v>
      </c>
      <c r="O86" s="5" t="e">
        <f aca="false" t="array" ref="O86:O86">IF(B86 &lt;&gt; "",IF(COUNTIF(concat(TRIM('Вторая регистрация'!$B$2:$B$200),TRIM('Вторая регистрация'!$C$2:$C$200)),concat(TRIM(B86),TRIM(C86))) &gt; 0,"Да","Нет"),"")</f>
        <v>#REF!</v>
      </c>
    </row>
    <row r="87" customFormat="false" ht="15.75" hidden="false" customHeight="false" outlineLevel="0" collapsed="false">
      <c r="A87" s="49" t="e">
        <f aca="true">INDIRECT("'Ответы на форму (1)'!A"&amp;$M87,TRUE())</f>
        <v>#REF!</v>
      </c>
      <c r="B87" s="49" t="e">
        <f aca="true">INDIRECT("'Ответы на форму (1)'!B"&amp;$M87,TRUE())</f>
        <v>#REF!</v>
      </c>
      <c r="C87" s="49" t="e">
        <f aca="true">INDIRECT("'Ответы на форму (1)'!C"&amp;$M87,TRUE())</f>
        <v>#REF!</v>
      </c>
      <c r="D87" s="49" t="e">
        <f aca="true">INDIRECT("'Ответы на форму (1)'!D"&amp;$M87,TRUE())</f>
        <v>#REF!</v>
      </c>
      <c r="E87" s="49" t="str">
        <f aca="false">IFERROR(__xludf.dummyfunction("iferror(VALUE(REGEXEXTRACT(TEXT(INDIRECT(""'Ответы на форму (1)'!E""&amp;$M87,TRUE),""####""),""[0-9]+"")),IF(IFERROR(SEARCH(""моцро"",INDIRECT(""'Ответы на форму (1)'!E""&amp;$M87,TRUE)),-1) &gt;= 0,117,INDIRECT(""'Ответы на форму (1)'!E""&amp;$M87,TRUE)))"),"")</f>
        <v/>
      </c>
      <c r="F87" s="50" t="e">
        <f aca="true">INDIRECT("'Ответы на форму (1)'!F"&amp;$M87,TRUE())</f>
        <v>#REF!</v>
      </c>
      <c r="G87" s="49" t="e">
        <f aca="true">IFERROR(MID(INDIRECT("'Ответы на форму (1)'!G"&amp;$M87,TRUE()),SEARCH("vk.com",INDIRECT("'Ответы на форму (1)'!G"&amp;$M87,TRUE())),LEN(INDIRECT("'Ответы на форму (1)'!G"&amp;$M87,TRUE()))),INDIRECT("'Ответы на форму (1)'!G"&amp;$M87,TRUE()))</f>
        <v>#REF!</v>
      </c>
      <c r="H87" s="50" t="e">
        <f aca="true">INDIRECT("'Ответы на форму (1)'!H"&amp;$M87,TRUE())</f>
        <v>#REF!</v>
      </c>
      <c r="I87" s="49" t="e">
        <f aca="true">INDIRECT("'Ответы на форму (1)'!I"&amp;$M87,TRUE())</f>
        <v>#REF!</v>
      </c>
      <c r="J87" s="49" t="e">
        <f aca="true">INDIRECT("'Ответы на форму (1)'!J"&amp;$M87,TRUE())</f>
        <v>#REF!</v>
      </c>
      <c r="K87" s="49" t="e">
        <f aca="true">INDIRECT("'Ответы на форму (1)'!K"&amp;$M87,TRUE())</f>
        <v>#REF!</v>
      </c>
      <c r="L87" s="49" t="e">
        <f aca="false" t="array" ref="L87:L87">IF(B87 &lt;&gt; "",IF(COUNTIF(concat(TRIM('Список прошлого года'!$B$2:$B$200),TRIM('Список прошлого года'!$C$2:$C$200)),concat(TRIM(B87),TRIM(C87)))+COUNTIF(concat(TRIM('Список позапрошлого года'!$B$2:$B$200),TRIM('Список позапрошлого года'!$C$2:$C$200)),concat(TRIM(B87),TRIM(C87))) &gt; 0,"Да","Нет"),"")</f>
        <v>#REF!</v>
      </c>
      <c r="M87" s="5" t="n">
        <v>104</v>
      </c>
      <c r="N87" s="51" t="n">
        <f aca="false">IF(NOT(ISBLANK(B87)), 0,"")</f>
        <v>0</v>
      </c>
      <c r="O87" s="5" t="e">
        <f aca="false" t="array" ref="O87:O87">IF(B87 &lt;&gt; "",IF(COUNTIF(concat(TRIM('Вторая регистрация'!$B$2:$B$200),TRIM('Вторая регистрация'!$C$2:$C$200)),concat(TRIM(B87),TRIM(C87))) &gt; 0,"Да","Нет"),"")</f>
        <v>#REF!</v>
      </c>
    </row>
    <row r="88" customFormat="false" ht="15.75" hidden="false" customHeight="false" outlineLevel="0" collapsed="false">
      <c r="A88" s="49" t="e">
        <f aca="true">INDIRECT("'Ответы на форму (1)'!A"&amp;$M88,TRUE())</f>
        <v>#REF!</v>
      </c>
      <c r="B88" s="49" t="e">
        <f aca="true">INDIRECT("'Ответы на форму (1)'!B"&amp;$M88,TRUE())</f>
        <v>#REF!</v>
      </c>
      <c r="C88" s="49" t="e">
        <f aca="true">INDIRECT("'Ответы на форму (1)'!C"&amp;$M88,TRUE())</f>
        <v>#REF!</v>
      </c>
      <c r="D88" s="49" t="e">
        <f aca="true">INDIRECT("'Ответы на форму (1)'!D"&amp;$M88,TRUE())</f>
        <v>#REF!</v>
      </c>
      <c r="E88" s="49" t="str">
        <f aca="false">IFERROR(__xludf.dummyfunction("iferror(VALUE(REGEXEXTRACT(TEXT(INDIRECT(""'Ответы на форму (1)'!E""&amp;$M88,TRUE),""####""),""[0-9]+"")),IF(IFERROR(SEARCH(""моцро"",INDIRECT(""'Ответы на форму (1)'!E""&amp;$M88,TRUE)),-1) &gt;= 0,117,INDIRECT(""'Ответы на форму (1)'!E""&amp;$M88,TRUE)))"),"")</f>
        <v/>
      </c>
      <c r="F88" s="50" t="e">
        <f aca="true">INDIRECT("'Ответы на форму (1)'!F"&amp;$M88,TRUE())</f>
        <v>#REF!</v>
      </c>
      <c r="G88" s="49" t="e">
        <f aca="true">IFERROR(MID(INDIRECT("'Ответы на форму (1)'!G"&amp;$M88,TRUE()),SEARCH("vk.com",INDIRECT("'Ответы на форму (1)'!G"&amp;$M88,TRUE())),LEN(INDIRECT("'Ответы на форму (1)'!G"&amp;$M88,TRUE()))),INDIRECT("'Ответы на форму (1)'!G"&amp;$M88,TRUE()))</f>
        <v>#REF!</v>
      </c>
      <c r="H88" s="50" t="e">
        <f aca="true">INDIRECT("'Ответы на форму (1)'!H"&amp;$M88,TRUE())</f>
        <v>#REF!</v>
      </c>
      <c r="I88" s="49" t="e">
        <f aca="true">INDIRECT("'Ответы на форму (1)'!I"&amp;$M88,TRUE())</f>
        <v>#REF!</v>
      </c>
      <c r="J88" s="49" t="e">
        <f aca="true">INDIRECT("'Ответы на форму (1)'!J"&amp;$M88,TRUE())</f>
        <v>#REF!</v>
      </c>
      <c r="K88" s="49" t="e">
        <f aca="true">INDIRECT("'Ответы на форму (1)'!K"&amp;$M88,TRUE())</f>
        <v>#REF!</v>
      </c>
      <c r="L88" s="49" t="e">
        <f aca="false" t="array" ref="L88:L88">IF(B88 &lt;&gt; "",IF(COUNTIF(concat(TRIM('Список прошлого года'!$B$2:$B$200),TRIM('Список прошлого года'!$C$2:$C$200)),concat(TRIM(B88),TRIM(C88)))+COUNTIF(concat(TRIM('Список позапрошлого года'!$B$2:$B$200),TRIM('Список позапрошлого года'!$C$2:$C$200)),concat(TRIM(B88),TRIM(C88))) &gt; 0,"Да","Нет"),"")</f>
        <v>#REF!</v>
      </c>
      <c r="M88" s="5" t="n">
        <v>105</v>
      </c>
      <c r="N88" s="51" t="n">
        <f aca="false">IF(NOT(ISBLANK(B88)), 0,"")</f>
        <v>0</v>
      </c>
      <c r="O88" s="5" t="e">
        <f aca="false" t="array" ref="O88:O88">IF(B88 &lt;&gt; "",IF(COUNTIF(concat(TRIM('Вторая регистрация'!$B$2:$B$200),TRIM('Вторая регистрация'!$C$2:$C$200)),concat(TRIM(B88),TRIM(C88))) &gt; 0,"Да","Нет"),"")</f>
        <v>#REF!</v>
      </c>
    </row>
    <row r="89" customFormat="false" ht="15.75" hidden="false" customHeight="false" outlineLevel="0" collapsed="false">
      <c r="A89" s="49" t="e">
        <f aca="true">INDIRECT("'Ответы на форму (1)'!A"&amp;$M89,TRUE())</f>
        <v>#REF!</v>
      </c>
      <c r="B89" s="49" t="e">
        <f aca="true">INDIRECT("'Ответы на форму (1)'!B"&amp;$M89,TRUE())</f>
        <v>#REF!</v>
      </c>
      <c r="C89" s="49" t="e">
        <f aca="true">INDIRECT("'Ответы на форму (1)'!C"&amp;$M89,TRUE())</f>
        <v>#REF!</v>
      </c>
      <c r="D89" s="49" t="e">
        <f aca="true">INDIRECT("'Ответы на форму (1)'!D"&amp;$M89,TRUE())</f>
        <v>#REF!</v>
      </c>
      <c r="E89" s="49" t="str">
        <f aca="false">IFERROR(__xludf.dummyfunction("iferror(VALUE(REGEXEXTRACT(TEXT(INDIRECT(""'Ответы на форму (1)'!E""&amp;$M89,TRUE),""####""),""[0-9]+"")),IF(IFERROR(SEARCH(""моцро"",INDIRECT(""'Ответы на форму (1)'!E""&amp;$M89,TRUE)),-1) &gt;= 0,117,INDIRECT(""'Ответы на форму (1)'!E""&amp;$M89,TRUE)))"),"")</f>
        <v/>
      </c>
      <c r="F89" s="50" t="e">
        <f aca="true">INDIRECT("'Ответы на форму (1)'!F"&amp;$M89,TRUE())</f>
        <v>#REF!</v>
      </c>
      <c r="G89" s="49" t="e">
        <f aca="true">IFERROR(MID(INDIRECT("'Ответы на форму (1)'!G"&amp;$M89,TRUE()),SEARCH("vk.com",INDIRECT("'Ответы на форму (1)'!G"&amp;$M89,TRUE())),LEN(INDIRECT("'Ответы на форму (1)'!G"&amp;$M89,TRUE()))),INDIRECT("'Ответы на форму (1)'!G"&amp;$M89,TRUE()))</f>
        <v>#REF!</v>
      </c>
      <c r="H89" s="50" t="e">
        <f aca="true">INDIRECT("'Ответы на форму (1)'!H"&amp;$M89,TRUE())</f>
        <v>#REF!</v>
      </c>
      <c r="I89" s="49" t="e">
        <f aca="true">INDIRECT("'Ответы на форму (1)'!I"&amp;$M89,TRUE())</f>
        <v>#REF!</v>
      </c>
      <c r="J89" s="49" t="e">
        <f aca="true">INDIRECT("'Ответы на форму (1)'!J"&amp;$M89,TRUE())</f>
        <v>#REF!</v>
      </c>
      <c r="K89" s="49" t="e">
        <f aca="true">INDIRECT("'Ответы на форму (1)'!K"&amp;$M89,TRUE())</f>
        <v>#REF!</v>
      </c>
      <c r="L89" s="49" t="e">
        <f aca="false" t="array" ref="L89:L89">IF(B89 &lt;&gt; "",IF(COUNTIF(concat(TRIM('Список прошлого года'!$B$2:$B$200),TRIM('Список прошлого года'!$C$2:$C$200)),concat(TRIM(B89),TRIM(C89)))+COUNTIF(concat(TRIM('Список позапрошлого года'!$B$2:$B$200),TRIM('Список позапрошлого года'!$C$2:$C$200)),concat(TRIM(B89),TRIM(C89))) &gt; 0,"Да","Нет"),"")</f>
        <v>#REF!</v>
      </c>
      <c r="M89" s="5" t="n">
        <v>106</v>
      </c>
      <c r="N89" s="51" t="n">
        <f aca="false">IF(NOT(ISBLANK(B89)), 0,"")</f>
        <v>0</v>
      </c>
      <c r="O89" s="5" t="e">
        <f aca="false" t="array" ref="O89:O89">IF(B89 &lt;&gt; "",IF(COUNTIF(concat(TRIM('Вторая регистрация'!$B$2:$B$200),TRIM('Вторая регистрация'!$C$2:$C$200)),concat(TRIM(B89),TRIM(C89))) &gt; 0,"Да","Нет"),"")</f>
        <v>#REF!</v>
      </c>
    </row>
    <row r="90" customFormat="false" ht="15.75" hidden="false" customHeight="false" outlineLevel="0" collapsed="false">
      <c r="A90" s="49" t="e">
        <f aca="true">INDIRECT("'Ответы на форму (1)'!A"&amp;$M90,TRUE())</f>
        <v>#REF!</v>
      </c>
      <c r="B90" s="49" t="e">
        <f aca="true">INDIRECT("'Ответы на форму (1)'!B"&amp;$M90,TRUE())</f>
        <v>#REF!</v>
      </c>
      <c r="C90" s="49" t="e">
        <f aca="true">INDIRECT("'Ответы на форму (1)'!C"&amp;$M90,TRUE())</f>
        <v>#REF!</v>
      </c>
      <c r="D90" s="49" t="e">
        <f aca="true">INDIRECT("'Ответы на форму (1)'!D"&amp;$M90,TRUE())</f>
        <v>#REF!</v>
      </c>
      <c r="E90" s="49" t="str">
        <f aca="false">IFERROR(__xludf.dummyfunction("iferror(VALUE(REGEXEXTRACT(TEXT(INDIRECT(""'Ответы на форму (1)'!E""&amp;$M90,TRUE),""####""),""[0-9]+"")),IF(IFERROR(SEARCH(""моцро"",INDIRECT(""'Ответы на форму (1)'!E""&amp;$M90,TRUE)),-1) &gt;= 0,117,INDIRECT(""'Ответы на форму (1)'!E""&amp;$M90,TRUE)))"),"")</f>
        <v/>
      </c>
      <c r="F90" s="50" t="e">
        <f aca="true">INDIRECT("'Ответы на форму (1)'!F"&amp;$M90,TRUE())</f>
        <v>#REF!</v>
      </c>
      <c r="G90" s="49" t="e">
        <f aca="true">IFERROR(MID(INDIRECT("'Ответы на форму (1)'!G"&amp;$M90,TRUE()),SEARCH("vk.com",INDIRECT("'Ответы на форму (1)'!G"&amp;$M90,TRUE())),LEN(INDIRECT("'Ответы на форму (1)'!G"&amp;$M90,TRUE()))),INDIRECT("'Ответы на форму (1)'!G"&amp;$M90,TRUE()))</f>
        <v>#REF!</v>
      </c>
      <c r="H90" s="50" t="e">
        <f aca="true">INDIRECT("'Ответы на форму (1)'!H"&amp;$M90,TRUE())</f>
        <v>#REF!</v>
      </c>
      <c r="I90" s="49" t="e">
        <f aca="true">INDIRECT("'Ответы на форму (1)'!I"&amp;$M90,TRUE())</f>
        <v>#REF!</v>
      </c>
      <c r="J90" s="49" t="e">
        <f aca="true">INDIRECT("'Ответы на форму (1)'!J"&amp;$M90,TRUE())</f>
        <v>#REF!</v>
      </c>
      <c r="K90" s="49" t="e">
        <f aca="true">INDIRECT("'Ответы на форму (1)'!K"&amp;$M90,TRUE())</f>
        <v>#REF!</v>
      </c>
      <c r="L90" s="49" t="e">
        <f aca="false" t="array" ref="L90:L90">IF(B90 &lt;&gt; "",IF(COUNTIF(concat(TRIM('Список прошлого года'!$B$2:$B$200),TRIM('Список прошлого года'!$C$2:$C$200)),concat(TRIM(B90),TRIM(C90)))+COUNTIF(concat(TRIM('Список позапрошлого года'!$B$2:$B$200),TRIM('Список позапрошлого года'!$C$2:$C$200)),concat(TRIM(B90),TRIM(C90))) &gt; 0,"Да","Нет"),"")</f>
        <v>#REF!</v>
      </c>
      <c r="M90" s="5" t="n">
        <v>107</v>
      </c>
      <c r="N90" s="51" t="n">
        <f aca="false">IF(NOT(ISBLANK(B90)), 0,"")</f>
        <v>0</v>
      </c>
      <c r="O90" s="5" t="e">
        <f aca="false" t="array" ref="O90:O90">IF(B90 &lt;&gt; "",IF(COUNTIF(concat(TRIM('Вторая регистрация'!$B$2:$B$200),TRIM('Вторая регистрация'!$C$2:$C$200)),concat(TRIM(B90),TRIM(C90))) &gt; 0,"Да","Нет"),"")</f>
        <v>#REF!</v>
      </c>
    </row>
    <row r="91" customFormat="false" ht="15.75" hidden="false" customHeight="false" outlineLevel="0" collapsed="false">
      <c r="A91" s="49" t="e">
        <f aca="true">INDIRECT("'Ответы на форму (1)'!A"&amp;$M91,TRUE())</f>
        <v>#REF!</v>
      </c>
      <c r="B91" s="49" t="e">
        <f aca="true">INDIRECT("'Ответы на форму (1)'!B"&amp;$M91,TRUE())</f>
        <v>#REF!</v>
      </c>
      <c r="C91" s="49" t="e">
        <f aca="true">INDIRECT("'Ответы на форму (1)'!C"&amp;$M91,TRUE())</f>
        <v>#REF!</v>
      </c>
      <c r="D91" s="49" t="e">
        <f aca="true">INDIRECT("'Ответы на форму (1)'!D"&amp;$M91,TRUE())</f>
        <v>#REF!</v>
      </c>
      <c r="E91" s="49" t="str">
        <f aca="false">IFERROR(__xludf.dummyfunction("iferror(VALUE(REGEXEXTRACT(TEXT(INDIRECT(""'Ответы на форму (1)'!E""&amp;$M91,TRUE),""####""),""[0-9]+"")),IF(IFERROR(SEARCH(""моцро"",INDIRECT(""'Ответы на форму (1)'!E""&amp;$M91,TRUE)),-1) &gt;= 0,117,INDIRECT(""'Ответы на форму (1)'!E""&amp;$M91,TRUE)))"),"")</f>
        <v/>
      </c>
      <c r="F91" s="50" t="e">
        <f aca="true">INDIRECT("'Ответы на форму (1)'!F"&amp;$M91,TRUE())</f>
        <v>#REF!</v>
      </c>
      <c r="G91" s="49" t="e">
        <f aca="true">IFERROR(MID(INDIRECT("'Ответы на форму (1)'!G"&amp;$M91,TRUE()),SEARCH("vk.com",INDIRECT("'Ответы на форму (1)'!G"&amp;$M91,TRUE())),LEN(INDIRECT("'Ответы на форму (1)'!G"&amp;$M91,TRUE()))),INDIRECT("'Ответы на форму (1)'!G"&amp;$M91,TRUE()))</f>
        <v>#REF!</v>
      </c>
      <c r="H91" s="50" t="e">
        <f aca="true">INDIRECT("'Ответы на форму (1)'!H"&amp;$M91,TRUE())</f>
        <v>#REF!</v>
      </c>
      <c r="I91" s="49" t="e">
        <f aca="true">INDIRECT("'Ответы на форму (1)'!I"&amp;$M91,TRUE())</f>
        <v>#REF!</v>
      </c>
      <c r="J91" s="49" t="e">
        <f aca="true">INDIRECT("'Ответы на форму (1)'!J"&amp;$M91,TRUE())</f>
        <v>#REF!</v>
      </c>
      <c r="K91" s="49" t="e">
        <f aca="true">INDIRECT("'Ответы на форму (1)'!K"&amp;$M91,TRUE())</f>
        <v>#REF!</v>
      </c>
      <c r="L91" s="49" t="e">
        <f aca="false" t="array" ref="L91:L91">IF(B91 &lt;&gt; "",IF(COUNTIF(concat(TRIM('Список прошлого года'!$B$2:$B$200),TRIM('Список прошлого года'!$C$2:$C$200)),concat(TRIM(B91),TRIM(C91)))+COUNTIF(concat(TRIM('Список позапрошлого года'!$B$2:$B$200),TRIM('Список позапрошлого года'!$C$2:$C$200)),concat(TRIM(B91),TRIM(C91))) &gt; 0,"Да","Нет"),"")</f>
        <v>#REF!</v>
      </c>
      <c r="M91" s="5" t="n">
        <v>108</v>
      </c>
      <c r="N91" s="51" t="n">
        <f aca="false">IF(NOT(ISBLANK(B91)), 0,"")</f>
        <v>0</v>
      </c>
      <c r="O91" s="5" t="e">
        <f aca="false" t="array" ref="O91:O91">IF(B91 &lt;&gt; "",IF(COUNTIF(concat(TRIM('Вторая регистрация'!$B$2:$B$200),TRIM('Вторая регистрация'!$C$2:$C$200)),concat(TRIM(B91),TRIM(C91))) &gt; 0,"Да","Нет"),"")</f>
        <v>#REF!</v>
      </c>
    </row>
    <row r="92" customFormat="false" ht="15.75" hidden="false" customHeight="false" outlineLevel="0" collapsed="false">
      <c r="A92" s="49" t="e">
        <f aca="true">INDIRECT("'Ответы на форму (1)'!A"&amp;$M92,TRUE())</f>
        <v>#REF!</v>
      </c>
      <c r="B92" s="49" t="e">
        <f aca="true">INDIRECT("'Ответы на форму (1)'!B"&amp;$M92,TRUE())</f>
        <v>#REF!</v>
      </c>
      <c r="C92" s="49" t="e">
        <f aca="true">INDIRECT("'Ответы на форму (1)'!C"&amp;$M92,TRUE())</f>
        <v>#REF!</v>
      </c>
      <c r="D92" s="49" t="e">
        <f aca="true">INDIRECT("'Ответы на форму (1)'!D"&amp;$M92,TRUE())</f>
        <v>#REF!</v>
      </c>
      <c r="E92" s="49" t="str">
        <f aca="false">IFERROR(__xludf.dummyfunction("iferror(VALUE(REGEXEXTRACT(TEXT(INDIRECT(""'Ответы на форму (1)'!E""&amp;$M92,TRUE),""####""),""[0-9]+"")),IF(IFERROR(SEARCH(""моцро"",INDIRECT(""'Ответы на форму (1)'!E""&amp;$M92,TRUE)),-1) &gt;= 0,117,INDIRECT(""'Ответы на форму (1)'!E""&amp;$M92,TRUE)))"),"")</f>
        <v/>
      </c>
      <c r="F92" s="50" t="e">
        <f aca="true">INDIRECT("'Ответы на форму (1)'!F"&amp;$M92,TRUE())</f>
        <v>#REF!</v>
      </c>
      <c r="G92" s="49" t="e">
        <f aca="true">IFERROR(MID(INDIRECT("'Ответы на форму (1)'!G"&amp;$M92,TRUE()),SEARCH("vk.com",INDIRECT("'Ответы на форму (1)'!G"&amp;$M92,TRUE())),LEN(INDIRECT("'Ответы на форму (1)'!G"&amp;$M92,TRUE()))),INDIRECT("'Ответы на форму (1)'!G"&amp;$M92,TRUE()))</f>
        <v>#REF!</v>
      </c>
      <c r="H92" s="50" t="e">
        <f aca="true">INDIRECT("'Ответы на форму (1)'!H"&amp;$M92,TRUE())</f>
        <v>#REF!</v>
      </c>
      <c r="I92" s="49" t="e">
        <f aca="true">INDIRECT("'Ответы на форму (1)'!I"&amp;$M92,TRUE())</f>
        <v>#REF!</v>
      </c>
      <c r="J92" s="49" t="e">
        <f aca="true">INDIRECT("'Ответы на форму (1)'!J"&amp;$M92,TRUE())</f>
        <v>#REF!</v>
      </c>
      <c r="K92" s="49" t="e">
        <f aca="true">INDIRECT("'Ответы на форму (1)'!K"&amp;$M92,TRUE())</f>
        <v>#REF!</v>
      </c>
      <c r="L92" s="49" t="e">
        <f aca="false" t="array" ref="L92:L92">IF(B92 &lt;&gt; "",IF(COUNTIF(concat(TRIM('Список прошлого года'!$B$2:$B$200),TRIM('Список прошлого года'!$C$2:$C$200)),concat(TRIM(B92),TRIM(C92)))+COUNTIF(concat(TRIM('Список позапрошлого года'!$B$2:$B$200),TRIM('Список позапрошлого года'!$C$2:$C$200)),concat(TRIM(B92),TRIM(C92))) &gt; 0,"Да","Нет"),"")</f>
        <v>#REF!</v>
      </c>
      <c r="M92" s="5" t="n">
        <v>109</v>
      </c>
      <c r="N92" s="51" t="n">
        <f aca="false">IF(NOT(ISBLANK(B92)), 0,"")</f>
        <v>0</v>
      </c>
      <c r="O92" s="5" t="e">
        <f aca="false" t="array" ref="O92:O92">IF(B92 &lt;&gt; "",IF(COUNTIF(concat(TRIM('Вторая регистрация'!$B$2:$B$200),TRIM('Вторая регистрация'!$C$2:$C$200)),concat(TRIM(B92),TRIM(C92))) &gt; 0,"Да","Нет"),"")</f>
        <v>#REF!</v>
      </c>
    </row>
    <row r="93" customFormat="false" ht="15.75" hidden="false" customHeight="false" outlineLevel="0" collapsed="false">
      <c r="A93" s="49" t="e">
        <f aca="true">INDIRECT("'Ответы на форму (1)'!A"&amp;$M93,TRUE())</f>
        <v>#REF!</v>
      </c>
      <c r="B93" s="49" t="e">
        <f aca="true">INDIRECT("'Ответы на форму (1)'!B"&amp;$M93,TRUE())</f>
        <v>#REF!</v>
      </c>
      <c r="C93" s="49" t="e">
        <f aca="true">INDIRECT("'Ответы на форму (1)'!C"&amp;$M93,TRUE())</f>
        <v>#REF!</v>
      </c>
      <c r="D93" s="49" t="e">
        <f aca="true">INDIRECT("'Ответы на форму (1)'!D"&amp;$M93,TRUE())</f>
        <v>#REF!</v>
      </c>
      <c r="E93" s="49" t="str">
        <f aca="false">IFERROR(__xludf.dummyfunction("iferror(VALUE(REGEXEXTRACT(TEXT(INDIRECT(""'Ответы на форму (1)'!E""&amp;$M93,TRUE),""####""),""[0-9]+"")),IF(IFERROR(SEARCH(""моцро"",INDIRECT(""'Ответы на форму (1)'!E""&amp;$M93,TRUE)),-1) &gt;= 0,117,INDIRECT(""'Ответы на форму (1)'!E""&amp;$M93,TRUE)))"),"")</f>
        <v/>
      </c>
      <c r="F93" s="50" t="e">
        <f aca="true">INDIRECT("'Ответы на форму (1)'!F"&amp;$M93,TRUE())</f>
        <v>#REF!</v>
      </c>
      <c r="G93" s="49" t="e">
        <f aca="true">IFERROR(MID(INDIRECT("'Ответы на форму (1)'!G"&amp;$M93,TRUE()),SEARCH("vk.com",INDIRECT("'Ответы на форму (1)'!G"&amp;$M93,TRUE())),LEN(INDIRECT("'Ответы на форму (1)'!G"&amp;$M93,TRUE()))),INDIRECT("'Ответы на форму (1)'!G"&amp;$M93,TRUE()))</f>
        <v>#REF!</v>
      </c>
      <c r="H93" s="50" t="e">
        <f aca="true">INDIRECT("'Ответы на форму (1)'!H"&amp;$M93,TRUE())</f>
        <v>#REF!</v>
      </c>
      <c r="I93" s="49" t="e">
        <f aca="true">INDIRECT("'Ответы на форму (1)'!I"&amp;$M93,TRUE())</f>
        <v>#REF!</v>
      </c>
      <c r="J93" s="49" t="e">
        <f aca="true">INDIRECT("'Ответы на форму (1)'!J"&amp;$M93,TRUE())</f>
        <v>#REF!</v>
      </c>
      <c r="K93" s="49" t="e">
        <f aca="true">INDIRECT("'Ответы на форму (1)'!K"&amp;$M93,TRUE())</f>
        <v>#REF!</v>
      </c>
      <c r="L93" s="49" t="e">
        <f aca="false" t="array" ref="L93:L93">IF(B93 &lt;&gt; "",IF(COUNTIF(concat(TRIM('Список прошлого года'!$B$2:$B$200),TRIM('Список прошлого года'!$C$2:$C$200)),concat(TRIM(B93),TRIM(C93)))+COUNTIF(concat(TRIM('Список позапрошлого года'!$B$2:$B$200),TRIM('Список позапрошлого года'!$C$2:$C$200)),concat(TRIM(B93),TRIM(C93))) &gt; 0,"Да","Нет"),"")</f>
        <v>#REF!</v>
      </c>
      <c r="M93" s="5" t="n">
        <v>110</v>
      </c>
      <c r="N93" s="51" t="n">
        <f aca="false">IF(NOT(ISBLANK(B93)), 0,"")</f>
        <v>0</v>
      </c>
      <c r="O93" s="5" t="e">
        <f aca="false" t="array" ref="O93:O93">IF(B93 &lt;&gt; "",IF(COUNTIF(concat(TRIM('Вторая регистрация'!$B$2:$B$200),TRIM('Вторая регистрация'!$C$2:$C$200)),concat(TRIM(B93),TRIM(C93))) &gt; 0,"Да","Нет"),"")</f>
        <v>#REF!</v>
      </c>
    </row>
    <row r="94" customFormat="false" ht="15.75" hidden="false" customHeight="false" outlineLevel="0" collapsed="false">
      <c r="A94" s="49" t="e">
        <f aca="true">INDIRECT("'Ответы на форму (1)'!A"&amp;$M94,TRUE())</f>
        <v>#REF!</v>
      </c>
      <c r="B94" s="49" t="e">
        <f aca="true">INDIRECT("'Ответы на форму (1)'!B"&amp;$M94,TRUE())</f>
        <v>#REF!</v>
      </c>
      <c r="C94" s="49" t="e">
        <f aca="true">INDIRECT("'Ответы на форму (1)'!C"&amp;$M94,TRUE())</f>
        <v>#REF!</v>
      </c>
      <c r="D94" s="49" t="e">
        <f aca="true">INDIRECT("'Ответы на форму (1)'!D"&amp;$M94,TRUE())</f>
        <v>#REF!</v>
      </c>
      <c r="E94" s="49" t="str">
        <f aca="false">IFERROR(__xludf.dummyfunction("iferror(VALUE(REGEXEXTRACT(TEXT(INDIRECT(""'Ответы на форму (1)'!E""&amp;$M94,TRUE),""####""),""[0-9]+"")),IF(IFERROR(SEARCH(""моцро"",INDIRECT(""'Ответы на форму (1)'!E""&amp;$M94,TRUE)),-1) &gt;= 0,117,INDIRECT(""'Ответы на форму (1)'!E""&amp;$M94,TRUE)))"),"")</f>
        <v/>
      </c>
      <c r="F94" s="50" t="e">
        <f aca="true">INDIRECT("'Ответы на форму (1)'!F"&amp;$M94,TRUE())</f>
        <v>#REF!</v>
      </c>
      <c r="G94" s="49" t="e">
        <f aca="true">IFERROR(MID(INDIRECT("'Ответы на форму (1)'!G"&amp;$M94,TRUE()),SEARCH("vk.com",INDIRECT("'Ответы на форму (1)'!G"&amp;$M94,TRUE())),LEN(INDIRECT("'Ответы на форму (1)'!G"&amp;$M94,TRUE()))),INDIRECT("'Ответы на форму (1)'!G"&amp;$M94,TRUE()))</f>
        <v>#REF!</v>
      </c>
      <c r="H94" s="50" t="e">
        <f aca="true">INDIRECT("'Ответы на форму (1)'!H"&amp;$M94,TRUE())</f>
        <v>#REF!</v>
      </c>
      <c r="I94" s="49" t="e">
        <f aca="true">INDIRECT("'Ответы на форму (1)'!I"&amp;$M94,TRUE())</f>
        <v>#REF!</v>
      </c>
      <c r="J94" s="49" t="e">
        <f aca="true">INDIRECT("'Ответы на форму (1)'!J"&amp;$M94,TRUE())</f>
        <v>#REF!</v>
      </c>
      <c r="K94" s="49" t="e">
        <f aca="true">INDIRECT("'Ответы на форму (1)'!K"&amp;$M94,TRUE())</f>
        <v>#REF!</v>
      </c>
      <c r="L94" s="49" t="e">
        <f aca="false" t="array" ref="L94:L94">IF(B94 &lt;&gt; "",IF(COUNTIF(concat(TRIM('Список прошлого года'!$B$2:$B$200),TRIM('Список прошлого года'!$C$2:$C$200)),concat(TRIM(B94),TRIM(C94)))+COUNTIF(concat(TRIM('Список позапрошлого года'!$B$2:$B$200),TRIM('Список позапрошлого года'!$C$2:$C$200)),concat(TRIM(B94),TRIM(C94))) &gt; 0,"Да","Нет"),"")</f>
        <v>#REF!</v>
      </c>
      <c r="M94" s="5" t="n">
        <v>111</v>
      </c>
      <c r="N94" s="51" t="n">
        <f aca="false">IF(NOT(ISBLANK(B94)), 0,"")</f>
        <v>0</v>
      </c>
      <c r="O94" s="5" t="e">
        <f aca="false" t="array" ref="O94:O94">IF(B94 &lt;&gt; "",IF(COUNTIF(concat(TRIM('Вторая регистрация'!$B$2:$B$200),TRIM('Вторая регистрация'!$C$2:$C$200)),concat(TRIM(B94),TRIM(C94))) &gt; 0,"Да","Нет"),"")</f>
        <v>#REF!</v>
      </c>
    </row>
    <row r="95" customFormat="false" ht="15.75" hidden="false" customHeight="false" outlineLevel="0" collapsed="false">
      <c r="A95" s="49" t="e">
        <f aca="true">INDIRECT("'Ответы на форму (1)'!A"&amp;$M95,TRUE())</f>
        <v>#REF!</v>
      </c>
      <c r="B95" s="49" t="e">
        <f aca="true">INDIRECT("'Ответы на форму (1)'!B"&amp;$M95,TRUE())</f>
        <v>#REF!</v>
      </c>
      <c r="C95" s="49" t="e">
        <f aca="true">INDIRECT("'Ответы на форму (1)'!C"&amp;$M95,TRUE())</f>
        <v>#REF!</v>
      </c>
      <c r="D95" s="49" t="e">
        <f aca="true">INDIRECT("'Ответы на форму (1)'!D"&amp;$M95,TRUE())</f>
        <v>#REF!</v>
      </c>
      <c r="E95" s="49" t="str">
        <f aca="false">IFERROR(__xludf.dummyfunction("iferror(VALUE(REGEXEXTRACT(TEXT(INDIRECT(""'Ответы на форму (1)'!E""&amp;$M95,TRUE),""####""),""[0-9]+"")),IF(IFERROR(SEARCH(""моцро"",INDIRECT(""'Ответы на форму (1)'!E""&amp;$M95,TRUE)),-1) &gt;= 0,117,INDIRECT(""'Ответы на форму (1)'!E""&amp;$M95,TRUE)))"),"")</f>
        <v/>
      </c>
      <c r="F95" s="50" t="e">
        <f aca="true">INDIRECT("'Ответы на форму (1)'!F"&amp;$M95,TRUE())</f>
        <v>#REF!</v>
      </c>
      <c r="G95" s="49" t="e">
        <f aca="true">IFERROR(MID(INDIRECT("'Ответы на форму (1)'!G"&amp;$M95,TRUE()),SEARCH("vk.com",INDIRECT("'Ответы на форму (1)'!G"&amp;$M95,TRUE())),LEN(INDIRECT("'Ответы на форму (1)'!G"&amp;$M95,TRUE()))),INDIRECT("'Ответы на форму (1)'!G"&amp;$M95,TRUE()))</f>
        <v>#REF!</v>
      </c>
      <c r="H95" s="50" t="e">
        <f aca="true">INDIRECT("'Ответы на форму (1)'!H"&amp;$M95,TRUE())</f>
        <v>#REF!</v>
      </c>
      <c r="I95" s="49" t="e">
        <f aca="true">INDIRECT("'Ответы на форму (1)'!I"&amp;$M95,TRUE())</f>
        <v>#REF!</v>
      </c>
      <c r="J95" s="49" t="e">
        <f aca="true">INDIRECT("'Ответы на форму (1)'!J"&amp;$M95,TRUE())</f>
        <v>#REF!</v>
      </c>
      <c r="K95" s="49" t="e">
        <f aca="true">INDIRECT("'Ответы на форму (1)'!K"&amp;$M95,TRUE())</f>
        <v>#REF!</v>
      </c>
      <c r="L95" s="49" t="e">
        <f aca="false" t="array" ref="L95:L95">IF(B95 &lt;&gt; "",IF(COUNTIF(concat(TRIM('Список прошлого года'!$B$2:$B$200),TRIM('Список прошлого года'!$C$2:$C$200)),concat(TRIM(B95),TRIM(C95)))+COUNTIF(concat(TRIM('Список позапрошлого года'!$B$2:$B$200),TRIM('Список позапрошлого года'!$C$2:$C$200)),concat(TRIM(B95),TRIM(C95))) &gt; 0,"Да","Нет"),"")</f>
        <v>#REF!</v>
      </c>
      <c r="M95" s="5" t="n">
        <v>112</v>
      </c>
      <c r="N95" s="51" t="n">
        <f aca="false">IF(NOT(ISBLANK(B95)), 0,"")</f>
        <v>0</v>
      </c>
      <c r="O95" s="5" t="e">
        <f aca="false" t="array" ref="O95:O95">IF(B95 &lt;&gt; "",IF(COUNTIF(concat(TRIM('Вторая регистрация'!$B$2:$B$200),TRIM('Вторая регистрация'!$C$2:$C$200)),concat(TRIM(B95),TRIM(C95))) &gt; 0,"Да","Нет"),"")</f>
        <v>#REF!</v>
      </c>
    </row>
    <row r="96" customFormat="false" ht="15.75" hidden="false" customHeight="false" outlineLevel="0" collapsed="false">
      <c r="A96" s="49" t="e">
        <f aca="true">INDIRECT("'Ответы на форму (1)'!A"&amp;$M96,TRUE())</f>
        <v>#REF!</v>
      </c>
      <c r="B96" s="49" t="e">
        <f aca="true">INDIRECT("'Ответы на форму (1)'!B"&amp;$M96,TRUE())</f>
        <v>#REF!</v>
      </c>
      <c r="C96" s="49" t="e">
        <f aca="true">INDIRECT("'Ответы на форму (1)'!C"&amp;$M96,TRUE())</f>
        <v>#REF!</v>
      </c>
      <c r="D96" s="49" t="e">
        <f aca="true">INDIRECT("'Ответы на форму (1)'!D"&amp;$M96,TRUE())</f>
        <v>#REF!</v>
      </c>
      <c r="E96" s="49" t="str">
        <f aca="false">IFERROR(__xludf.dummyfunction("iferror(VALUE(REGEXEXTRACT(TEXT(INDIRECT(""'Ответы на форму (1)'!E""&amp;$M96,TRUE),""####""),""[0-9]+"")),IF(IFERROR(SEARCH(""моцро"",INDIRECT(""'Ответы на форму (1)'!E""&amp;$M96,TRUE)),-1) &gt;= 0,117,INDIRECT(""'Ответы на форму (1)'!E""&amp;$M96,TRUE)))"),"")</f>
        <v/>
      </c>
      <c r="F96" s="50" t="e">
        <f aca="true">INDIRECT("'Ответы на форму (1)'!F"&amp;$M96,TRUE())</f>
        <v>#REF!</v>
      </c>
      <c r="G96" s="49" t="e">
        <f aca="true">IFERROR(MID(INDIRECT("'Ответы на форму (1)'!G"&amp;$M96,TRUE()),SEARCH("vk.com",INDIRECT("'Ответы на форму (1)'!G"&amp;$M96,TRUE())),LEN(INDIRECT("'Ответы на форму (1)'!G"&amp;$M96,TRUE()))),INDIRECT("'Ответы на форму (1)'!G"&amp;$M96,TRUE()))</f>
        <v>#REF!</v>
      </c>
      <c r="H96" s="50" t="e">
        <f aca="true">INDIRECT("'Ответы на форму (1)'!H"&amp;$M96,TRUE())</f>
        <v>#REF!</v>
      </c>
      <c r="I96" s="49" t="e">
        <f aca="true">INDIRECT("'Ответы на форму (1)'!I"&amp;$M96,TRUE())</f>
        <v>#REF!</v>
      </c>
      <c r="J96" s="49" t="e">
        <f aca="true">INDIRECT("'Ответы на форму (1)'!J"&amp;$M96,TRUE())</f>
        <v>#REF!</v>
      </c>
      <c r="K96" s="49" t="e">
        <f aca="true">INDIRECT("'Ответы на форму (1)'!K"&amp;$M96,TRUE())</f>
        <v>#REF!</v>
      </c>
      <c r="L96" s="49" t="e">
        <f aca="false" t="array" ref="L96:L96">IF(B96 &lt;&gt; "",IF(COUNTIF(concat(TRIM('Список прошлого года'!$B$2:$B$200),TRIM('Список прошлого года'!$C$2:$C$200)),concat(TRIM(B96),TRIM(C96)))+COUNTIF(concat(TRIM('Список позапрошлого года'!$B$2:$B$200),TRIM('Список позапрошлого года'!$C$2:$C$200)),concat(TRIM(B96),TRIM(C96))) &gt; 0,"Да","Нет"),"")</f>
        <v>#REF!</v>
      </c>
      <c r="M96" s="5" t="n">
        <v>113</v>
      </c>
      <c r="N96" s="51" t="n">
        <f aca="false">IF(NOT(ISBLANK(B96)), 0,"")</f>
        <v>0</v>
      </c>
      <c r="O96" s="5" t="e">
        <f aca="false" t="array" ref="O96:O96">IF(B96 &lt;&gt; "",IF(COUNTIF(concat(TRIM('Вторая регистрация'!$B$2:$B$200),TRIM('Вторая регистрация'!$C$2:$C$200)),concat(TRIM(B96),TRIM(C96))) &gt; 0,"Да","Нет"),"")</f>
        <v>#REF!</v>
      </c>
    </row>
    <row r="97" customFormat="false" ht="15.75" hidden="false" customHeight="false" outlineLevel="0" collapsed="false">
      <c r="A97" s="49" t="e">
        <f aca="true">INDIRECT("'Ответы на форму (1)'!A"&amp;$M97,TRUE())</f>
        <v>#REF!</v>
      </c>
      <c r="B97" s="49" t="e">
        <f aca="true">INDIRECT("'Ответы на форму (1)'!B"&amp;$M97,TRUE())</f>
        <v>#REF!</v>
      </c>
      <c r="C97" s="49" t="e">
        <f aca="true">INDIRECT("'Ответы на форму (1)'!C"&amp;$M97,TRUE())</f>
        <v>#REF!</v>
      </c>
      <c r="D97" s="49" t="e">
        <f aca="true">INDIRECT("'Ответы на форму (1)'!D"&amp;$M97,TRUE())</f>
        <v>#REF!</v>
      </c>
      <c r="E97" s="49" t="str">
        <f aca="false">IFERROR(__xludf.dummyfunction("iferror(VALUE(REGEXEXTRACT(TEXT(INDIRECT(""'Ответы на форму (1)'!E""&amp;$M97,TRUE),""####""),""[0-9]+"")),IF(IFERROR(SEARCH(""моцро"",INDIRECT(""'Ответы на форму (1)'!E""&amp;$M97,TRUE)),-1) &gt;= 0,117,INDIRECT(""'Ответы на форму (1)'!E""&amp;$M97,TRUE)))"),"")</f>
        <v/>
      </c>
      <c r="F97" s="50" t="e">
        <f aca="true">INDIRECT("'Ответы на форму (1)'!F"&amp;$M97,TRUE())</f>
        <v>#REF!</v>
      </c>
      <c r="G97" s="49" t="e">
        <f aca="true">IFERROR(MID(INDIRECT("'Ответы на форму (1)'!G"&amp;$M97,TRUE()),SEARCH("vk.com",INDIRECT("'Ответы на форму (1)'!G"&amp;$M97,TRUE())),LEN(INDIRECT("'Ответы на форму (1)'!G"&amp;$M97,TRUE()))),INDIRECT("'Ответы на форму (1)'!G"&amp;$M97,TRUE()))</f>
        <v>#REF!</v>
      </c>
      <c r="H97" s="50" t="e">
        <f aca="true">INDIRECT("'Ответы на форму (1)'!H"&amp;$M97,TRUE())</f>
        <v>#REF!</v>
      </c>
      <c r="I97" s="49" t="e">
        <f aca="true">INDIRECT("'Ответы на форму (1)'!I"&amp;$M97,TRUE())</f>
        <v>#REF!</v>
      </c>
      <c r="J97" s="49" t="e">
        <f aca="true">INDIRECT("'Ответы на форму (1)'!J"&amp;$M97,TRUE())</f>
        <v>#REF!</v>
      </c>
      <c r="K97" s="49" t="e">
        <f aca="true">INDIRECT("'Ответы на форму (1)'!K"&amp;$M97,TRUE())</f>
        <v>#REF!</v>
      </c>
      <c r="L97" s="49" t="e">
        <f aca="false" t="array" ref="L97:L97">IF(B97 &lt;&gt; "",IF(COUNTIF(concat(TRIM('Список прошлого года'!$B$2:$B$200),TRIM('Список прошлого года'!$C$2:$C$200)),concat(TRIM(B97),TRIM(C97)))+COUNTIF(concat(TRIM('Список позапрошлого года'!$B$2:$B$200),TRIM('Список позапрошлого года'!$C$2:$C$200)),concat(TRIM(B97),TRIM(C97))) &gt; 0,"Да","Нет"),"")</f>
        <v>#REF!</v>
      </c>
      <c r="M97" s="5" t="n">
        <v>114</v>
      </c>
      <c r="N97" s="51" t="n">
        <f aca="false">IF(NOT(ISBLANK(B97)), 0,"")</f>
        <v>0</v>
      </c>
      <c r="O97" s="5" t="e">
        <f aca="false" t="array" ref="O97:O97">IF(B97 &lt;&gt; "",IF(COUNTIF(concat(TRIM('Вторая регистрация'!$B$2:$B$200),TRIM('Вторая регистрация'!$C$2:$C$200)),concat(TRIM(B97),TRIM(C97))) &gt; 0,"Да","Нет"),"")</f>
        <v>#REF!</v>
      </c>
    </row>
    <row r="98" customFormat="false" ht="15.75" hidden="false" customHeight="false" outlineLevel="0" collapsed="false">
      <c r="A98" s="49" t="e">
        <f aca="true">INDIRECT("'Ответы на форму (1)'!A"&amp;$M98,TRUE())</f>
        <v>#REF!</v>
      </c>
      <c r="B98" s="49" t="e">
        <f aca="true">INDIRECT("'Ответы на форму (1)'!B"&amp;$M98,TRUE())</f>
        <v>#REF!</v>
      </c>
      <c r="C98" s="49" t="e">
        <f aca="true">INDIRECT("'Ответы на форму (1)'!C"&amp;$M98,TRUE())</f>
        <v>#REF!</v>
      </c>
      <c r="D98" s="49" t="e">
        <f aca="true">INDIRECT("'Ответы на форму (1)'!D"&amp;$M98,TRUE())</f>
        <v>#REF!</v>
      </c>
      <c r="E98" s="49" t="str">
        <f aca="false">IFERROR(__xludf.dummyfunction("iferror(VALUE(REGEXEXTRACT(TEXT(INDIRECT(""'Ответы на форму (1)'!E""&amp;$M98,TRUE),""####""),""[0-9]+"")),IF(IFERROR(SEARCH(""моцро"",INDIRECT(""'Ответы на форму (1)'!E""&amp;$M98,TRUE)),-1) &gt;= 0,117,INDIRECT(""'Ответы на форму (1)'!E""&amp;$M98,TRUE)))"),"")</f>
        <v/>
      </c>
      <c r="F98" s="50" t="e">
        <f aca="true">INDIRECT("'Ответы на форму (1)'!F"&amp;$M98,TRUE())</f>
        <v>#REF!</v>
      </c>
      <c r="G98" s="49" t="e">
        <f aca="true">IFERROR(MID(INDIRECT("'Ответы на форму (1)'!G"&amp;$M98,TRUE()),SEARCH("vk.com",INDIRECT("'Ответы на форму (1)'!G"&amp;$M98,TRUE())),LEN(INDIRECT("'Ответы на форму (1)'!G"&amp;$M98,TRUE()))),INDIRECT("'Ответы на форму (1)'!G"&amp;$M98,TRUE()))</f>
        <v>#REF!</v>
      </c>
      <c r="H98" s="50" t="e">
        <f aca="true">INDIRECT("'Ответы на форму (1)'!H"&amp;$M98,TRUE())</f>
        <v>#REF!</v>
      </c>
      <c r="I98" s="49" t="e">
        <f aca="true">INDIRECT("'Ответы на форму (1)'!I"&amp;$M98,TRUE())</f>
        <v>#REF!</v>
      </c>
      <c r="J98" s="49" t="e">
        <f aca="true">INDIRECT("'Ответы на форму (1)'!J"&amp;$M98,TRUE())</f>
        <v>#REF!</v>
      </c>
      <c r="K98" s="49" t="e">
        <f aca="true">INDIRECT("'Ответы на форму (1)'!K"&amp;$M98,TRUE())</f>
        <v>#REF!</v>
      </c>
      <c r="L98" s="49" t="e">
        <f aca="false" t="array" ref="L98:L98">IF(B98 &lt;&gt; "",IF(COUNTIF(concat(TRIM('Список прошлого года'!$B$2:$B$200),TRIM('Список прошлого года'!$C$2:$C$200)),concat(TRIM(B98),TRIM(C98)))+COUNTIF(concat(TRIM('Список позапрошлого года'!$B$2:$B$200),TRIM('Список позапрошлого года'!$C$2:$C$200)),concat(TRIM(B98),TRIM(C98))) &gt; 0,"Да","Нет"),"")</f>
        <v>#REF!</v>
      </c>
      <c r="M98" s="5" t="n">
        <v>115</v>
      </c>
      <c r="N98" s="51" t="n">
        <f aca="false">IF(NOT(ISBLANK(B98)), 0,"")</f>
        <v>0</v>
      </c>
      <c r="O98" s="5" t="e">
        <f aca="false" t="array" ref="O98:O98">IF(B98 &lt;&gt; "",IF(COUNTIF(concat(TRIM('Вторая регистрация'!$B$2:$B$200),TRIM('Вторая регистрация'!$C$2:$C$200)),concat(TRIM(B98),TRIM(C98))) &gt; 0,"Да","Нет"),"")</f>
        <v>#REF!</v>
      </c>
    </row>
    <row r="99" customFormat="false" ht="15.75" hidden="false" customHeight="false" outlineLevel="0" collapsed="false">
      <c r="A99" s="49" t="e">
        <f aca="true">INDIRECT("'Ответы на форму (1)'!A"&amp;$M99,TRUE())</f>
        <v>#REF!</v>
      </c>
      <c r="B99" s="49" t="e">
        <f aca="true">INDIRECT("'Ответы на форму (1)'!B"&amp;$M99,TRUE())</f>
        <v>#REF!</v>
      </c>
      <c r="C99" s="49" t="e">
        <f aca="true">INDIRECT("'Ответы на форму (1)'!C"&amp;$M99,TRUE())</f>
        <v>#REF!</v>
      </c>
      <c r="D99" s="49" t="e">
        <f aca="true">INDIRECT("'Ответы на форму (1)'!D"&amp;$M99,TRUE())</f>
        <v>#REF!</v>
      </c>
      <c r="E99" s="49" t="str">
        <f aca="false">IFERROR(__xludf.dummyfunction("iferror(VALUE(REGEXEXTRACT(TEXT(INDIRECT(""'Ответы на форму (1)'!E""&amp;$M99,TRUE),""####""),""[0-9]+"")),IF(IFERROR(SEARCH(""моцро"",INDIRECT(""'Ответы на форму (1)'!E""&amp;$M99,TRUE)),-1) &gt;= 0,117,INDIRECT(""'Ответы на форму (1)'!E""&amp;$M99,TRUE)))"),"")</f>
        <v/>
      </c>
      <c r="F99" s="50" t="e">
        <f aca="true">INDIRECT("'Ответы на форму (1)'!F"&amp;$M99,TRUE())</f>
        <v>#REF!</v>
      </c>
      <c r="G99" s="49" t="e">
        <f aca="true">IFERROR(MID(INDIRECT("'Ответы на форму (1)'!G"&amp;$M99,TRUE()),SEARCH("vk.com",INDIRECT("'Ответы на форму (1)'!G"&amp;$M99,TRUE())),LEN(INDIRECT("'Ответы на форму (1)'!G"&amp;$M99,TRUE()))),INDIRECT("'Ответы на форму (1)'!G"&amp;$M99,TRUE()))</f>
        <v>#REF!</v>
      </c>
      <c r="H99" s="50" t="e">
        <f aca="true">INDIRECT("'Ответы на форму (1)'!H"&amp;$M99,TRUE())</f>
        <v>#REF!</v>
      </c>
      <c r="I99" s="49" t="e">
        <f aca="true">INDIRECT("'Ответы на форму (1)'!I"&amp;$M99,TRUE())</f>
        <v>#REF!</v>
      </c>
      <c r="J99" s="49" t="e">
        <f aca="true">INDIRECT("'Ответы на форму (1)'!J"&amp;$M99,TRUE())</f>
        <v>#REF!</v>
      </c>
      <c r="K99" s="49" t="e">
        <f aca="true">INDIRECT("'Ответы на форму (1)'!K"&amp;$M99,TRUE())</f>
        <v>#REF!</v>
      </c>
      <c r="L99" s="49" t="e">
        <f aca="false" t="array" ref="L99:L99">IF(B99 &lt;&gt; "",IF(COUNTIF(concat(TRIM('Список прошлого года'!$B$2:$B$200),TRIM('Список прошлого года'!$C$2:$C$200)),concat(TRIM(B99),TRIM(C99)))+COUNTIF(concat(TRIM('Список позапрошлого года'!$B$2:$B$200),TRIM('Список позапрошлого года'!$C$2:$C$200)),concat(TRIM(B99),TRIM(C99))) &gt; 0,"Да","Нет"),"")</f>
        <v>#REF!</v>
      </c>
      <c r="M99" s="5" t="n">
        <v>116</v>
      </c>
      <c r="N99" s="51" t="n">
        <f aca="false">IF(NOT(ISBLANK(B99)), 0,"")</f>
        <v>0</v>
      </c>
      <c r="O99" s="5" t="e">
        <f aca="false" t="array" ref="O99:O99">IF(B99 &lt;&gt; "",IF(COUNTIF(concat(TRIM('Вторая регистрация'!$B$2:$B$200),TRIM('Вторая регистрация'!$C$2:$C$200)),concat(TRIM(B99),TRIM(C99))) &gt; 0,"Да","Нет"),"")</f>
        <v>#REF!</v>
      </c>
    </row>
    <row r="100" customFormat="false" ht="15.75" hidden="false" customHeight="false" outlineLevel="0" collapsed="false">
      <c r="A100" s="49" t="e">
        <f aca="true">INDIRECT("'Ответы на форму (1)'!A"&amp;$M100,TRUE())</f>
        <v>#REF!</v>
      </c>
      <c r="B100" s="49" t="e">
        <f aca="true">INDIRECT("'Ответы на форму (1)'!B"&amp;$M100,TRUE())</f>
        <v>#REF!</v>
      </c>
      <c r="C100" s="49" t="e">
        <f aca="true">INDIRECT("'Ответы на форму (1)'!C"&amp;$M100,TRUE())</f>
        <v>#REF!</v>
      </c>
      <c r="D100" s="49" t="e">
        <f aca="true">INDIRECT("'Ответы на форму (1)'!D"&amp;$M100,TRUE())</f>
        <v>#REF!</v>
      </c>
      <c r="E100" s="49" t="str">
        <f aca="false">IFERROR(__xludf.dummyfunction("iferror(VALUE(REGEXEXTRACT(TEXT(INDIRECT(""'Ответы на форму (1)'!E""&amp;$M100,TRUE),""####""),""[0-9]+"")),IF(IFERROR(SEARCH(""моцро"",INDIRECT(""'Ответы на форму (1)'!E""&amp;$M100,TRUE)),-1) &gt;= 0,117,INDIRECT(""'Ответы на форму (1)'!E""&amp;$M100,TRUE)))"),"")</f>
        <v/>
      </c>
      <c r="F100" s="50" t="e">
        <f aca="true">INDIRECT("'Ответы на форму (1)'!F"&amp;$M100,TRUE())</f>
        <v>#REF!</v>
      </c>
      <c r="G100" s="49" t="e">
        <f aca="true">IFERROR(MID(INDIRECT("'Ответы на форму (1)'!G"&amp;$M100,TRUE()),SEARCH("vk.com",INDIRECT("'Ответы на форму (1)'!G"&amp;$M100,TRUE())),LEN(INDIRECT("'Ответы на форму (1)'!G"&amp;$M100,TRUE()))),INDIRECT("'Ответы на форму (1)'!G"&amp;$M100,TRUE()))</f>
        <v>#REF!</v>
      </c>
      <c r="H100" s="50" t="e">
        <f aca="true">INDIRECT("'Ответы на форму (1)'!H"&amp;$M100,TRUE())</f>
        <v>#REF!</v>
      </c>
      <c r="I100" s="49" t="e">
        <f aca="true">INDIRECT("'Ответы на форму (1)'!I"&amp;$M100,TRUE())</f>
        <v>#REF!</v>
      </c>
      <c r="J100" s="49" t="e">
        <f aca="true">INDIRECT("'Ответы на форму (1)'!J"&amp;$M100,TRUE())</f>
        <v>#REF!</v>
      </c>
      <c r="K100" s="49" t="e">
        <f aca="true">INDIRECT("'Ответы на форму (1)'!K"&amp;$M100,TRUE())</f>
        <v>#REF!</v>
      </c>
      <c r="L100" s="49" t="e">
        <f aca="false" t="array" ref="L100:L100">IF(B100 &lt;&gt; "",IF(COUNTIF(concat(TRIM('Список прошлого года'!$B$2:$B$200),TRIM('Список прошлого года'!$C$2:$C$200)),concat(TRIM(B100),TRIM(C100)))+COUNTIF(concat(TRIM('Список позапрошлого года'!$B$2:$B$200),TRIM('Список позапрошлого года'!$C$2:$C$200)),concat(TRIM(B100),TRIM(C100))) &gt; 0,"Да","Нет"),"")</f>
        <v>#REF!</v>
      </c>
      <c r="M100" s="5" t="n">
        <v>117</v>
      </c>
      <c r="N100" s="51" t="n">
        <f aca="false">IF(NOT(ISBLANK(B100)), 0,"")</f>
        <v>0</v>
      </c>
      <c r="O100" s="5" t="e">
        <f aca="false" t="array" ref="O100:O100">IF(B100 &lt;&gt; "",IF(COUNTIF(concat(TRIM('Вторая регистрация'!$B$2:$B$200),TRIM('Вторая регистрация'!$C$2:$C$200)),concat(TRIM(B100),TRIM(C100))) &gt; 0,"Да","Нет"),"")</f>
        <v>#REF!</v>
      </c>
    </row>
    <row r="101" customFormat="false" ht="15.75" hidden="false" customHeight="false" outlineLevel="0" collapsed="false">
      <c r="A101" s="49" t="e">
        <f aca="true">INDIRECT("'Ответы на форму (1)'!A"&amp;$M101,TRUE())</f>
        <v>#REF!</v>
      </c>
      <c r="B101" s="49" t="e">
        <f aca="true">INDIRECT("'Ответы на форму (1)'!B"&amp;$M101,TRUE())</f>
        <v>#REF!</v>
      </c>
      <c r="C101" s="49" t="e">
        <f aca="true">INDIRECT("'Ответы на форму (1)'!C"&amp;$M101,TRUE())</f>
        <v>#REF!</v>
      </c>
      <c r="D101" s="49" t="e">
        <f aca="true">INDIRECT("'Ответы на форму (1)'!D"&amp;$M101,TRUE())</f>
        <v>#REF!</v>
      </c>
      <c r="E101" s="49" t="str">
        <f aca="false">IFERROR(__xludf.dummyfunction("iferror(VALUE(REGEXEXTRACT(TEXT(INDIRECT(""'Ответы на форму (1)'!E""&amp;$M101,TRUE),""####""),""[0-9]+"")),IF(IFERROR(SEARCH(""моцро"",INDIRECT(""'Ответы на форму (1)'!E""&amp;$M101,TRUE)),-1) &gt;= 0,117,INDIRECT(""'Ответы на форму (1)'!E""&amp;$M101,TRUE)))"),"")</f>
        <v/>
      </c>
      <c r="F101" s="50" t="e">
        <f aca="true">INDIRECT("'Ответы на форму (1)'!F"&amp;$M101,TRUE())</f>
        <v>#REF!</v>
      </c>
      <c r="G101" s="49" t="e">
        <f aca="true">IFERROR(MID(INDIRECT("'Ответы на форму (1)'!G"&amp;$M101,TRUE()),SEARCH("vk.com",INDIRECT("'Ответы на форму (1)'!G"&amp;$M101,TRUE())),LEN(INDIRECT("'Ответы на форму (1)'!G"&amp;$M101,TRUE()))),INDIRECT("'Ответы на форму (1)'!G"&amp;$M101,TRUE()))</f>
        <v>#REF!</v>
      </c>
      <c r="H101" s="50" t="e">
        <f aca="true">INDIRECT("'Ответы на форму (1)'!H"&amp;$M101,TRUE())</f>
        <v>#REF!</v>
      </c>
      <c r="I101" s="49" t="e">
        <f aca="true">INDIRECT("'Ответы на форму (1)'!I"&amp;$M101,TRUE())</f>
        <v>#REF!</v>
      </c>
      <c r="J101" s="49" t="e">
        <f aca="true">INDIRECT("'Ответы на форму (1)'!J"&amp;$M101,TRUE())</f>
        <v>#REF!</v>
      </c>
      <c r="K101" s="49" t="e">
        <f aca="true">INDIRECT("'Ответы на форму (1)'!K"&amp;$M101,TRUE())</f>
        <v>#REF!</v>
      </c>
      <c r="L101" s="49" t="e">
        <f aca="false" t="array" ref="L101:L101">IF(B101 &lt;&gt; "",IF(COUNTIF(concat(TRIM('Список прошлого года'!$B$2:$B$200),TRIM('Список прошлого года'!$C$2:$C$200)),concat(TRIM(B101),TRIM(C101)))+COUNTIF(concat(TRIM('Список позапрошлого года'!$B$2:$B$200),TRIM('Список позапрошлого года'!$C$2:$C$200)),concat(TRIM(B101),TRIM(C101))) &gt; 0,"Да","Нет"),"")</f>
        <v>#REF!</v>
      </c>
      <c r="M101" s="5" t="n">
        <v>118</v>
      </c>
      <c r="N101" s="51" t="n">
        <f aca="false">IF(NOT(ISBLANK(B101)), 0,"")</f>
        <v>0</v>
      </c>
      <c r="O101" s="5" t="e">
        <f aca="false" t="array" ref="O101:O101">IF(B101 &lt;&gt; "",IF(COUNTIF(concat(TRIM('Вторая регистрация'!$B$2:$B$200),TRIM('Вторая регистрация'!$C$2:$C$200)),concat(TRIM(B101),TRIM(C101))) &gt; 0,"Да","Нет"),"")</f>
        <v>#REF!</v>
      </c>
    </row>
    <row r="102" customFormat="false" ht="15.75" hidden="false" customHeight="false" outlineLevel="0" collapsed="false">
      <c r="A102" s="49" t="e">
        <f aca="true">INDIRECT("'Ответы на форму (1)'!A"&amp;$M102,TRUE())</f>
        <v>#REF!</v>
      </c>
      <c r="B102" s="49" t="e">
        <f aca="true">INDIRECT("'Ответы на форму (1)'!B"&amp;$M102,TRUE())</f>
        <v>#REF!</v>
      </c>
      <c r="C102" s="49" t="e">
        <f aca="true">INDIRECT("'Ответы на форму (1)'!C"&amp;$M102,TRUE())</f>
        <v>#REF!</v>
      </c>
      <c r="D102" s="49" t="e">
        <f aca="true">INDIRECT("'Ответы на форму (1)'!D"&amp;$M102,TRUE())</f>
        <v>#REF!</v>
      </c>
      <c r="E102" s="49" t="str">
        <f aca="false">IFERROR(__xludf.dummyfunction("iferror(VALUE(REGEXEXTRACT(TEXT(INDIRECT(""'Ответы на форму (1)'!E""&amp;$M102,TRUE),""####""),""[0-9]+"")),IF(IFERROR(SEARCH(""моцро"",INDIRECT(""'Ответы на форму (1)'!E""&amp;$M102,TRUE)),-1) &gt;= 0,117,INDIRECT(""'Ответы на форму (1)'!E""&amp;$M102,TRUE)))"),"")</f>
        <v/>
      </c>
      <c r="F102" s="50" t="e">
        <f aca="true">INDIRECT("'Ответы на форму (1)'!F"&amp;$M102,TRUE())</f>
        <v>#REF!</v>
      </c>
      <c r="G102" s="49" t="e">
        <f aca="true">IFERROR(MID(INDIRECT("'Ответы на форму (1)'!G"&amp;$M102,TRUE()),SEARCH("vk.com",INDIRECT("'Ответы на форму (1)'!G"&amp;$M102,TRUE())),LEN(INDIRECT("'Ответы на форму (1)'!G"&amp;$M102,TRUE()))),INDIRECT("'Ответы на форму (1)'!G"&amp;$M102,TRUE()))</f>
        <v>#REF!</v>
      </c>
      <c r="H102" s="50" t="e">
        <f aca="true">INDIRECT("'Ответы на форму (1)'!H"&amp;$M102,TRUE())</f>
        <v>#REF!</v>
      </c>
      <c r="I102" s="49" t="e">
        <f aca="true">INDIRECT("'Ответы на форму (1)'!I"&amp;$M102,TRUE())</f>
        <v>#REF!</v>
      </c>
      <c r="J102" s="49" t="e">
        <f aca="true">INDIRECT("'Ответы на форму (1)'!J"&amp;$M102,TRUE())</f>
        <v>#REF!</v>
      </c>
      <c r="K102" s="49" t="e">
        <f aca="true">INDIRECT("'Ответы на форму (1)'!K"&amp;$M102,TRUE())</f>
        <v>#REF!</v>
      </c>
      <c r="L102" s="49" t="e">
        <f aca="false" t="array" ref="L102:L102">IF(B102 &lt;&gt; "",IF(COUNTIF(concat(TRIM('Список прошлого года'!$B$2:$B$200),TRIM('Список прошлого года'!$C$2:$C$200)),concat(TRIM(B102),TRIM(C102)))+COUNTIF(concat(TRIM('Список позапрошлого года'!$B$2:$B$200),TRIM('Список позапрошлого года'!$C$2:$C$200)),concat(TRIM(B102),TRIM(C102))) &gt; 0,"Да","Нет"),"")</f>
        <v>#REF!</v>
      </c>
      <c r="M102" s="5" t="n">
        <v>119</v>
      </c>
      <c r="N102" s="51" t="n">
        <f aca="false">IF(NOT(ISBLANK(B102)), 0,"")</f>
        <v>0</v>
      </c>
      <c r="O102" s="5" t="e">
        <f aca="false" t="array" ref="O102:O102">IF(B102 &lt;&gt; "",IF(COUNTIF(concat(TRIM('Вторая регистрация'!$B$2:$B$200),TRIM('Вторая регистрация'!$C$2:$C$200)),concat(TRIM(B102),TRIM(C102))) &gt; 0,"Да","Нет"),"")</f>
        <v>#REF!</v>
      </c>
    </row>
    <row r="103" customFormat="false" ht="15.75" hidden="false" customHeight="false" outlineLevel="0" collapsed="false">
      <c r="A103" s="49" t="e">
        <f aca="true">INDIRECT("'Ответы на форму (1)'!A"&amp;$M103,TRUE())</f>
        <v>#REF!</v>
      </c>
      <c r="B103" s="49" t="e">
        <f aca="true">INDIRECT("'Ответы на форму (1)'!B"&amp;$M103,TRUE())</f>
        <v>#REF!</v>
      </c>
      <c r="C103" s="49" t="e">
        <f aca="true">INDIRECT("'Ответы на форму (1)'!C"&amp;$M103,TRUE())</f>
        <v>#REF!</v>
      </c>
      <c r="D103" s="49" t="e">
        <f aca="true">INDIRECT("'Ответы на форму (1)'!D"&amp;$M103,TRUE())</f>
        <v>#REF!</v>
      </c>
      <c r="E103" s="49" t="str">
        <f aca="false">IFERROR(__xludf.dummyfunction("iferror(VALUE(REGEXEXTRACT(TEXT(INDIRECT(""'Ответы на форму (1)'!E""&amp;$M103,TRUE),""####""),""[0-9]+"")),IF(IFERROR(SEARCH(""моцро"",INDIRECT(""'Ответы на форму (1)'!E""&amp;$M103,TRUE)),-1) &gt;= 0,117,INDIRECT(""'Ответы на форму (1)'!E""&amp;$M103,TRUE)))"),"")</f>
        <v/>
      </c>
      <c r="F103" s="50" t="e">
        <f aca="true">INDIRECT("'Ответы на форму (1)'!F"&amp;$M103,TRUE())</f>
        <v>#REF!</v>
      </c>
      <c r="G103" s="49" t="e">
        <f aca="true">IFERROR(MID(INDIRECT("'Ответы на форму (1)'!G"&amp;$M103,TRUE()),SEARCH("vk.com",INDIRECT("'Ответы на форму (1)'!G"&amp;$M103,TRUE())),LEN(INDIRECT("'Ответы на форму (1)'!G"&amp;$M103,TRUE()))),INDIRECT("'Ответы на форму (1)'!G"&amp;$M103,TRUE()))</f>
        <v>#REF!</v>
      </c>
      <c r="H103" s="50" t="e">
        <f aca="true">INDIRECT("'Ответы на форму (1)'!H"&amp;$M103,TRUE())</f>
        <v>#REF!</v>
      </c>
      <c r="I103" s="49" t="e">
        <f aca="true">INDIRECT("'Ответы на форму (1)'!I"&amp;$M103,TRUE())</f>
        <v>#REF!</v>
      </c>
      <c r="J103" s="49" t="e">
        <f aca="true">INDIRECT("'Ответы на форму (1)'!J"&amp;$M103,TRUE())</f>
        <v>#REF!</v>
      </c>
      <c r="K103" s="49" t="e">
        <f aca="true">INDIRECT("'Ответы на форму (1)'!K"&amp;$M103,TRUE())</f>
        <v>#REF!</v>
      </c>
      <c r="L103" s="49" t="e">
        <f aca="false" t="array" ref="L103:L103">IF(B103 &lt;&gt; "",IF(COUNTIF(concat(TRIM('Список прошлого года'!$B$2:$B$200),TRIM('Список прошлого года'!$C$2:$C$200)),concat(TRIM(B103),TRIM(C103)))+COUNTIF(concat(TRIM('Список позапрошлого года'!$B$2:$B$200),TRIM('Список позапрошлого года'!$C$2:$C$200)),concat(TRIM(B103),TRIM(C103))) &gt; 0,"Да","Нет"),"")</f>
        <v>#REF!</v>
      </c>
      <c r="M103" s="5" t="n">
        <v>120</v>
      </c>
      <c r="N103" s="51" t="n">
        <f aca="false">IF(NOT(ISBLANK(B103)), 0,"")</f>
        <v>0</v>
      </c>
      <c r="O103" s="5" t="e">
        <f aca="false" t="array" ref="O103:O103">IF(B103 &lt;&gt; "",IF(COUNTIF(concat(TRIM('Вторая регистрация'!$B$2:$B$200),TRIM('Вторая регистрация'!$C$2:$C$200)),concat(TRIM(B103),TRIM(C103))) &gt; 0,"Да","Нет"),"")</f>
        <v>#REF!</v>
      </c>
    </row>
    <row r="104" customFormat="false" ht="15.75" hidden="false" customHeight="false" outlineLevel="0" collapsed="false">
      <c r="A104" s="49" t="e">
        <f aca="true">INDIRECT("'Ответы на форму (1)'!A"&amp;$M104,TRUE())</f>
        <v>#REF!</v>
      </c>
      <c r="B104" s="49" t="e">
        <f aca="true">INDIRECT("'Ответы на форму (1)'!B"&amp;$M104,TRUE())</f>
        <v>#REF!</v>
      </c>
      <c r="C104" s="49" t="e">
        <f aca="true">INDIRECT("'Ответы на форму (1)'!C"&amp;$M104,TRUE())</f>
        <v>#REF!</v>
      </c>
      <c r="D104" s="49" t="e">
        <f aca="true">INDIRECT("'Ответы на форму (1)'!D"&amp;$M104,TRUE())</f>
        <v>#REF!</v>
      </c>
      <c r="E104" s="49" t="str">
        <f aca="false">IFERROR(__xludf.dummyfunction("iferror(VALUE(REGEXEXTRACT(TEXT(INDIRECT(""'Ответы на форму (1)'!E""&amp;$M104,TRUE),""####""),""[0-9]+"")),IF(IFERROR(SEARCH(""моцро"",INDIRECT(""'Ответы на форму (1)'!E""&amp;$M104,TRUE)),-1) &gt;= 0,117,INDIRECT(""'Ответы на форму (1)'!E""&amp;$M104,TRUE)))"),"")</f>
        <v/>
      </c>
      <c r="F104" s="50" t="e">
        <f aca="true">INDIRECT("'Ответы на форму (1)'!F"&amp;$M104,TRUE())</f>
        <v>#REF!</v>
      </c>
      <c r="G104" s="49" t="e">
        <f aca="true">IFERROR(MID(INDIRECT("'Ответы на форму (1)'!G"&amp;$M104,TRUE()),SEARCH("vk.com",INDIRECT("'Ответы на форму (1)'!G"&amp;$M104,TRUE())),LEN(INDIRECT("'Ответы на форму (1)'!G"&amp;$M104,TRUE()))),INDIRECT("'Ответы на форму (1)'!G"&amp;$M104,TRUE()))</f>
        <v>#REF!</v>
      </c>
      <c r="H104" s="50" t="e">
        <f aca="true">INDIRECT("'Ответы на форму (1)'!H"&amp;$M104,TRUE())</f>
        <v>#REF!</v>
      </c>
      <c r="I104" s="49" t="e">
        <f aca="true">INDIRECT("'Ответы на форму (1)'!I"&amp;$M104,TRUE())</f>
        <v>#REF!</v>
      </c>
      <c r="J104" s="49" t="e">
        <f aca="true">INDIRECT("'Ответы на форму (1)'!J"&amp;$M104,TRUE())</f>
        <v>#REF!</v>
      </c>
      <c r="K104" s="49" t="e">
        <f aca="true">INDIRECT("'Ответы на форму (1)'!K"&amp;$M104,TRUE())</f>
        <v>#REF!</v>
      </c>
      <c r="L104" s="49" t="e">
        <f aca="false" t="array" ref="L104:L104">IF(B104 &lt;&gt; "",IF(COUNTIF(concat(TRIM('Список прошлого года'!$B$2:$B$200),TRIM('Список прошлого года'!$C$2:$C$200)),concat(TRIM(B104),TRIM(C104)))+COUNTIF(concat(TRIM('Список позапрошлого года'!$B$2:$B$200),TRIM('Список позапрошлого года'!$C$2:$C$200)),concat(TRIM(B104),TRIM(C104))) &gt; 0,"Да","Нет"),"")</f>
        <v>#REF!</v>
      </c>
      <c r="M104" s="5" t="n">
        <v>121</v>
      </c>
      <c r="N104" s="51" t="n">
        <f aca="false">IF(NOT(ISBLANK(B104)), 0,"")</f>
        <v>0</v>
      </c>
      <c r="O104" s="5" t="e">
        <f aca="false" t="array" ref="O104:O104">IF(B104 &lt;&gt; "",IF(COUNTIF(concat(TRIM('Вторая регистрация'!$B$2:$B$200),TRIM('Вторая регистрация'!$C$2:$C$200)),concat(TRIM(B104),TRIM(C104))) &gt; 0,"Да","Нет"),"")</f>
        <v>#REF!</v>
      </c>
    </row>
    <row r="105" customFormat="false" ht="15.75" hidden="false" customHeight="false" outlineLevel="0" collapsed="false">
      <c r="A105" s="49" t="e">
        <f aca="true">INDIRECT("'Ответы на форму (1)'!A"&amp;$M105,TRUE())</f>
        <v>#REF!</v>
      </c>
      <c r="B105" s="49" t="e">
        <f aca="true">INDIRECT("'Ответы на форму (1)'!B"&amp;$M105,TRUE())</f>
        <v>#REF!</v>
      </c>
      <c r="C105" s="49" t="e">
        <f aca="true">INDIRECT("'Ответы на форму (1)'!C"&amp;$M105,TRUE())</f>
        <v>#REF!</v>
      </c>
      <c r="D105" s="49" t="e">
        <f aca="true">INDIRECT("'Ответы на форму (1)'!D"&amp;$M105,TRUE())</f>
        <v>#REF!</v>
      </c>
      <c r="E105" s="49" t="str">
        <f aca="false">IFERROR(__xludf.dummyfunction("iferror(VALUE(REGEXEXTRACT(TEXT(INDIRECT(""'Ответы на форму (1)'!E""&amp;$M105,TRUE),""####""),""[0-9]+"")),IF(IFERROR(SEARCH(""моцро"",INDIRECT(""'Ответы на форму (1)'!E""&amp;$M105,TRUE)),-1) &gt;= 0,117,INDIRECT(""'Ответы на форму (1)'!E""&amp;$M105,TRUE)))"),"")</f>
        <v/>
      </c>
      <c r="F105" s="50" t="e">
        <f aca="true">INDIRECT("'Ответы на форму (1)'!F"&amp;$M105,TRUE())</f>
        <v>#REF!</v>
      </c>
      <c r="G105" s="49" t="e">
        <f aca="true">IFERROR(MID(INDIRECT("'Ответы на форму (1)'!G"&amp;$M105,TRUE()),SEARCH("vk.com",INDIRECT("'Ответы на форму (1)'!G"&amp;$M105,TRUE())),LEN(INDIRECT("'Ответы на форму (1)'!G"&amp;$M105,TRUE()))),INDIRECT("'Ответы на форму (1)'!G"&amp;$M105,TRUE()))</f>
        <v>#REF!</v>
      </c>
      <c r="H105" s="50" t="e">
        <f aca="true">INDIRECT("'Ответы на форму (1)'!H"&amp;$M105,TRUE())</f>
        <v>#REF!</v>
      </c>
      <c r="I105" s="49" t="e">
        <f aca="true">INDIRECT("'Ответы на форму (1)'!I"&amp;$M105,TRUE())</f>
        <v>#REF!</v>
      </c>
      <c r="J105" s="49" t="e">
        <f aca="true">INDIRECT("'Ответы на форму (1)'!J"&amp;$M105,TRUE())</f>
        <v>#REF!</v>
      </c>
      <c r="K105" s="49" t="e">
        <f aca="true">INDIRECT("'Ответы на форму (1)'!K"&amp;$M105,TRUE())</f>
        <v>#REF!</v>
      </c>
      <c r="L105" s="49" t="e">
        <f aca="false" t="array" ref="L105:L105">IF(B105 &lt;&gt; "",IF(COUNTIF(concat(TRIM('Список прошлого года'!$B$2:$B$200),TRIM('Список прошлого года'!$C$2:$C$200)),concat(TRIM(B105),TRIM(C105)))+COUNTIF(concat(TRIM('Список позапрошлого года'!$B$2:$B$200),TRIM('Список позапрошлого года'!$C$2:$C$200)),concat(TRIM(B105),TRIM(C105))) &gt; 0,"Да","Нет"),"")</f>
        <v>#REF!</v>
      </c>
      <c r="M105" s="5" t="n">
        <v>122</v>
      </c>
      <c r="N105" s="51" t="n">
        <f aca="false">IF(NOT(ISBLANK(B105)), 0,"")</f>
        <v>0</v>
      </c>
      <c r="O105" s="5" t="e">
        <f aca="false" t="array" ref="O105:O105">IF(B105 &lt;&gt; "",IF(COUNTIF(concat(TRIM('Вторая регистрация'!$B$2:$B$200),TRIM('Вторая регистрация'!$C$2:$C$200)),concat(TRIM(B105),TRIM(C105))) &gt; 0,"Да","Нет"),"")</f>
        <v>#REF!</v>
      </c>
    </row>
    <row r="106" customFormat="false" ht="15.75" hidden="false" customHeight="false" outlineLevel="0" collapsed="false">
      <c r="A106" s="49" t="e">
        <f aca="true">INDIRECT("'Ответы на форму (1)'!A"&amp;$M106,TRUE())</f>
        <v>#REF!</v>
      </c>
      <c r="B106" s="49" t="e">
        <f aca="true">INDIRECT("'Ответы на форму (1)'!B"&amp;$M106,TRUE())</f>
        <v>#REF!</v>
      </c>
      <c r="C106" s="49" t="e">
        <f aca="true">INDIRECT("'Ответы на форму (1)'!C"&amp;$M106,TRUE())</f>
        <v>#REF!</v>
      </c>
      <c r="D106" s="49" t="e">
        <f aca="true">INDIRECT("'Ответы на форму (1)'!D"&amp;$M106,TRUE())</f>
        <v>#REF!</v>
      </c>
      <c r="E106" s="49" t="str">
        <f aca="false">IFERROR(__xludf.dummyfunction("iferror(VALUE(REGEXEXTRACT(TEXT(INDIRECT(""'Ответы на форму (1)'!E""&amp;$M106,TRUE),""####""),""[0-9]+"")),IF(IFERROR(SEARCH(""моцро"",INDIRECT(""'Ответы на форму (1)'!E""&amp;$M106,TRUE)),-1) &gt;= 0,117,INDIRECT(""'Ответы на форму (1)'!E""&amp;$M106,TRUE)))"),"")</f>
        <v/>
      </c>
      <c r="F106" s="50" t="e">
        <f aca="true">INDIRECT("'Ответы на форму (1)'!F"&amp;$M106,TRUE())</f>
        <v>#REF!</v>
      </c>
      <c r="G106" s="49" t="e">
        <f aca="true">IFERROR(MID(INDIRECT("'Ответы на форму (1)'!G"&amp;$M106,TRUE()),SEARCH("vk.com",INDIRECT("'Ответы на форму (1)'!G"&amp;$M106,TRUE())),LEN(INDIRECT("'Ответы на форму (1)'!G"&amp;$M106,TRUE()))),INDIRECT("'Ответы на форму (1)'!G"&amp;$M106,TRUE()))</f>
        <v>#REF!</v>
      </c>
      <c r="H106" s="50" t="e">
        <f aca="true">INDIRECT("'Ответы на форму (1)'!H"&amp;$M106,TRUE())</f>
        <v>#REF!</v>
      </c>
      <c r="I106" s="49" t="e">
        <f aca="true">INDIRECT("'Ответы на форму (1)'!I"&amp;$M106,TRUE())</f>
        <v>#REF!</v>
      </c>
      <c r="J106" s="49" t="e">
        <f aca="true">INDIRECT("'Ответы на форму (1)'!J"&amp;$M106,TRUE())</f>
        <v>#REF!</v>
      </c>
      <c r="K106" s="49" t="e">
        <f aca="true">INDIRECT("'Ответы на форму (1)'!K"&amp;$M106,TRUE())</f>
        <v>#REF!</v>
      </c>
      <c r="L106" s="49" t="e">
        <f aca="false" t="array" ref="L106:L106">IF(B106 &lt;&gt; "",IF(COUNTIF(concat(TRIM('Список прошлого года'!$B$2:$B$200),TRIM('Список прошлого года'!$C$2:$C$200)),concat(TRIM(B106),TRIM(C106)))+COUNTIF(concat(TRIM('Список позапрошлого года'!$B$2:$B$200),TRIM('Список позапрошлого года'!$C$2:$C$200)),concat(TRIM(B106),TRIM(C106))) &gt; 0,"Да","Нет"),"")</f>
        <v>#REF!</v>
      </c>
      <c r="M106" s="5" t="n">
        <v>123</v>
      </c>
      <c r="N106" s="51" t="n">
        <f aca="false">IF(NOT(ISBLANK(B106)), 0,"")</f>
        <v>0</v>
      </c>
      <c r="O106" s="5" t="e">
        <f aca="false" t="array" ref="O106:O106">IF(B106 &lt;&gt; "",IF(COUNTIF(concat(TRIM('Вторая регистрация'!$B$2:$B$200),TRIM('Вторая регистрация'!$C$2:$C$200)),concat(TRIM(B106),TRIM(C106))) &gt; 0,"Да","Нет"),"")</f>
        <v>#REF!</v>
      </c>
    </row>
    <row r="107" customFormat="false" ht="15.75" hidden="false" customHeight="false" outlineLevel="0" collapsed="false">
      <c r="A107" s="49" t="e">
        <f aca="true">INDIRECT("'Ответы на форму (1)'!A"&amp;$M107,TRUE())</f>
        <v>#REF!</v>
      </c>
      <c r="B107" s="49" t="e">
        <f aca="true">INDIRECT("'Ответы на форму (1)'!B"&amp;$M107,TRUE())</f>
        <v>#REF!</v>
      </c>
      <c r="C107" s="49" t="e">
        <f aca="true">INDIRECT("'Ответы на форму (1)'!C"&amp;$M107,TRUE())</f>
        <v>#REF!</v>
      </c>
      <c r="D107" s="49" t="e">
        <f aca="true">INDIRECT("'Ответы на форму (1)'!D"&amp;$M107,TRUE())</f>
        <v>#REF!</v>
      </c>
      <c r="E107" s="49" t="str">
        <f aca="false">IFERROR(__xludf.dummyfunction("iferror(VALUE(REGEXEXTRACT(TEXT(INDIRECT(""'Ответы на форму (1)'!E""&amp;$M107,TRUE),""####""),""[0-9]+"")),IF(IFERROR(SEARCH(""моцро"",INDIRECT(""'Ответы на форму (1)'!E""&amp;$M107,TRUE)),-1) &gt;= 0,117,INDIRECT(""'Ответы на форму (1)'!E""&amp;$M107,TRUE)))"),"")</f>
        <v/>
      </c>
      <c r="F107" s="50" t="e">
        <f aca="true">INDIRECT("'Ответы на форму (1)'!F"&amp;$M107,TRUE())</f>
        <v>#REF!</v>
      </c>
      <c r="G107" s="49" t="e">
        <f aca="true">IFERROR(MID(INDIRECT("'Ответы на форму (1)'!G"&amp;$M107,TRUE()),SEARCH("vk.com",INDIRECT("'Ответы на форму (1)'!G"&amp;$M107,TRUE())),LEN(INDIRECT("'Ответы на форму (1)'!G"&amp;$M107,TRUE()))),INDIRECT("'Ответы на форму (1)'!G"&amp;$M107,TRUE()))</f>
        <v>#REF!</v>
      </c>
      <c r="H107" s="50" t="e">
        <f aca="true">INDIRECT("'Ответы на форму (1)'!H"&amp;$M107,TRUE())</f>
        <v>#REF!</v>
      </c>
      <c r="I107" s="49" t="e">
        <f aca="true">INDIRECT("'Ответы на форму (1)'!I"&amp;$M107,TRUE())</f>
        <v>#REF!</v>
      </c>
      <c r="J107" s="49" t="e">
        <f aca="true">INDIRECT("'Ответы на форму (1)'!J"&amp;$M107,TRUE())</f>
        <v>#REF!</v>
      </c>
      <c r="K107" s="49" t="e">
        <f aca="true">INDIRECT("'Ответы на форму (1)'!K"&amp;$M107,TRUE())</f>
        <v>#REF!</v>
      </c>
      <c r="L107" s="49" t="e">
        <f aca="false" t="array" ref="L107:L107">IF(B107 &lt;&gt; "",IF(COUNTIF(concat(TRIM('Список прошлого года'!$B$2:$B$200),TRIM('Список прошлого года'!$C$2:$C$200)),concat(TRIM(B107),TRIM(C107)))+COUNTIF(concat(TRIM('Список позапрошлого года'!$B$2:$B$200),TRIM('Список позапрошлого года'!$C$2:$C$200)),concat(TRIM(B107),TRIM(C107))) &gt; 0,"Да","Нет"),"")</f>
        <v>#REF!</v>
      </c>
      <c r="M107" s="5" t="n">
        <v>124</v>
      </c>
      <c r="N107" s="51" t="n">
        <f aca="false">IF(NOT(ISBLANK(B107)), 0,"")</f>
        <v>0</v>
      </c>
      <c r="O107" s="5" t="e">
        <f aca="false" t="array" ref="O107:O107">IF(B107 &lt;&gt; "",IF(COUNTIF(concat(TRIM('Вторая регистрация'!$B$2:$B$200),TRIM('Вторая регистрация'!$C$2:$C$200)),concat(TRIM(B107),TRIM(C107))) &gt; 0,"Да","Нет"),"")</f>
        <v>#REF!</v>
      </c>
    </row>
    <row r="108" customFormat="false" ht="15.75" hidden="false" customHeight="false" outlineLevel="0" collapsed="false">
      <c r="A108" s="49" t="e">
        <f aca="true">INDIRECT("'Ответы на форму (1)'!A"&amp;$M108,TRUE())</f>
        <v>#REF!</v>
      </c>
      <c r="B108" s="49" t="e">
        <f aca="true">INDIRECT("'Ответы на форму (1)'!B"&amp;$M108,TRUE())</f>
        <v>#REF!</v>
      </c>
      <c r="C108" s="49" t="e">
        <f aca="true">INDIRECT("'Ответы на форму (1)'!C"&amp;$M108,TRUE())</f>
        <v>#REF!</v>
      </c>
      <c r="D108" s="49" t="e">
        <f aca="true">INDIRECT("'Ответы на форму (1)'!D"&amp;$M108,TRUE())</f>
        <v>#REF!</v>
      </c>
      <c r="E108" s="49" t="str">
        <f aca="false">IFERROR(__xludf.dummyfunction("iferror(VALUE(REGEXEXTRACT(TEXT(INDIRECT(""'Ответы на форму (1)'!E""&amp;$M108,TRUE),""####""),""[0-9]+"")),IF(IFERROR(SEARCH(""моцро"",INDIRECT(""'Ответы на форму (1)'!E""&amp;$M108,TRUE)),-1) &gt;= 0,117,INDIRECT(""'Ответы на форму (1)'!E""&amp;$M108,TRUE)))"),"")</f>
        <v/>
      </c>
      <c r="F108" s="50" t="e">
        <f aca="true">INDIRECT("'Ответы на форму (1)'!F"&amp;$M108,TRUE())</f>
        <v>#REF!</v>
      </c>
      <c r="G108" s="49" t="e">
        <f aca="true">IFERROR(MID(INDIRECT("'Ответы на форму (1)'!G"&amp;$M108,TRUE()),SEARCH("vk.com",INDIRECT("'Ответы на форму (1)'!G"&amp;$M108,TRUE())),LEN(INDIRECT("'Ответы на форму (1)'!G"&amp;$M108,TRUE()))),INDIRECT("'Ответы на форму (1)'!G"&amp;$M108,TRUE()))</f>
        <v>#REF!</v>
      </c>
      <c r="H108" s="50" t="e">
        <f aca="true">INDIRECT("'Ответы на форму (1)'!H"&amp;$M108,TRUE())</f>
        <v>#REF!</v>
      </c>
      <c r="I108" s="49" t="e">
        <f aca="true">INDIRECT("'Ответы на форму (1)'!I"&amp;$M108,TRUE())</f>
        <v>#REF!</v>
      </c>
      <c r="J108" s="49" t="e">
        <f aca="true">INDIRECT("'Ответы на форму (1)'!J"&amp;$M108,TRUE())</f>
        <v>#REF!</v>
      </c>
      <c r="K108" s="49" t="e">
        <f aca="true">INDIRECT("'Ответы на форму (1)'!K"&amp;$M108,TRUE())</f>
        <v>#REF!</v>
      </c>
      <c r="L108" s="49" t="e">
        <f aca="false" t="array" ref="L108:L108">IF(B108 &lt;&gt; "",IF(COUNTIF(concat(TRIM('Список прошлого года'!$B$2:$B$200),TRIM('Список прошлого года'!$C$2:$C$200)),concat(TRIM(B108),TRIM(C108)))+COUNTIF(concat(TRIM('Список позапрошлого года'!$B$2:$B$200),TRIM('Список позапрошлого года'!$C$2:$C$200)),concat(TRIM(B108),TRIM(C108))) &gt; 0,"Да","Нет"),"")</f>
        <v>#REF!</v>
      </c>
      <c r="M108" s="5" t="n">
        <v>125</v>
      </c>
      <c r="N108" s="51" t="n">
        <f aca="false">IF(NOT(ISBLANK(B108)), 0,"")</f>
        <v>0</v>
      </c>
      <c r="O108" s="5" t="e">
        <f aca="false" t="array" ref="O108:O108">IF(B108 &lt;&gt; "",IF(COUNTIF(concat(TRIM('Вторая регистрация'!$B$2:$B$200),TRIM('Вторая регистрация'!$C$2:$C$200)),concat(TRIM(B108),TRIM(C108))) &gt; 0,"Да","Нет"),"")</f>
        <v>#REF!</v>
      </c>
    </row>
    <row r="109" customFormat="false" ht="15.75" hidden="false" customHeight="false" outlineLevel="0" collapsed="false">
      <c r="A109" s="49" t="e">
        <f aca="true">INDIRECT("'Ответы на форму (1)'!A"&amp;$M109,TRUE())</f>
        <v>#REF!</v>
      </c>
      <c r="B109" s="49" t="e">
        <f aca="true">INDIRECT("'Ответы на форму (1)'!B"&amp;$M109,TRUE())</f>
        <v>#REF!</v>
      </c>
      <c r="C109" s="49" t="e">
        <f aca="true">INDIRECT("'Ответы на форму (1)'!C"&amp;$M109,TRUE())</f>
        <v>#REF!</v>
      </c>
      <c r="D109" s="49" t="e">
        <f aca="true">INDIRECT("'Ответы на форму (1)'!D"&amp;$M109,TRUE())</f>
        <v>#REF!</v>
      </c>
      <c r="E109" s="49" t="str">
        <f aca="false">IFERROR(__xludf.dummyfunction("iferror(VALUE(REGEXEXTRACT(TEXT(INDIRECT(""'Ответы на форму (1)'!E""&amp;$M109,TRUE),""####""),""[0-9]+"")),IF(IFERROR(SEARCH(""моцро"",INDIRECT(""'Ответы на форму (1)'!E""&amp;$M109,TRUE)),-1) &gt;= 0,117,INDIRECT(""'Ответы на форму (1)'!E""&amp;$M109,TRUE)))"),"")</f>
        <v/>
      </c>
      <c r="F109" s="50" t="e">
        <f aca="true">INDIRECT("'Ответы на форму (1)'!F"&amp;$M109,TRUE())</f>
        <v>#REF!</v>
      </c>
      <c r="G109" s="49" t="e">
        <f aca="true">IFERROR(MID(INDIRECT("'Ответы на форму (1)'!G"&amp;$M109,TRUE()),SEARCH("vk.com",INDIRECT("'Ответы на форму (1)'!G"&amp;$M109,TRUE())),LEN(INDIRECT("'Ответы на форму (1)'!G"&amp;$M109,TRUE()))),INDIRECT("'Ответы на форму (1)'!G"&amp;$M109,TRUE()))</f>
        <v>#REF!</v>
      </c>
      <c r="H109" s="50" t="e">
        <f aca="true">INDIRECT("'Ответы на форму (1)'!H"&amp;$M109,TRUE())</f>
        <v>#REF!</v>
      </c>
      <c r="I109" s="49" t="e">
        <f aca="true">INDIRECT("'Ответы на форму (1)'!I"&amp;$M109,TRUE())</f>
        <v>#REF!</v>
      </c>
      <c r="J109" s="49" t="e">
        <f aca="true">INDIRECT("'Ответы на форму (1)'!J"&amp;$M109,TRUE())</f>
        <v>#REF!</v>
      </c>
      <c r="K109" s="49" t="e">
        <f aca="true">INDIRECT("'Ответы на форму (1)'!K"&amp;$M109,TRUE())</f>
        <v>#REF!</v>
      </c>
      <c r="L109" s="49" t="e">
        <f aca="false" t="array" ref="L109:L109">IF(B109 &lt;&gt; "",IF(COUNTIF(concat(TRIM('Список прошлого года'!$B$2:$B$200),TRIM('Список прошлого года'!$C$2:$C$200)),concat(TRIM(B109),TRIM(C109)))+COUNTIF(concat(TRIM('Список позапрошлого года'!$B$2:$B$200),TRIM('Список позапрошлого года'!$C$2:$C$200)),concat(TRIM(B109),TRIM(C109))) &gt; 0,"Да","Нет"),"")</f>
        <v>#REF!</v>
      </c>
      <c r="M109" s="5" t="n">
        <v>126</v>
      </c>
      <c r="N109" s="51" t="n">
        <f aca="false">IF(NOT(ISBLANK(B109)), 0,"")</f>
        <v>0</v>
      </c>
      <c r="O109" s="5" t="e">
        <f aca="false" t="array" ref="O109:O109">IF(B109 &lt;&gt; "",IF(COUNTIF(concat(TRIM('Вторая регистрация'!$B$2:$B$200),TRIM('Вторая регистрация'!$C$2:$C$200)),concat(TRIM(B109),TRIM(C109))) &gt; 0,"Да","Нет"),"")</f>
        <v>#REF!</v>
      </c>
    </row>
    <row r="110" customFormat="false" ht="15.75" hidden="false" customHeight="false" outlineLevel="0" collapsed="false">
      <c r="A110" s="49" t="e">
        <f aca="true">INDIRECT("'Ответы на форму (1)'!A"&amp;$M110,TRUE())</f>
        <v>#REF!</v>
      </c>
      <c r="B110" s="49" t="e">
        <f aca="true">INDIRECT("'Ответы на форму (1)'!B"&amp;$M110,TRUE())</f>
        <v>#REF!</v>
      </c>
      <c r="C110" s="49" t="e">
        <f aca="true">INDIRECT("'Ответы на форму (1)'!C"&amp;$M110,TRUE())</f>
        <v>#REF!</v>
      </c>
      <c r="D110" s="49" t="e">
        <f aca="true">INDIRECT("'Ответы на форму (1)'!D"&amp;$M110,TRUE())</f>
        <v>#REF!</v>
      </c>
      <c r="E110" s="49" t="str">
        <f aca="false">IFERROR(__xludf.dummyfunction("iferror(VALUE(REGEXEXTRACT(TEXT(INDIRECT(""'Ответы на форму (1)'!E""&amp;$M110,TRUE),""####""),""[0-9]+"")),IF(IFERROR(SEARCH(""моцро"",INDIRECT(""'Ответы на форму (1)'!E""&amp;$M110,TRUE)),-1) &gt;= 0,117,INDIRECT(""'Ответы на форму (1)'!E""&amp;$M110,TRUE)))"),"")</f>
        <v/>
      </c>
      <c r="F110" s="50" t="e">
        <f aca="true">INDIRECT("'Ответы на форму (1)'!F"&amp;$M110,TRUE())</f>
        <v>#REF!</v>
      </c>
      <c r="G110" s="49" t="e">
        <f aca="true">IFERROR(MID(INDIRECT("'Ответы на форму (1)'!G"&amp;$M110,TRUE()),SEARCH("vk.com",INDIRECT("'Ответы на форму (1)'!G"&amp;$M110,TRUE())),LEN(INDIRECT("'Ответы на форму (1)'!G"&amp;$M110,TRUE()))),INDIRECT("'Ответы на форму (1)'!G"&amp;$M110,TRUE()))</f>
        <v>#REF!</v>
      </c>
      <c r="H110" s="50" t="e">
        <f aca="true">INDIRECT("'Ответы на форму (1)'!H"&amp;$M110,TRUE())</f>
        <v>#REF!</v>
      </c>
      <c r="I110" s="49" t="e">
        <f aca="true">INDIRECT("'Ответы на форму (1)'!I"&amp;$M110,TRUE())</f>
        <v>#REF!</v>
      </c>
      <c r="J110" s="49" t="e">
        <f aca="true">INDIRECT("'Ответы на форму (1)'!J"&amp;$M110,TRUE())</f>
        <v>#REF!</v>
      </c>
      <c r="K110" s="49" t="e">
        <f aca="true">INDIRECT("'Ответы на форму (1)'!K"&amp;$M110,TRUE())</f>
        <v>#REF!</v>
      </c>
      <c r="L110" s="49" t="e">
        <f aca="false" t="array" ref="L110:L110">IF(B110 &lt;&gt; "",IF(COUNTIF(concat(TRIM('Список прошлого года'!$B$2:$B$200),TRIM('Список прошлого года'!$C$2:$C$200)),concat(TRIM(B110),TRIM(C110)))+COUNTIF(concat(TRIM('Список позапрошлого года'!$B$2:$B$200),TRIM('Список позапрошлого года'!$C$2:$C$200)),concat(TRIM(B110),TRIM(C110))) &gt; 0,"Да","Нет"),"")</f>
        <v>#REF!</v>
      </c>
      <c r="M110" s="5" t="n">
        <v>127</v>
      </c>
      <c r="N110" s="51" t="n">
        <f aca="false">IF(NOT(ISBLANK(B110)), 0,"")</f>
        <v>0</v>
      </c>
      <c r="O110" s="5" t="e">
        <f aca="false" t="array" ref="O110:O110">IF(B110 &lt;&gt; "",IF(COUNTIF(concat(TRIM('Вторая регистрация'!$B$2:$B$200),TRIM('Вторая регистрация'!$C$2:$C$200)),concat(TRIM(B110),TRIM(C110))) &gt; 0,"Да","Нет"),"")</f>
        <v>#REF!</v>
      </c>
    </row>
    <row r="111" customFormat="false" ht="15.75" hidden="false" customHeight="false" outlineLevel="0" collapsed="false">
      <c r="A111" s="49" t="e">
        <f aca="true">INDIRECT("'Ответы на форму (1)'!A"&amp;$M111,TRUE())</f>
        <v>#REF!</v>
      </c>
      <c r="B111" s="49" t="e">
        <f aca="true">INDIRECT("'Ответы на форму (1)'!B"&amp;$M111,TRUE())</f>
        <v>#REF!</v>
      </c>
      <c r="C111" s="49" t="e">
        <f aca="true">INDIRECT("'Ответы на форму (1)'!C"&amp;$M111,TRUE())</f>
        <v>#REF!</v>
      </c>
      <c r="D111" s="49" t="e">
        <f aca="true">INDIRECT("'Ответы на форму (1)'!D"&amp;$M111,TRUE())</f>
        <v>#REF!</v>
      </c>
      <c r="E111" s="49" t="str">
        <f aca="false">IFERROR(__xludf.dummyfunction("iferror(VALUE(REGEXEXTRACT(TEXT(INDIRECT(""'Ответы на форму (1)'!E""&amp;$M111,TRUE),""####""),""[0-9]+"")),IF(IFERROR(SEARCH(""моцро"",INDIRECT(""'Ответы на форму (1)'!E""&amp;$M111,TRUE)),-1) &gt;= 0,117,INDIRECT(""'Ответы на форму (1)'!E""&amp;$M111,TRUE)))"),"")</f>
        <v/>
      </c>
      <c r="F111" s="50" t="e">
        <f aca="true">INDIRECT("'Ответы на форму (1)'!F"&amp;$M111,TRUE())</f>
        <v>#REF!</v>
      </c>
      <c r="G111" s="49" t="e">
        <f aca="true">IFERROR(MID(INDIRECT("'Ответы на форму (1)'!G"&amp;$M111,TRUE()),SEARCH("vk.com",INDIRECT("'Ответы на форму (1)'!G"&amp;$M111,TRUE())),LEN(INDIRECT("'Ответы на форму (1)'!G"&amp;$M111,TRUE()))),INDIRECT("'Ответы на форму (1)'!G"&amp;$M111,TRUE()))</f>
        <v>#REF!</v>
      </c>
      <c r="H111" s="50" t="e">
        <f aca="true">INDIRECT("'Ответы на форму (1)'!H"&amp;$M111,TRUE())</f>
        <v>#REF!</v>
      </c>
      <c r="I111" s="49" t="e">
        <f aca="true">INDIRECT("'Ответы на форму (1)'!I"&amp;$M111,TRUE())</f>
        <v>#REF!</v>
      </c>
      <c r="J111" s="49" t="e">
        <f aca="true">INDIRECT("'Ответы на форму (1)'!J"&amp;$M111,TRUE())</f>
        <v>#REF!</v>
      </c>
      <c r="K111" s="49" t="e">
        <f aca="true">INDIRECT("'Ответы на форму (1)'!K"&amp;$M111,TRUE())</f>
        <v>#REF!</v>
      </c>
      <c r="L111" s="49" t="e">
        <f aca="false" t="array" ref="L111:L111">IF(B111 &lt;&gt; "",IF(COUNTIF(concat(TRIM('Список прошлого года'!$B$2:$B$200),TRIM('Список прошлого года'!$C$2:$C$200)),concat(TRIM(B111),TRIM(C111)))+COUNTIF(concat(TRIM('Список позапрошлого года'!$B$2:$B$200),TRIM('Список позапрошлого года'!$C$2:$C$200)),concat(TRIM(B111),TRIM(C111))) &gt; 0,"Да","Нет"),"")</f>
        <v>#REF!</v>
      </c>
      <c r="M111" s="5" t="n">
        <v>128</v>
      </c>
      <c r="N111" s="51" t="n">
        <f aca="false">IF(NOT(ISBLANK(B111)), 0,"")</f>
        <v>0</v>
      </c>
      <c r="O111" s="5" t="e">
        <f aca="false" t="array" ref="O111:O111">IF(B111 &lt;&gt; "",IF(COUNTIF(concat(TRIM('Вторая регистрация'!$B$2:$B$200),TRIM('Вторая регистрация'!$C$2:$C$200)),concat(TRIM(B111),TRIM(C111))) &gt; 0,"Да","Нет"),"")</f>
        <v>#REF!</v>
      </c>
    </row>
    <row r="112" customFormat="false" ht="15.75" hidden="false" customHeight="false" outlineLevel="0" collapsed="false">
      <c r="A112" s="49" t="e">
        <f aca="true">INDIRECT("'Ответы на форму (1)'!A"&amp;$M112,TRUE())</f>
        <v>#REF!</v>
      </c>
      <c r="B112" s="49" t="e">
        <f aca="true">INDIRECT("'Ответы на форму (1)'!B"&amp;$M112,TRUE())</f>
        <v>#REF!</v>
      </c>
      <c r="C112" s="49" t="e">
        <f aca="true">INDIRECT("'Ответы на форму (1)'!C"&amp;$M112,TRUE())</f>
        <v>#REF!</v>
      </c>
      <c r="D112" s="49" t="e">
        <f aca="true">INDIRECT("'Ответы на форму (1)'!D"&amp;$M112,TRUE())</f>
        <v>#REF!</v>
      </c>
      <c r="E112" s="49" t="str">
        <f aca="false">IFERROR(__xludf.dummyfunction("iferror(VALUE(REGEXEXTRACT(TEXT(INDIRECT(""'Ответы на форму (1)'!E""&amp;$M112,TRUE),""####""),""[0-9]+"")),IF(IFERROR(SEARCH(""моцро"",INDIRECT(""'Ответы на форму (1)'!E""&amp;$M112,TRUE)),-1) &gt;= 0,117,INDIRECT(""'Ответы на форму (1)'!E""&amp;$M112,TRUE)))"),"")</f>
        <v/>
      </c>
      <c r="F112" s="50" t="e">
        <f aca="true">INDIRECT("'Ответы на форму (1)'!F"&amp;$M112,TRUE())</f>
        <v>#REF!</v>
      </c>
      <c r="G112" s="49" t="e">
        <f aca="true">IFERROR(MID(INDIRECT("'Ответы на форму (1)'!G"&amp;$M112,TRUE()),SEARCH("vk.com",INDIRECT("'Ответы на форму (1)'!G"&amp;$M112,TRUE())),LEN(INDIRECT("'Ответы на форму (1)'!G"&amp;$M112,TRUE()))),INDIRECT("'Ответы на форму (1)'!G"&amp;$M112,TRUE()))</f>
        <v>#REF!</v>
      </c>
      <c r="H112" s="50" t="e">
        <f aca="true">INDIRECT("'Ответы на форму (1)'!H"&amp;$M112,TRUE())</f>
        <v>#REF!</v>
      </c>
      <c r="I112" s="49" t="e">
        <f aca="true">INDIRECT("'Ответы на форму (1)'!I"&amp;$M112,TRUE())</f>
        <v>#REF!</v>
      </c>
      <c r="J112" s="49" t="e">
        <f aca="true">INDIRECT("'Ответы на форму (1)'!J"&amp;$M112,TRUE())</f>
        <v>#REF!</v>
      </c>
      <c r="K112" s="49" t="e">
        <f aca="true">INDIRECT("'Ответы на форму (1)'!K"&amp;$M112,TRUE())</f>
        <v>#REF!</v>
      </c>
      <c r="L112" s="49" t="e">
        <f aca="false" t="array" ref="L112:L112">IF(B112 &lt;&gt; "",IF(COUNTIF(concat(TRIM('Список прошлого года'!$B$2:$B$200),TRIM('Список прошлого года'!$C$2:$C$200)),concat(TRIM(B112),TRIM(C112)))+COUNTIF(concat(TRIM('Список позапрошлого года'!$B$2:$B$200),TRIM('Список позапрошлого года'!$C$2:$C$200)),concat(TRIM(B112),TRIM(C112))) &gt; 0,"Да","Нет"),"")</f>
        <v>#REF!</v>
      </c>
      <c r="M112" s="5" t="n">
        <v>129</v>
      </c>
      <c r="N112" s="51" t="n">
        <f aca="false">IF(NOT(ISBLANK(B112)), 0,"")</f>
        <v>0</v>
      </c>
      <c r="O112" s="5" t="e">
        <f aca="false" t="array" ref="O112:O112">IF(B112 &lt;&gt; "",IF(COUNTIF(concat(TRIM('Вторая регистрация'!$B$2:$B$200),TRIM('Вторая регистрация'!$C$2:$C$200)),concat(TRIM(B112),TRIM(C112))) &gt; 0,"Да","Нет"),"")</f>
        <v>#REF!</v>
      </c>
    </row>
    <row r="113" customFormat="false" ht="15.75" hidden="false" customHeight="false" outlineLevel="0" collapsed="false">
      <c r="A113" s="49" t="e">
        <f aca="true">INDIRECT("'Ответы на форму (1)'!A"&amp;$M113,TRUE())</f>
        <v>#REF!</v>
      </c>
      <c r="B113" s="49" t="e">
        <f aca="true">INDIRECT("'Ответы на форму (1)'!B"&amp;$M113,TRUE())</f>
        <v>#REF!</v>
      </c>
      <c r="C113" s="49" t="e">
        <f aca="true">INDIRECT("'Ответы на форму (1)'!C"&amp;$M113,TRUE())</f>
        <v>#REF!</v>
      </c>
      <c r="D113" s="49" t="e">
        <f aca="true">INDIRECT("'Ответы на форму (1)'!D"&amp;$M113,TRUE())</f>
        <v>#REF!</v>
      </c>
      <c r="E113" s="49" t="str">
        <f aca="false">IFERROR(__xludf.dummyfunction("iferror(VALUE(REGEXEXTRACT(TEXT(INDIRECT(""'Ответы на форму (1)'!E""&amp;$M113,TRUE),""####""),""[0-9]+"")),IF(IFERROR(SEARCH(""моцро"",INDIRECT(""'Ответы на форму (1)'!E""&amp;$M113,TRUE)),-1) &gt;= 0,117,INDIRECT(""'Ответы на форму (1)'!E""&amp;$M113,TRUE)))"),"")</f>
        <v/>
      </c>
      <c r="F113" s="50" t="e">
        <f aca="true">INDIRECT("'Ответы на форму (1)'!F"&amp;$M113,TRUE())</f>
        <v>#REF!</v>
      </c>
      <c r="G113" s="49" t="e">
        <f aca="true">IFERROR(MID(INDIRECT("'Ответы на форму (1)'!G"&amp;$M113,TRUE()),SEARCH("vk.com",INDIRECT("'Ответы на форму (1)'!G"&amp;$M113,TRUE())),LEN(INDIRECT("'Ответы на форму (1)'!G"&amp;$M113,TRUE()))),INDIRECT("'Ответы на форму (1)'!G"&amp;$M113,TRUE()))</f>
        <v>#REF!</v>
      </c>
      <c r="H113" s="50" t="e">
        <f aca="true">INDIRECT("'Ответы на форму (1)'!H"&amp;$M113,TRUE())</f>
        <v>#REF!</v>
      </c>
      <c r="I113" s="49" t="e">
        <f aca="true">INDIRECT("'Ответы на форму (1)'!I"&amp;$M113,TRUE())</f>
        <v>#REF!</v>
      </c>
      <c r="J113" s="49" t="e">
        <f aca="true">INDIRECT("'Ответы на форму (1)'!J"&amp;$M113,TRUE())</f>
        <v>#REF!</v>
      </c>
      <c r="K113" s="49" t="e">
        <f aca="true">INDIRECT("'Ответы на форму (1)'!K"&amp;$M113,TRUE())</f>
        <v>#REF!</v>
      </c>
      <c r="L113" s="49" t="e">
        <f aca="false" t="array" ref="L113:L113">IF(B113 &lt;&gt; "",IF(COUNTIF(concat(TRIM('Список прошлого года'!$B$2:$B$200),TRIM('Список прошлого года'!$C$2:$C$200)),concat(TRIM(B113),TRIM(C113)))+COUNTIF(concat(TRIM('Список позапрошлого года'!$B$2:$B$200),TRIM('Список позапрошлого года'!$C$2:$C$200)),concat(TRIM(B113),TRIM(C113))) &gt; 0,"Да","Нет"),"")</f>
        <v>#REF!</v>
      </c>
      <c r="M113" s="5" t="n">
        <v>130</v>
      </c>
      <c r="N113" s="51" t="n">
        <f aca="false">IF(NOT(ISBLANK(B113)), 0,"")</f>
        <v>0</v>
      </c>
      <c r="O113" s="5" t="e">
        <f aca="false" t="array" ref="O113:O113">IF(B113 &lt;&gt; "",IF(COUNTIF(concat(TRIM('Вторая регистрация'!$B$2:$B$200),TRIM('Вторая регистрация'!$C$2:$C$200)),concat(TRIM(B113),TRIM(C113))) &gt; 0,"Да","Нет"),"")</f>
        <v>#REF!</v>
      </c>
    </row>
    <row r="114" customFormat="false" ht="15.75" hidden="false" customHeight="false" outlineLevel="0" collapsed="false">
      <c r="A114" s="49" t="e">
        <f aca="true">INDIRECT("'Ответы на форму (1)'!A"&amp;$M114,TRUE())</f>
        <v>#REF!</v>
      </c>
      <c r="B114" s="49" t="e">
        <f aca="true">INDIRECT("'Ответы на форму (1)'!B"&amp;$M114,TRUE())</f>
        <v>#REF!</v>
      </c>
      <c r="C114" s="49" t="e">
        <f aca="true">INDIRECT("'Ответы на форму (1)'!C"&amp;$M114,TRUE())</f>
        <v>#REF!</v>
      </c>
      <c r="D114" s="49" t="e">
        <f aca="true">INDIRECT("'Ответы на форму (1)'!D"&amp;$M114,TRUE())</f>
        <v>#REF!</v>
      </c>
      <c r="E114" s="49" t="str">
        <f aca="false">IFERROR(__xludf.dummyfunction("iferror(VALUE(REGEXEXTRACT(TEXT(INDIRECT(""'Ответы на форму (1)'!E""&amp;$M114,TRUE),""####""),""[0-9]+"")),IF(IFERROR(SEARCH(""моцро"",INDIRECT(""'Ответы на форму (1)'!E""&amp;$M114,TRUE)),-1) &gt;= 0,117,INDIRECT(""'Ответы на форму (1)'!E""&amp;$M114,TRUE)))"),"")</f>
        <v/>
      </c>
      <c r="F114" s="50" t="e">
        <f aca="true">INDIRECT("'Ответы на форму (1)'!F"&amp;$M114,TRUE())</f>
        <v>#REF!</v>
      </c>
      <c r="G114" s="49" t="e">
        <f aca="true">IFERROR(MID(INDIRECT("'Ответы на форму (1)'!G"&amp;$M114,TRUE()),SEARCH("vk.com",INDIRECT("'Ответы на форму (1)'!G"&amp;$M114,TRUE())),LEN(INDIRECT("'Ответы на форму (1)'!G"&amp;$M114,TRUE()))),INDIRECT("'Ответы на форму (1)'!G"&amp;$M114,TRUE()))</f>
        <v>#REF!</v>
      </c>
      <c r="H114" s="50" t="e">
        <f aca="true">INDIRECT("'Ответы на форму (1)'!H"&amp;$M114,TRUE())</f>
        <v>#REF!</v>
      </c>
      <c r="I114" s="49" t="e">
        <f aca="true">INDIRECT("'Ответы на форму (1)'!I"&amp;$M114,TRUE())</f>
        <v>#REF!</v>
      </c>
      <c r="J114" s="49" t="e">
        <f aca="true">INDIRECT("'Ответы на форму (1)'!J"&amp;$M114,TRUE())</f>
        <v>#REF!</v>
      </c>
      <c r="K114" s="49" t="e">
        <f aca="true">INDIRECT("'Ответы на форму (1)'!K"&amp;$M114,TRUE())</f>
        <v>#REF!</v>
      </c>
      <c r="L114" s="49" t="e">
        <f aca="false" t="array" ref="L114:L114">IF(B114 &lt;&gt; "",IF(COUNTIF(concat(TRIM('Список прошлого года'!$B$2:$B$200),TRIM('Список прошлого года'!$C$2:$C$200)),concat(TRIM(B114),TRIM(C114)))+COUNTIF(concat(TRIM('Список позапрошлого года'!$B$2:$B$200),TRIM('Список позапрошлого года'!$C$2:$C$200)),concat(TRIM(B114),TRIM(C114))) &gt; 0,"Да","Нет"),"")</f>
        <v>#REF!</v>
      </c>
      <c r="M114" s="5" t="n">
        <v>131</v>
      </c>
      <c r="N114" s="51" t="n">
        <f aca="false">IF(NOT(ISBLANK(B114)), 0,"")</f>
        <v>0</v>
      </c>
      <c r="O114" s="5" t="e">
        <f aca="false" t="array" ref="O114:O114">IF(B114 &lt;&gt; "",IF(COUNTIF(concat(TRIM('Вторая регистрация'!$B$2:$B$200),TRIM('Вторая регистрация'!$C$2:$C$200)),concat(TRIM(B114),TRIM(C114))) &gt; 0,"Да","Нет"),"")</f>
        <v>#REF!</v>
      </c>
    </row>
    <row r="115" customFormat="false" ht="15.75" hidden="false" customHeight="false" outlineLevel="0" collapsed="false">
      <c r="A115" s="49" t="e">
        <f aca="true">INDIRECT("'Ответы на форму (1)'!A"&amp;$M115,TRUE())</f>
        <v>#REF!</v>
      </c>
      <c r="B115" s="49" t="e">
        <f aca="true">INDIRECT("'Ответы на форму (1)'!B"&amp;$M115,TRUE())</f>
        <v>#REF!</v>
      </c>
      <c r="C115" s="49" t="e">
        <f aca="true">INDIRECT("'Ответы на форму (1)'!C"&amp;$M115,TRUE())</f>
        <v>#REF!</v>
      </c>
      <c r="D115" s="49" t="e">
        <f aca="true">INDIRECT("'Ответы на форму (1)'!D"&amp;$M115,TRUE())</f>
        <v>#REF!</v>
      </c>
      <c r="E115" s="49" t="str">
        <f aca="false">IFERROR(__xludf.dummyfunction("iferror(VALUE(REGEXEXTRACT(TEXT(INDIRECT(""'Ответы на форму (1)'!E""&amp;$M115,TRUE),""####""),""[0-9]+"")),IF(IFERROR(SEARCH(""моцро"",INDIRECT(""'Ответы на форму (1)'!E""&amp;$M115,TRUE)),-1) &gt;= 0,117,INDIRECT(""'Ответы на форму (1)'!E""&amp;$M115,TRUE)))"),"")</f>
        <v/>
      </c>
      <c r="F115" s="50" t="e">
        <f aca="true">INDIRECT("'Ответы на форму (1)'!F"&amp;$M115,TRUE())</f>
        <v>#REF!</v>
      </c>
      <c r="G115" s="49" t="e">
        <f aca="true">IFERROR(MID(INDIRECT("'Ответы на форму (1)'!G"&amp;$M115,TRUE()),SEARCH("vk.com",INDIRECT("'Ответы на форму (1)'!G"&amp;$M115,TRUE())),LEN(INDIRECT("'Ответы на форму (1)'!G"&amp;$M115,TRUE()))),INDIRECT("'Ответы на форму (1)'!G"&amp;$M115,TRUE()))</f>
        <v>#REF!</v>
      </c>
      <c r="H115" s="50" t="e">
        <f aca="true">INDIRECT("'Ответы на форму (1)'!H"&amp;$M115,TRUE())</f>
        <v>#REF!</v>
      </c>
      <c r="I115" s="49" t="e">
        <f aca="true">INDIRECT("'Ответы на форму (1)'!I"&amp;$M115,TRUE())</f>
        <v>#REF!</v>
      </c>
      <c r="J115" s="49" t="e">
        <f aca="true">INDIRECT("'Ответы на форму (1)'!J"&amp;$M115,TRUE())</f>
        <v>#REF!</v>
      </c>
      <c r="K115" s="49" t="e">
        <f aca="true">INDIRECT("'Ответы на форму (1)'!K"&amp;$M115,TRUE())</f>
        <v>#REF!</v>
      </c>
      <c r="L115" s="49" t="e">
        <f aca="false" t="array" ref="L115:L115">IF(B115 &lt;&gt; "",IF(COUNTIF(concat(TRIM('Список прошлого года'!$B$2:$B$200),TRIM('Список прошлого года'!$C$2:$C$200)),concat(TRIM(B115),TRIM(C115)))+COUNTIF(concat(TRIM('Список позапрошлого года'!$B$2:$B$200),TRIM('Список позапрошлого года'!$C$2:$C$200)),concat(TRIM(B115),TRIM(C115))) &gt; 0,"Да","Нет"),"")</f>
        <v>#REF!</v>
      </c>
      <c r="M115" s="5" t="n">
        <v>132</v>
      </c>
      <c r="N115" s="51" t="n">
        <f aca="false">IF(NOT(ISBLANK(B115)), 0,"")</f>
        <v>0</v>
      </c>
      <c r="O115" s="5" t="e">
        <f aca="false" t="array" ref="O115:O115">IF(B115 &lt;&gt; "",IF(COUNTIF(concat(TRIM('Вторая регистрация'!$B$2:$B$200),TRIM('Вторая регистрация'!$C$2:$C$200)),concat(TRIM(B115),TRIM(C115))) &gt; 0,"Да","Нет"),"")</f>
        <v>#REF!</v>
      </c>
    </row>
    <row r="116" customFormat="false" ht="15.75" hidden="false" customHeight="false" outlineLevel="0" collapsed="false">
      <c r="A116" s="49" t="e">
        <f aca="true">INDIRECT("'Ответы на форму (1)'!A"&amp;$M116,TRUE())</f>
        <v>#REF!</v>
      </c>
      <c r="B116" s="49" t="e">
        <f aca="true">INDIRECT("'Ответы на форму (1)'!B"&amp;$M116,TRUE())</f>
        <v>#REF!</v>
      </c>
      <c r="C116" s="49" t="e">
        <f aca="true">INDIRECT("'Ответы на форму (1)'!C"&amp;$M116,TRUE())</f>
        <v>#REF!</v>
      </c>
      <c r="D116" s="49" t="e">
        <f aca="true">INDIRECT("'Ответы на форму (1)'!D"&amp;$M116,TRUE())</f>
        <v>#REF!</v>
      </c>
      <c r="E116" s="49" t="str">
        <f aca="false">IFERROR(__xludf.dummyfunction("iferror(VALUE(REGEXEXTRACT(TEXT(INDIRECT(""'Ответы на форму (1)'!E""&amp;$M116,TRUE),""####""),""[0-9]+"")),IF(IFERROR(SEARCH(""моцро"",INDIRECT(""'Ответы на форму (1)'!E""&amp;$M116,TRUE)),-1) &gt;= 0,117,INDIRECT(""'Ответы на форму (1)'!E""&amp;$M116,TRUE)))"),"")</f>
        <v/>
      </c>
      <c r="F116" s="50" t="e">
        <f aca="true">INDIRECT("'Ответы на форму (1)'!F"&amp;$M116,TRUE())</f>
        <v>#REF!</v>
      </c>
      <c r="G116" s="49" t="e">
        <f aca="true">IFERROR(MID(INDIRECT("'Ответы на форму (1)'!G"&amp;$M116,TRUE()),SEARCH("vk.com",INDIRECT("'Ответы на форму (1)'!G"&amp;$M116,TRUE())),LEN(INDIRECT("'Ответы на форму (1)'!G"&amp;$M116,TRUE()))),INDIRECT("'Ответы на форму (1)'!G"&amp;$M116,TRUE()))</f>
        <v>#REF!</v>
      </c>
      <c r="H116" s="50" t="e">
        <f aca="true">INDIRECT("'Ответы на форму (1)'!H"&amp;$M116,TRUE())</f>
        <v>#REF!</v>
      </c>
      <c r="I116" s="49" t="e">
        <f aca="true">INDIRECT("'Ответы на форму (1)'!I"&amp;$M116,TRUE())</f>
        <v>#REF!</v>
      </c>
      <c r="J116" s="49" t="e">
        <f aca="true">INDIRECT("'Ответы на форму (1)'!J"&amp;$M116,TRUE())</f>
        <v>#REF!</v>
      </c>
      <c r="K116" s="49" t="e">
        <f aca="true">INDIRECT("'Ответы на форму (1)'!K"&amp;$M116,TRUE())</f>
        <v>#REF!</v>
      </c>
      <c r="L116" s="49" t="e">
        <f aca="false" t="array" ref="L116:L116">IF(B116 &lt;&gt; "",IF(COUNTIF(concat(TRIM('Список прошлого года'!$B$2:$B$200),TRIM('Список прошлого года'!$C$2:$C$200)),concat(TRIM(B116),TRIM(C116)))+COUNTIF(concat(TRIM('Список позапрошлого года'!$B$2:$B$200),TRIM('Список позапрошлого года'!$C$2:$C$200)),concat(TRIM(B116),TRIM(C116))) &gt; 0,"Да","Нет"),"")</f>
        <v>#REF!</v>
      </c>
      <c r="M116" s="5" t="n">
        <v>133</v>
      </c>
      <c r="N116" s="51" t="n">
        <f aca="false">IF(NOT(ISBLANK(B116)), 0,"")</f>
        <v>0</v>
      </c>
      <c r="O116" s="5" t="e">
        <f aca="false" t="array" ref="O116:O116">IF(B116 &lt;&gt; "",IF(COUNTIF(concat(TRIM('Вторая регистрация'!$B$2:$B$200),TRIM('Вторая регистрация'!$C$2:$C$200)),concat(TRIM(B116),TRIM(C116))) &gt; 0,"Да","Нет"),"")</f>
        <v>#REF!</v>
      </c>
    </row>
    <row r="117" customFormat="false" ht="15.75" hidden="false" customHeight="false" outlineLevel="0" collapsed="false">
      <c r="A117" s="49" t="e">
        <f aca="true">INDIRECT("'Ответы на форму (1)'!A"&amp;$M117,TRUE())</f>
        <v>#REF!</v>
      </c>
      <c r="B117" s="49" t="e">
        <f aca="true">INDIRECT("'Ответы на форму (1)'!B"&amp;$M117,TRUE())</f>
        <v>#REF!</v>
      </c>
      <c r="C117" s="49" t="e">
        <f aca="true">INDIRECT("'Ответы на форму (1)'!C"&amp;$M117,TRUE())</f>
        <v>#REF!</v>
      </c>
      <c r="D117" s="49" t="e">
        <f aca="true">INDIRECT("'Ответы на форму (1)'!D"&amp;$M117,TRUE())</f>
        <v>#REF!</v>
      </c>
      <c r="E117" s="49" t="str">
        <f aca="false">IFERROR(__xludf.dummyfunction("iferror(VALUE(REGEXEXTRACT(TEXT(INDIRECT(""'Ответы на форму (1)'!E""&amp;$M117,TRUE),""####""),""[0-9]+"")),IF(IFERROR(SEARCH(""моцро"",INDIRECT(""'Ответы на форму (1)'!E""&amp;$M117,TRUE)),-1) &gt;= 0,117,INDIRECT(""'Ответы на форму (1)'!E""&amp;$M117,TRUE)))"),"")</f>
        <v/>
      </c>
      <c r="F117" s="50" t="e">
        <f aca="true">INDIRECT("'Ответы на форму (1)'!F"&amp;$M117,TRUE())</f>
        <v>#REF!</v>
      </c>
      <c r="G117" s="49" t="e">
        <f aca="true">IFERROR(MID(INDIRECT("'Ответы на форму (1)'!G"&amp;$M117,TRUE()),SEARCH("vk.com",INDIRECT("'Ответы на форму (1)'!G"&amp;$M117,TRUE())),LEN(INDIRECT("'Ответы на форму (1)'!G"&amp;$M117,TRUE()))),INDIRECT("'Ответы на форму (1)'!G"&amp;$M117,TRUE()))</f>
        <v>#REF!</v>
      </c>
      <c r="H117" s="50" t="e">
        <f aca="true">INDIRECT("'Ответы на форму (1)'!H"&amp;$M117,TRUE())</f>
        <v>#REF!</v>
      </c>
      <c r="I117" s="49" t="e">
        <f aca="true">INDIRECT("'Ответы на форму (1)'!I"&amp;$M117,TRUE())</f>
        <v>#REF!</v>
      </c>
      <c r="J117" s="49" t="e">
        <f aca="true">INDIRECT("'Ответы на форму (1)'!J"&amp;$M117,TRUE())</f>
        <v>#REF!</v>
      </c>
      <c r="K117" s="49" t="e">
        <f aca="true">INDIRECT("'Ответы на форму (1)'!K"&amp;$M117,TRUE())</f>
        <v>#REF!</v>
      </c>
      <c r="L117" s="49" t="e">
        <f aca="false" t="array" ref="L117:L117">IF(B117 &lt;&gt; "",IF(COUNTIF(concat(TRIM('Список прошлого года'!$B$2:$B$200),TRIM('Список прошлого года'!$C$2:$C$200)),concat(TRIM(B117),TRIM(C117)))+COUNTIF(concat(TRIM('Список позапрошлого года'!$B$2:$B$200),TRIM('Список позапрошлого года'!$C$2:$C$200)),concat(TRIM(B117),TRIM(C117))) &gt; 0,"Да","Нет"),"")</f>
        <v>#REF!</v>
      </c>
      <c r="M117" s="5" t="n">
        <v>134</v>
      </c>
      <c r="N117" s="51" t="n">
        <f aca="false">IF(NOT(ISBLANK(B117)), 0,"")</f>
        <v>0</v>
      </c>
      <c r="O117" s="5" t="e">
        <f aca="false" t="array" ref="O117:O117">IF(B117 &lt;&gt; "",IF(COUNTIF(concat(TRIM('Вторая регистрация'!$B$2:$B$200),TRIM('Вторая регистрация'!$C$2:$C$200)),concat(TRIM(B117),TRIM(C117))) &gt; 0,"Да","Нет"),"")</f>
        <v>#REF!</v>
      </c>
    </row>
    <row r="118" customFormat="false" ht="15.75" hidden="false" customHeight="false" outlineLevel="0" collapsed="false">
      <c r="A118" s="49" t="e">
        <f aca="true">INDIRECT("'Ответы на форму (1)'!A"&amp;$M118,TRUE())</f>
        <v>#REF!</v>
      </c>
      <c r="B118" s="49" t="e">
        <f aca="true">INDIRECT("'Ответы на форму (1)'!B"&amp;$M118,TRUE())</f>
        <v>#REF!</v>
      </c>
      <c r="C118" s="49" t="e">
        <f aca="true">INDIRECT("'Ответы на форму (1)'!C"&amp;$M118,TRUE())</f>
        <v>#REF!</v>
      </c>
      <c r="D118" s="49" t="e">
        <f aca="true">INDIRECT("'Ответы на форму (1)'!D"&amp;$M118,TRUE())</f>
        <v>#REF!</v>
      </c>
      <c r="E118" s="49" t="str">
        <f aca="false">IFERROR(__xludf.dummyfunction("iferror(VALUE(REGEXEXTRACT(TEXT(INDIRECT(""'Ответы на форму (1)'!E""&amp;$M118,TRUE),""####""),""[0-9]+"")),IF(IFERROR(SEARCH(""моцро"",INDIRECT(""'Ответы на форму (1)'!E""&amp;$M118,TRUE)),-1) &gt;= 0,117,INDIRECT(""'Ответы на форму (1)'!E""&amp;$M118,TRUE)))"),"")</f>
        <v/>
      </c>
      <c r="F118" s="50" t="e">
        <f aca="true">INDIRECT("'Ответы на форму (1)'!F"&amp;$M118,TRUE())</f>
        <v>#REF!</v>
      </c>
      <c r="G118" s="49" t="e">
        <f aca="true">IFERROR(MID(INDIRECT("'Ответы на форму (1)'!G"&amp;$M118,TRUE()),SEARCH("vk.com",INDIRECT("'Ответы на форму (1)'!G"&amp;$M118,TRUE())),LEN(INDIRECT("'Ответы на форму (1)'!G"&amp;$M118,TRUE()))),INDIRECT("'Ответы на форму (1)'!G"&amp;$M118,TRUE()))</f>
        <v>#REF!</v>
      </c>
      <c r="H118" s="50" t="e">
        <f aca="true">INDIRECT("'Ответы на форму (1)'!H"&amp;$M118,TRUE())</f>
        <v>#REF!</v>
      </c>
      <c r="I118" s="49" t="e">
        <f aca="true">INDIRECT("'Ответы на форму (1)'!I"&amp;$M118,TRUE())</f>
        <v>#REF!</v>
      </c>
      <c r="J118" s="49" t="e">
        <f aca="true">INDIRECT("'Ответы на форму (1)'!J"&amp;$M118,TRUE())</f>
        <v>#REF!</v>
      </c>
      <c r="K118" s="49" t="e">
        <f aca="true">INDIRECT("'Ответы на форму (1)'!K"&amp;$M118,TRUE())</f>
        <v>#REF!</v>
      </c>
      <c r="L118" s="49" t="e">
        <f aca="false" t="array" ref="L118:L118">IF(B118 &lt;&gt; "",IF(COUNTIF(concat(TRIM('Список прошлого года'!$B$2:$B$200),TRIM('Список прошлого года'!$C$2:$C$200)),concat(TRIM(B118),TRIM(C118)))+COUNTIF(concat(TRIM('Список позапрошлого года'!$B$2:$B$200),TRIM('Список позапрошлого года'!$C$2:$C$200)),concat(TRIM(B118),TRIM(C118))) &gt; 0,"Да","Нет"),"")</f>
        <v>#REF!</v>
      </c>
      <c r="M118" s="5" t="n">
        <v>135</v>
      </c>
      <c r="N118" s="51" t="n">
        <f aca="false">IF(NOT(ISBLANK(B118)), 0,"")</f>
        <v>0</v>
      </c>
      <c r="O118" s="5" t="e">
        <f aca="false" t="array" ref="O118:O118">IF(B118 &lt;&gt; "",IF(COUNTIF(concat(TRIM('Вторая регистрация'!$B$2:$B$200),TRIM('Вторая регистрация'!$C$2:$C$200)),concat(TRIM(B118),TRIM(C118))) &gt; 0,"Да","Нет"),"")</f>
        <v>#REF!</v>
      </c>
    </row>
    <row r="119" customFormat="false" ht="15.75" hidden="false" customHeight="false" outlineLevel="0" collapsed="false">
      <c r="A119" s="49" t="e">
        <f aca="true">INDIRECT("'Ответы на форму (1)'!A"&amp;$M119,TRUE())</f>
        <v>#REF!</v>
      </c>
      <c r="B119" s="49" t="e">
        <f aca="true">INDIRECT("'Ответы на форму (1)'!B"&amp;$M119,TRUE())</f>
        <v>#REF!</v>
      </c>
      <c r="C119" s="49" t="e">
        <f aca="true">INDIRECT("'Ответы на форму (1)'!C"&amp;$M119,TRUE())</f>
        <v>#REF!</v>
      </c>
      <c r="D119" s="49" t="e">
        <f aca="true">INDIRECT("'Ответы на форму (1)'!D"&amp;$M119,TRUE())</f>
        <v>#REF!</v>
      </c>
      <c r="E119" s="49" t="str">
        <f aca="false">IFERROR(__xludf.dummyfunction("iferror(VALUE(REGEXEXTRACT(TEXT(INDIRECT(""'Ответы на форму (1)'!E""&amp;$M119,TRUE),""####""),""[0-9]+"")),IF(IFERROR(SEARCH(""моцро"",INDIRECT(""'Ответы на форму (1)'!E""&amp;$M119,TRUE)),-1) &gt;= 0,117,INDIRECT(""'Ответы на форму (1)'!E""&amp;$M119,TRUE)))"),"")</f>
        <v/>
      </c>
      <c r="F119" s="50" t="e">
        <f aca="true">INDIRECT("'Ответы на форму (1)'!F"&amp;$M119,TRUE())</f>
        <v>#REF!</v>
      </c>
      <c r="G119" s="49" t="e">
        <f aca="true">IFERROR(MID(INDIRECT("'Ответы на форму (1)'!G"&amp;$M119,TRUE()),SEARCH("vk.com",INDIRECT("'Ответы на форму (1)'!G"&amp;$M119,TRUE())),LEN(INDIRECT("'Ответы на форму (1)'!G"&amp;$M119,TRUE()))),INDIRECT("'Ответы на форму (1)'!G"&amp;$M119,TRUE()))</f>
        <v>#REF!</v>
      </c>
      <c r="H119" s="50" t="e">
        <f aca="true">INDIRECT("'Ответы на форму (1)'!H"&amp;$M119,TRUE())</f>
        <v>#REF!</v>
      </c>
      <c r="I119" s="49" t="e">
        <f aca="true">INDIRECT("'Ответы на форму (1)'!I"&amp;$M119,TRUE())</f>
        <v>#REF!</v>
      </c>
      <c r="J119" s="49" t="e">
        <f aca="true">INDIRECT("'Ответы на форму (1)'!J"&amp;$M119,TRUE())</f>
        <v>#REF!</v>
      </c>
      <c r="K119" s="49" t="e">
        <f aca="true">INDIRECT("'Ответы на форму (1)'!K"&amp;$M119,TRUE())</f>
        <v>#REF!</v>
      </c>
      <c r="L119" s="49" t="e">
        <f aca="false" t="array" ref="L119:L119">IF(B119 &lt;&gt; "",IF(COUNTIF(concat(TRIM('Список прошлого года'!$B$2:$B$200),TRIM('Список прошлого года'!$C$2:$C$200)),concat(TRIM(B119),TRIM(C119)))+COUNTIF(concat(TRIM('Список позапрошлого года'!$B$2:$B$200),TRIM('Список позапрошлого года'!$C$2:$C$200)),concat(TRIM(B119),TRIM(C119))) &gt; 0,"Да","Нет"),"")</f>
        <v>#REF!</v>
      </c>
      <c r="M119" s="5" t="n">
        <v>136</v>
      </c>
      <c r="N119" s="51" t="n">
        <f aca="false">IF(NOT(ISBLANK(B119)), 0,"")</f>
        <v>0</v>
      </c>
      <c r="O119" s="5" t="e">
        <f aca="false" t="array" ref="O119:O119">IF(B119 &lt;&gt; "",IF(COUNTIF(concat(TRIM('Вторая регистрация'!$B$2:$B$200),TRIM('Вторая регистрация'!$C$2:$C$200)),concat(TRIM(B119),TRIM(C119))) &gt; 0,"Да","Нет"),"")</f>
        <v>#REF!</v>
      </c>
    </row>
    <row r="120" customFormat="false" ht="15.75" hidden="false" customHeight="false" outlineLevel="0" collapsed="false">
      <c r="A120" s="49" t="e">
        <f aca="true">INDIRECT("'Ответы на форму (1)'!A"&amp;$M120,TRUE())</f>
        <v>#REF!</v>
      </c>
      <c r="B120" s="49" t="e">
        <f aca="true">INDIRECT("'Ответы на форму (1)'!B"&amp;$M120,TRUE())</f>
        <v>#REF!</v>
      </c>
      <c r="C120" s="49" t="e">
        <f aca="true">INDIRECT("'Ответы на форму (1)'!C"&amp;$M120,TRUE())</f>
        <v>#REF!</v>
      </c>
      <c r="D120" s="49" t="e">
        <f aca="true">INDIRECT("'Ответы на форму (1)'!D"&amp;$M120,TRUE())</f>
        <v>#REF!</v>
      </c>
      <c r="E120" s="49" t="str">
        <f aca="false">IFERROR(__xludf.dummyfunction("iferror(VALUE(REGEXEXTRACT(TEXT(INDIRECT(""'Ответы на форму (1)'!E""&amp;$M120,TRUE),""####""),""[0-9]+"")),IF(IFERROR(SEARCH(""моцро"",INDIRECT(""'Ответы на форму (1)'!E""&amp;$M120,TRUE)),-1) &gt;= 0,117,INDIRECT(""'Ответы на форму (1)'!E""&amp;$M120,TRUE)))"),"")</f>
        <v/>
      </c>
      <c r="F120" s="50" t="e">
        <f aca="true">INDIRECT("'Ответы на форму (1)'!F"&amp;$M120,TRUE())</f>
        <v>#REF!</v>
      </c>
      <c r="G120" s="49" t="e">
        <f aca="true">IFERROR(MID(INDIRECT("'Ответы на форму (1)'!G"&amp;$M120,TRUE()),SEARCH("vk.com",INDIRECT("'Ответы на форму (1)'!G"&amp;$M120,TRUE())),LEN(INDIRECT("'Ответы на форму (1)'!G"&amp;$M120,TRUE()))),INDIRECT("'Ответы на форму (1)'!G"&amp;$M120,TRUE()))</f>
        <v>#REF!</v>
      </c>
      <c r="H120" s="50" t="e">
        <f aca="true">INDIRECT("'Ответы на форму (1)'!H"&amp;$M120,TRUE())</f>
        <v>#REF!</v>
      </c>
      <c r="I120" s="49" t="e">
        <f aca="true">INDIRECT("'Ответы на форму (1)'!I"&amp;$M120,TRUE())</f>
        <v>#REF!</v>
      </c>
      <c r="J120" s="49" t="e">
        <f aca="true">INDIRECT("'Ответы на форму (1)'!J"&amp;$M120,TRUE())</f>
        <v>#REF!</v>
      </c>
      <c r="K120" s="49" t="e">
        <f aca="true">INDIRECT("'Ответы на форму (1)'!K"&amp;$M120,TRUE())</f>
        <v>#REF!</v>
      </c>
      <c r="L120" s="49" t="e">
        <f aca="false" t="array" ref="L120:L120">IF(B120 &lt;&gt; "",IF(COUNTIF(concat(TRIM('Список прошлого года'!$B$2:$B$200),TRIM('Список прошлого года'!$C$2:$C$200)),concat(TRIM(B120),TRIM(C120)))+COUNTIF(concat(TRIM('Список позапрошлого года'!$B$2:$B$200),TRIM('Список позапрошлого года'!$C$2:$C$200)),concat(TRIM(B120),TRIM(C120))) &gt; 0,"Да","Нет"),"")</f>
        <v>#REF!</v>
      </c>
      <c r="M120" s="5" t="n">
        <v>137</v>
      </c>
      <c r="N120" s="51" t="n">
        <f aca="false">IF(NOT(ISBLANK(B120)), 0,"")</f>
        <v>0</v>
      </c>
      <c r="O120" s="5" t="e">
        <f aca="false" t="array" ref="O120:O120">IF(B120 &lt;&gt; "",IF(COUNTIF(concat(TRIM('Вторая регистрация'!$B$2:$B$200),TRIM('Вторая регистрация'!$C$2:$C$200)),concat(TRIM(B120),TRIM(C120))) &gt; 0,"Да","Нет"),"")</f>
        <v>#REF!</v>
      </c>
    </row>
    <row r="121" customFormat="false" ht="15.75" hidden="false" customHeight="false" outlineLevel="0" collapsed="false">
      <c r="A121" s="49" t="e">
        <f aca="true">INDIRECT("'Ответы на форму (1)'!A"&amp;$M121,TRUE())</f>
        <v>#REF!</v>
      </c>
      <c r="B121" s="49" t="e">
        <f aca="true">INDIRECT("'Ответы на форму (1)'!B"&amp;$M121,TRUE())</f>
        <v>#REF!</v>
      </c>
      <c r="C121" s="49" t="e">
        <f aca="true">INDIRECT("'Ответы на форму (1)'!C"&amp;$M121,TRUE())</f>
        <v>#REF!</v>
      </c>
      <c r="D121" s="49" t="e">
        <f aca="true">INDIRECT("'Ответы на форму (1)'!D"&amp;$M121,TRUE())</f>
        <v>#REF!</v>
      </c>
      <c r="E121" s="49" t="str">
        <f aca="false">IFERROR(__xludf.dummyfunction("iferror(VALUE(REGEXEXTRACT(TEXT(INDIRECT(""'Ответы на форму (1)'!E""&amp;$M121,TRUE),""####""),""[0-9]+"")),IF(IFERROR(SEARCH(""моцро"",INDIRECT(""'Ответы на форму (1)'!E""&amp;$M121,TRUE)),-1) &gt;= 0,117,INDIRECT(""'Ответы на форму (1)'!E""&amp;$M121,TRUE)))"),"")</f>
        <v/>
      </c>
      <c r="F121" s="50" t="e">
        <f aca="true">INDIRECT("'Ответы на форму (1)'!F"&amp;$M121,TRUE())</f>
        <v>#REF!</v>
      </c>
      <c r="G121" s="49" t="e">
        <f aca="true">IFERROR(MID(INDIRECT("'Ответы на форму (1)'!G"&amp;$M121,TRUE()),SEARCH("vk.com",INDIRECT("'Ответы на форму (1)'!G"&amp;$M121,TRUE())),LEN(INDIRECT("'Ответы на форму (1)'!G"&amp;$M121,TRUE()))),INDIRECT("'Ответы на форму (1)'!G"&amp;$M121,TRUE()))</f>
        <v>#REF!</v>
      </c>
      <c r="H121" s="50" t="e">
        <f aca="true">INDIRECT("'Ответы на форму (1)'!H"&amp;$M121,TRUE())</f>
        <v>#REF!</v>
      </c>
      <c r="I121" s="49" t="e">
        <f aca="true">INDIRECT("'Ответы на форму (1)'!I"&amp;$M121,TRUE())</f>
        <v>#REF!</v>
      </c>
      <c r="J121" s="49" t="e">
        <f aca="true">INDIRECT("'Ответы на форму (1)'!J"&amp;$M121,TRUE())</f>
        <v>#REF!</v>
      </c>
      <c r="K121" s="49" t="e">
        <f aca="true">INDIRECT("'Ответы на форму (1)'!K"&amp;$M121,TRUE())</f>
        <v>#REF!</v>
      </c>
      <c r="L121" s="49" t="e">
        <f aca="false" t="array" ref="L121:L121">IF(B121 &lt;&gt; "",IF(COUNTIF(concat(TRIM('Список прошлого года'!$B$2:$B$200),TRIM('Список прошлого года'!$C$2:$C$200)),concat(TRIM(B121),TRIM(C121)))+COUNTIF(concat(TRIM('Список позапрошлого года'!$B$2:$B$200),TRIM('Список позапрошлого года'!$C$2:$C$200)),concat(TRIM(B121),TRIM(C121))) &gt; 0,"Да","Нет"),"")</f>
        <v>#REF!</v>
      </c>
      <c r="M121" s="5" t="n">
        <v>138</v>
      </c>
      <c r="N121" s="51" t="n">
        <f aca="false">IF(NOT(ISBLANK(B121)), 0,"")</f>
        <v>0</v>
      </c>
      <c r="O121" s="5" t="e">
        <f aca="false" t="array" ref="O121:O121">IF(B121 &lt;&gt; "",IF(COUNTIF(concat(TRIM('Вторая регистрация'!$B$2:$B$200),TRIM('Вторая регистрация'!$C$2:$C$200)),concat(TRIM(B121),TRIM(C121))) &gt; 0,"Да","Нет"),"")</f>
        <v>#REF!</v>
      </c>
    </row>
    <row r="122" customFormat="false" ht="15.75" hidden="false" customHeight="false" outlineLevel="0" collapsed="false">
      <c r="A122" s="49" t="e">
        <f aca="true">INDIRECT("'Ответы на форму (1)'!A"&amp;$M122,TRUE())</f>
        <v>#REF!</v>
      </c>
      <c r="B122" s="49" t="e">
        <f aca="true">INDIRECT("'Ответы на форму (1)'!B"&amp;$M122,TRUE())</f>
        <v>#REF!</v>
      </c>
      <c r="C122" s="49" t="e">
        <f aca="true">INDIRECT("'Ответы на форму (1)'!C"&amp;$M122,TRUE())</f>
        <v>#REF!</v>
      </c>
      <c r="D122" s="49" t="e">
        <f aca="true">INDIRECT("'Ответы на форму (1)'!D"&amp;$M122,TRUE())</f>
        <v>#REF!</v>
      </c>
      <c r="E122" s="49" t="str">
        <f aca="false">IFERROR(__xludf.dummyfunction("iferror(VALUE(REGEXEXTRACT(TEXT(INDIRECT(""'Ответы на форму (1)'!E""&amp;$M122,TRUE),""####""),""[0-9]+"")),IF(IFERROR(SEARCH(""моцро"",INDIRECT(""'Ответы на форму (1)'!E""&amp;$M122,TRUE)),-1) &gt;= 0,117,INDIRECT(""'Ответы на форму (1)'!E""&amp;$M122,TRUE)))"),"")</f>
        <v/>
      </c>
      <c r="F122" s="50" t="e">
        <f aca="true">INDIRECT("'Ответы на форму (1)'!F"&amp;$M122,TRUE())</f>
        <v>#REF!</v>
      </c>
      <c r="G122" s="49" t="e">
        <f aca="true">IFERROR(MID(INDIRECT("'Ответы на форму (1)'!G"&amp;$M122,TRUE()),SEARCH("vk.com",INDIRECT("'Ответы на форму (1)'!G"&amp;$M122,TRUE())),LEN(INDIRECT("'Ответы на форму (1)'!G"&amp;$M122,TRUE()))),INDIRECT("'Ответы на форму (1)'!G"&amp;$M122,TRUE()))</f>
        <v>#REF!</v>
      </c>
      <c r="H122" s="50" t="e">
        <f aca="true">INDIRECT("'Ответы на форму (1)'!H"&amp;$M122,TRUE())</f>
        <v>#REF!</v>
      </c>
      <c r="I122" s="49" t="e">
        <f aca="true">INDIRECT("'Ответы на форму (1)'!I"&amp;$M122,TRUE())</f>
        <v>#REF!</v>
      </c>
      <c r="J122" s="49" t="e">
        <f aca="true">INDIRECT("'Ответы на форму (1)'!J"&amp;$M122,TRUE())</f>
        <v>#REF!</v>
      </c>
      <c r="K122" s="49" t="e">
        <f aca="true">INDIRECT("'Ответы на форму (1)'!K"&amp;$M122,TRUE())</f>
        <v>#REF!</v>
      </c>
      <c r="L122" s="49" t="e">
        <f aca="false" t="array" ref="L122:L122">IF(B122 &lt;&gt; "",IF(COUNTIF(concat(TRIM('Список прошлого года'!$B$2:$B$200),TRIM('Список прошлого года'!$C$2:$C$200)),concat(TRIM(B122),TRIM(C122)))+COUNTIF(concat(TRIM('Список позапрошлого года'!$B$2:$B$200),TRIM('Список позапрошлого года'!$C$2:$C$200)),concat(TRIM(B122),TRIM(C122))) &gt; 0,"Да","Нет"),"")</f>
        <v>#REF!</v>
      </c>
      <c r="M122" s="5" t="n">
        <v>139</v>
      </c>
      <c r="N122" s="51" t="n">
        <f aca="false">IF(NOT(ISBLANK(B122)), 0,"")</f>
        <v>0</v>
      </c>
      <c r="O122" s="5" t="e">
        <f aca="false" t="array" ref="O122:O122">IF(B122 &lt;&gt; "",IF(COUNTIF(concat(TRIM('Вторая регистрация'!$B$2:$B$200),TRIM('Вторая регистрация'!$C$2:$C$200)),concat(TRIM(B122),TRIM(C122))) &gt; 0,"Да","Нет"),"")</f>
        <v>#REF!</v>
      </c>
    </row>
    <row r="123" customFormat="false" ht="15.75" hidden="false" customHeight="false" outlineLevel="0" collapsed="false">
      <c r="A123" s="49" t="e">
        <f aca="true">INDIRECT("'Ответы на форму (1)'!A"&amp;$M123,TRUE())</f>
        <v>#REF!</v>
      </c>
      <c r="B123" s="49" t="e">
        <f aca="true">INDIRECT("'Ответы на форму (1)'!B"&amp;$M123,TRUE())</f>
        <v>#REF!</v>
      </c>
      <c r="C123" s="49" t="e">
        <f aca="true">INDIRECT("'Ответы на форму (1)'!C"&amp;$M123,TRUE())</f>
        <v>#REF!</v>
      </c>
      <c r="D123" s="49" t="e">
        <f aca="true">INDIRECT("'Ответы на форму (1)'!D"&amp;$M123,TRUE())</f>
        <v>#REF!</v>
      </c>
      <c r="E123" s="49" t="str">
        <f aca="false">IFERROR(__xludf.dummyfunction("iferror(VALUE(REGEXEXTRACT(TEXT(INDIRECT(""'Ответы на форму (1)'!E""&amp;$M123,TRUE),""####""),""[0-9]+"")),IF(IFERROR(SEARCH(""моцро"",INDIRECT(""'Ответы на форму (1)'!E""&amp;$M123,TRUE)),-1) &gt;= 0,117,INDIRECT(""'Ответы на форму (1)'!E""&amp;$M123,TRUE)))"),"")</f>
        <v/>
      </c>
      <c r="F123" s="50" t="e">
        <f aca="true">INDIRECT("'Ответы на форму (1)'!F"&amp;$M123,TRUE())</f>
        <v>#REF!</v>
      </c>
      <c r="G123" s="49" t="e">
        <f aca="true">IFERROR(MID(INDIRECT("'Ответы на форму (1)'!G"&amp;$M123,TRUE()),SEARCH("vk.com",INDIRECT("'Ответы на форму (1)'!G"&amp;$M123,TRUE())),LEN(INDIRECT("'Ответы на форму (1)'!G"&amp;$M123,TRUE()))),INDIRECT("'Ответы на форму (1)'!G"&amp;$M123,TRUE()))</f>
        <v>#REF!</v>
      </c>
      <c r="H123" s="50" t="e">
        <f aca="true">INDIRECT("'Ответы на форму (1)'!H"&amp;$M123,TRUE())</f>
        <v>#REF!</v>
      </c>
      <c r="I123" s="49" t="e">
        <f aca="true">INDIRECT("'Ответы на форму (1)'!I"&amp;$M123,TRUE())</f>
        <v>#REF!</v>
      </c>
      <c r="J123" s="49" t="e">
        <f aca="true">INDIRECT("'Ответы на форму (1)'!J"&amp;$M123,TRUE())</f>
        <v>#REF!</v>
      </c>
      <c r="K123" s="49" t="e">
        <f aca="true">INDIRECT("'Ответы на форму (1)'!K"&amp;$M123,TRUE())</f>
        <v>#REF!</v>
      </c>
      <c r="L123" s="49" t="e">
        <f aca="false" t="array" ref="L123:L123">IF(B123 &lt;&gt; "",IF(COUNTIF(concat(TRIM('Список прошлого года'!$B$2:$B$200),TRIM('Список прошлого года'!$C$2:$C$200)),concat(TRIM(B123),TRIM(C123)))+COUNTIF(concat(TRIM('Список позапрошлого года'!$B$2:$B$200),TRIM('Список позапрошлого года'!$C$2:$C$200)),concat(TRIM(B123),TRIM(C123))) &gt; 0,"Да","Нет"),"")</f>
        <v>#REF!</v>
      </c>
      <c r="M123" s="5" t="n">
        <v>140</v>
      </c>
      <c r="N123" s="51" t="n">
        <f aca="false">IF(NOT(ISBLANK(B123)), 0,"")</f>
        <v>0</v>
      </c>
      <c r="O123" s="5" t="e">
        <f aca="false" t="array" ref="O123:O123">IF(B123 &lt;&gt; "",IF(COUNTIF(concat(TRIM('Вторая регистрация'!$B$2:$B$200),TRIM('Вторая регистрация'!$C$2:$C$200)),concat(TRIM(B123),TRIM(C123))) &gt; 0,"Да","Нет"),"")</f>
        <v>#REF!</v>
      </c>
    </row>
    <row r="124" customFormat="false" ht="15.75" hidden="false" customHeight="false" outlineLevel="0" collapsed="false">
      <c r="A124" s="49" t="e">
        <f aca="true">INDIRECT("'Ответы на форму (1)'!A"&amp;$M124,TRUE())</f>
        <v>#REF!</v>
      </c>
      <c r="B124" s="49" t="e">
        <f aca="true">INDIRECT("'Ответы на форму (1)'!B"&amp;$M124,TRUE())</f>
        <v>#REF!</v>
      </c>
      <c r="C124" s="49" t="e">
        <f aca="true">INDIRECT("'Ответы на форму (1)'!C"&amp;$M124,TRUE())</f>
        <v>#REF!</v>
      </c>
      <c r="D124" s="49" t="e">
        <f aca="true">INDIRECT("'Ответы на форму (1)'!D"&amp;$M124,TRUE())</f>
        <v>#REF!</v>
      </c>
      <c r="E124" s="49" t="str">
        <f aca="false">IFERROR(__xludf.dummyfunction("iferror(VALUE(REGEXEXTRACT(TEXT(INDIRECT(""'Ответы на форму (1)'!E""&amp;$M124,TRUE),""####""),""[0-9]+"")),IF(IFERROR(SEARCH(""моцро"",INDIRECT(""'Ответы на форму (1)'!E""&amp;$M124,TRUE)),-1) &gt;= 0,117,INDIRECT(""'Ответы на форму (1)'!E""&amp;$M124,TRUE)))"),"")</f>
        <v/>
      </c>
      <c r="F124" s="50" t="e">
        <f aca="true">INDIRECT("'Ответы на форму (1)'!F"&amp;$M124,TRUE())</f>
        <v>#REF!</v>
      </c>
      <c r="G124" s="49" t="e">
        <f aca="true">IFERROR(MID(INDIRECT("'Ответы на форму (1)'!G"&amp;$M124,TRUE()),SEARCH("vk.com",INDIRECT("'Ответы на форму (1)'!G"&amp;$M124,TRUE())),LEN(INDIRECT("'Ответы на форму (1)'!G"&amp;$M124,TRUE()))),INDIRECT("'Ответы на форму (1)'!G"&amp;$M124,TRUE()))</f>
        <v>#REF!</v>
      </c>
      <c r="H124" s="50" t="e">
        <f aca="true">INDIRECT("'Ответы на форму (1)'!H"&amp;$M124,TRUE())</f>
        <v>#REF!</v>
      </c>
      <c r="I124" s="49" t="e">
        <f aca="true">INDIRECT("'Ответы на форму (1)'!I"&amp;$M124,TRUE())</f>
        <v>#REF!</v>
      </c>
      <c r="J124" s="49" t="e">
        <f aca="true">INDIRECT("'Ответы на форму (1)'!J"&amp;$M124,TRUE())</f>
        <v>#REF!</v>
      </c>
      <c r="K124" s="49" t="e">
        <f aca="true">INDIRECT("'Ответы на форму (1)'!K"&amp;$M124,TRUE())</f>
        <v>#REF!</v>
      </c>
      <c r="L124" s="49" t="e">
        <f aca="false" t="array" ref="L124:L124">IF(B124 &lt;&gt; "",IF(COUNTIF(concat(TRIM('Список прошлого года'!$B$2:$B$200),TRIM('Список прошлого года'!$C$2:$C$200)),concat(TRIM(B124),TRIM(C124)))+COUNTIF(concat(TRIM('Список позапрошлого года'!$B$2:$B$200),TRIM('Список позапрошлого года'!$C$2:$C$200)),concat(TRIM(B124),TRIM(C124))) &gt; 0,"Да","Нет"),"")</f>
        <v>#REF!</v>
      </c>
      <c r="M124" s="5" t="n">
        <v>141</v>
      </c>
      <c r="N124" s="51" t="n">
        <f aca="false">IF(NOT(ISBLANK(B124)), 0,"")</f>
        <v>0</v>
      </c>
      <c r="O124" s="5" t="e">
        <f aca="false" t="array" ref="O124:O124">IF(B124 &lt;&gt; "",IF(COUNTIF(concat(TRIM('Вторая регистрация'!$B$2:$B$200),TRIM('Вторая регистрация'!$C$2:$C$200)),concat(TRIM(B124),TRIM(C124))) &gt; 0,"Да","Нет"),"")</f>
        <v>#REF!</v>
      </c>
    </row>
    <row r="125" customFormat="false" ht="15.75" hidden="false" customHeight="false" outlineLevel="0" collapsed="false">
      <c r="A125" s="49" t="e">
        <f aca="true">INDIRECT("'Ответы на форму (1)'!A"&amp;$M125,TRUE())</f>
        <v>#REF!</v>
      </c>
      <c r="B125" s="49" t="e">
        <f aca="true">INDIRECT("'Ответы на форму (1)'!B"&amp;$M125,TRUE())</f>
        <v>#REF!</v>
      </c>
      <c r="C125" s="49" t="e">
        <f aca="true">INDIRECT("'Ответы на форму (1)'!C"&amp;$M125,TRUE())</f>
        <v>#REF!</v>
      </c>
      <c r="D125" s="49" t="e">
        <f aca="true">INDIRECT("'Ответы на форму (1)'!D"&amp;$M125,TRUE())</f>
        <v>#REF!</v>
      </c>
      <c r="E125" s="49" t="str">
        <f aca="false">IFERROR(__xludf.dummyfunction("iferror(VALUE(REGEXEXTRACT(TEXT(INDIRECT(""'Ответы на форму (1)'!E""&amp;$M125,TRUE),""####""),""[0-9]+"")),IF(IFERROR(SEARCH(""моцро"",INDIRECT(""'Ответы на форму (1)'!E""&amp;$M125,TRUE)),-1) &gt;= 0,117,INDIRECT(""'Ответы на форму (1)'!E""&amp;$M125,TRUE)))"),"")</f>
        <v/>
      </c>
      <c r="F125" s="50" t="e">
        <f aca="true">INDIRECT("'Ответы на форму (1)'!F"&amp;$M125,TRUE())</f>
        <v>#REF!</v>
      </c>
      <c r="G125" s="49" t="e">
        <f aca="true">IFERROR(MID(INDIRECT("'Ответы на форму (1)'!G"&amp;$M125,TRUE()),SEARCH("vk.com",INDIRECT("'Ответы на форму (1)'!G"&amp;$M125,TRUE())),LEN(INDIRECT("'Ответы на форму (1)'!G"&amp;$M125,TRUE()))),INDIRECT("'Ответы на форму (1)'!G"&amp;$M125,TRUE()))</f>
        <v>#REF!</v>
      </c>
      <c r="H125" s="50" t="e">
        <f aca="true">INDIRECT("'Ответы на форму (1)'!H"&amp;$M125,TRUE())</f>
        <v>#REF!</v>
      </c>
      <c r="I125" s="49" t="e">
        <f aca="true">INDIRECT("'Ответы на форму (1)'!I"&amp;$M125,TRUE())</f>
        <v>#REF!</v>
      </c>
      <c r="J125" s="49" t="e">
        <f aca="true">INDIRECT("'Ответы на форму (1)'!J"&amp;$M125,TRUE())</f>
        <v>#REF!</v>
      </c>
      <c r="K125" s="49" t="e">
        <f aca="true">INDIRECT("'Ответы на форму (1)'!K"&amp;$M125,TRUE())</f>
        <v>#REF!</v>
      </c>
      <c r="L125" s="49" t="e">
        <f aca="false" t="array" ref="L125:L125">IF(B125 &lt;&gt; "",IF(COUNTIF(concat(TRIM('Список прошлого года'!$B$2:$B$200),TRIM('Список прошлого года'!$C$2:$C$200)),concat(TRIM(B125),TRIM(C125)))+COUNTIF(concat(TRIM('Список позапрошлого года'!$B$2:$B$200),TRIM('Список позапрошлого года'!$C$2:$C$200)),concat(TRIM(B125),TRIM(C125))) &gt; 0,"Да","Нет"),"")</f>
        <v>#REF!</v>
      </c>
      <c r="M125" s="5" t="n">
        <v>142</v>
      </c>
      <c r="N125" s="51" t="n">
        <f aca="false">IF(NOT(ISBLANK(B125)), 0,"")</f>
        <v>0</v>
      </c>
      <c r="O125" s="5" t="e">
        <f aca="false" t="array" ref="O125:O125">IF(B125 &lt;&gt; "",IF(COUNTIF(concat(TRIM('Вторая регистрация'!$B$2:$B$200),TRIM('Вторая регистрация'!$C$2:$C$200)),concat(TRIM(B125),TRIM(C125))) &gt; 0,"Да","Нет"),"")</f>
        <v>#REF!</v>
      </c>
    </row>
    <row r="126" customFormat="false" ht="15.75" hidden="false" customHeight="false" outlineLevel="0" collapsed="false">
      <c r="A126" s="49" t="e">
        <f aca="true">INDIRECT("'Ответы на форму (1)'!A"&amp;$M126,TRUE())</f>
        <v>#REF!</v>
      </c>
      <c r="B126" s="49" t="e">
        <f aca="true">INDIRECT("'Ответы на форму (1)'!B"&amp;$M126,TRUE())</f>
        <v>#REF!</v>
      </c>
      <c r="C126" s="49" t="e">
        <f aca="true">INDIRECT("'Ответы на форму (1)'!C"&amp;$M126,TRUE())</f>
        <v>#REF!</v>
      </c>
      <c r="D126" s="49" t="e">
        <f aca="true">INDIRECT("'Ответы на форму (1)'!D"&amp;$M126,TRUE())</f>
        <v>#REF!</v>
      </c>
      <c r="E126" s="49" t="str">
        <f aca="false">IFERROR(__xludf.dummyfunction("iferror(VALUE(REGEXEXTRACT(TEXT(INDIRECT(""'Ответы на форму (1)'!E""&amp;$M126,TRUE),""####""),""[0-9]+"")),IF(IFERROR(SEARCH(""моцро"",INDIRECT(""'Ответы на форму (1)'!E""&amp;$M126,TRUE)),-1) &gt;= 0,117,INDIRECT(""'Ответы на форму (1)'!E""&amp;$M126,TRUE)))"),"")</f>
        <v/>
      </c>
      <c r="F126" s="50" t="e">
        <f aca="true">INDIRECT("'Ответы на форму (1)'!F"&amp;$M126,TRUE())</f>
        <v>#REF!</v>
      </c>
      <c r="G126" s="49" t="e">
        <f aca="true">IFERROR(MID(INDIRECT("'Ответы на форму (1)'!G"&amp;$M126,TRUE()),SEARCH("vk.com",INDIRECT("'Ответы на форму (1)'!G"&amp;$M126,TRUE())),LEN(INDIRECT("'Ответы на форму (1)'!G"&amp;$M126,TRUE()))),INDIRECT("'Ответы на форму (1)'!G"&amp;$M126,TRUE()))</f>
        <v>#REF!</v>
      </c>
      <c r="H126" s="50" t="e">
        <f aca="true">INDIRECT("'Ответы на форму (1)'!H"&amp;$M126,TRUE())</f>
        <v>#REF!</v>
      </c>
      <c r="I126" s="49" t="e">
        <f aca="true">INDIRECT("'Ответы на форму (1)'!I"&amp;$M126,TRUE())</f>
        <v>#REF!</v>
      </c>
      <c r="J126" s="49" t="e">
        <f aca="true">INDIRECT("'Ответы на форму (1)'!J"&amp;$M126,TRUE())</f>
        <v>#REF!</v>
      </c>
      <c r="K126" s="49" t="e">
        <f aca="true">INDIRECT("'Ответы на форму (1)'!K"&amp;$M126,TRUE())</f>
        <v>#REF!</v>
      </c>
      <c r="L126" s="49" t="e">
        <f aca="false" t="array" ref="L126:L126">IF(B126 &lt;&gt; "",IF(COUNTIF(concat(TRIM('Список прошлого года'!$B$2:$B$200),TRIM('Список прошлого года'!$C$2:$C$200)),concat(TRIM(B126),TRIM(C126)))+COUNTIF(concat(TRIM('Список позапрошлого года'!$B$2:$B$200),TRIM('Список позапрошлого года'!$C$2:$C$200)),concat(TRIM(B126),TRIM(C126))) &gt; 0,"Да","Нет"),"")</f>
        <v>#REF!</v>
      </c>
      <c r="M126" s="5" t="n">
        <v>143</v>
      </c>
      <c r="N126" s="51" t="n">
        <f aca="false">IF(NOT(ISBLANK(B126)), 0,"")</f>
        <v>0</v>
      </c>
      <c r="O126" s="5" t="e">
        <f aca="false" t="array" ref="O126:O126">IF(B126 &lt;&gt; "",IF(COUNTIF(concat(TRIM('Вторая регистрация'!$B$2:$B$200),TRIM('Вторая регистрация'!$C$2:$C$200)),concat(TRIM(B126),TRIM(C126))) &gt; 0,"Да","Нет"),"")</f>
        <v>#REF!</v>
      </c>
    </row>
    <row r="127" customFormat="false" ht="15.75" hidden="false" customHeight="false" outlineLevel="0" collapsed="false">
      <c r="A127" s="49" t="e">
        <f aca="true">INDIRECT("'Ответы на форму (1)'!A"&amp;$M127,TRUE())</f>
        <v>#REF!</v>
      </c>
      <c r="B127" s="49" t="e">
        <f aca="true">INDIRECT("'Ответы на форму (1)'!B"&amp;$M127,TRUE())</f>
        <v>#REF!</v>
      </c>
      <c r="C127" s="49" t="e">
        <f aca="true">INDIRECT("'Ответы на форму (1)'!C"&amp;$M127,TRUE())</f>
        <v>#REF!</v>
      </c>
      <c r="D127" s="49" t="e">
        <f aca="true">INDIRECT("'Ответы на форму (1)'!D"&amp;$M127,TRUE())</f>
        <v>#REF!</v>
      </c>
      <c r="E127" s="49" t="str">
        <f aca="false">IFERROR(__xludf.dummyfunction("iferror(VALUE(REGEXEXTRACT(TEXT(INDIRECT(""'Ответы на форму (1)'!E""&amp;$M127,TRUE),""####""),""[0-9]+"")),IF(IFERROR(SEARCH(""моцро"",INDIRECT(""'Ответы на форму (1)'!E""&amp;$M127,TRUE)),-1) &gt;= 0,117,INDIRECT(""'Ответы на форму (1)'!E""&amp;$M127,TRUE)))"),"")</f>
        <v/>
      </c>
      <c r="F127" s="50" t="e">
        <f aca="true">INDIRECT("'Ответы на форму (1)'!F"&amp;$M127,TRUE())</f>
        <v>#REF!</v>
      </c>
      <c r="G127" s="49" t="e">
        <f aca="true">IFERROR(MID(INDIRECT("'Ответы на форму (1)'!G"&amp;$M127,TRUE()),SEARCH("vk.com",INDIRECT("'Ответы на форму (1)'!G"&amp;$M127,TRUE())),LEN(INDIRECT("'Ответы на форму (1)'!G"&amp;$M127,TRUE()))),INDIRECT("'Ответы на форму (1)'!G"&amp;$M127,TRUE()))</f>
        <v>#REF!</v>
      </c>
      <c r="H127" s="50" t="e">
        <f aca="true">INDIRECT("'Ответы на форму (1)'!H"&amp;$M127,TRUE())</f>
        <v>#REF!</v>
      </c>
      <c r="I127" s="49" t="e">
        <f aca="true">INDIRECT("'Ответы на форму (1)'!I"&amp;$M127,TRUE())</f>
        <v>#REF!</v>
      </c>
      <c r="J127" s="49" t="e">
        <f aca="true">INDIRECT("'Ответы на форму (1)'!J"&amp;$M127,TRUE())</f>
        <v>#REF!</v>
      </c>
      <c r="K127" s="49" t="e">
        <f aca="true">INDIRECT("'Ответы на форму (1)'!K"&amp;$M127,TRUE())</f>
        <v>#REF!</v>
      </c>
      <c r="L127" s="49" t="e">
        <f aca="false" t="array" ref="L127:L127">IF(B127 &lt;&gt; "",IF(COUNTIF(concat(TRIM('Список прошлого года'!$B$2:$B$200),TRIM('Список прошлого года'!$C$2:$C$200)),concat(TRIM(B127),TRIM(C127)))+COUNTIF(concat(TRIM('Список позапрошлого года'!$B$2:$B$200),TRIM('Список позапрошлого года'!$C$2:$C$200)),concat(TRIM(B127),TRIM(C127))) &gt; 0,"Да","Нет"),"")</f>
        <v>#REF!</v>
      </c>
      <c r="M127" s="5" t="n">
        <v>144</v>
      </c>
      <c r="N127" s="51" t="n">
        <f aca="false">IF(NOT(ISBLANK(B127)), 0,"")</f>
        <v>0</v>
      </c>
      <c r="O127" s="5" t="e">
        <f aca="false" t="array" ref="O127:O127">IF(B127 &lt;&gt; "",IF(COUNTIF(concat(TRIM('Вторая регистрация'!$B$2:$B$200),TRIM('Вторая регистрация'!$C$2:$C$200)),concat(TRIM(B127),TRIM(C127))) &gt; 0,"Да","Нет"),"")</f>
        <v>#REF!</v>
      </c>
    </row>
    <row r="128" customFormat="false" ht="15.75" hidden="false" customHeight="false" outlineLevel="0" collapsed="false">
      <c r="A128" s="49" t="e">
        <f aca="true">INDIRECT("'Ответы на форму (1)'!A"&amp;$M128,TRUE())</f>
        <v>#REF!</v>
      </c>
      <c r="B128" s="49" t="e">
        <f aca="true">INDIRECT("'Ответы на форму (1)'!B"&amp;$M128,TRUE())</f>
        <v>#REF!</v>
      </c>
      <c r="C128" s="49" t="e">
        <f aca="true">INDIRECT("'Ответы на форму (1)'!C"&amp;$M128,TRUE())</f>
        <v>#REF!</v>
      </c>
      <c r="D128" s="49" t="e">
        <f aca="true">INDIRECT("'Ответы на форму (1)'!D"&amp;$M128,TRUE())</f>
        <v>#REF!</v>
      </c>
      <c r="E128" s="49" t="str">
        <f aca="false">IFERROR(__xludf.dummyfunction("iferror(VALUE(REGEXEXTRACT(TEXT(INDIRECT(""'Ответы на форму (1)'!E""&amp;$M128,TRUE),""####""),""[0-9]+"")),IF(IFERROR(SEARCH(""моцро"",INDIRECT(""'Ответы на форму (1)'!E""&amp;$M128,TRUE)),-1) &gt;= 0,117,INDIRECT(""'Ответы на форму (1)'!E""&amp;$M128,TRUE)))"),"")</f>
        <v/>
      </c>
      <c r="F128" s="50" t="e">
        <f aca="true">INDIRECT("'Ответы на форму (1)'!F"&amp;$M128,TRUE())</f>
        <v>#REF!</v>
      </c>
      <c r="G128" s="49" t="e">
        <f aca="true">IFERROR(MID(INDIRECT("'Ответы на форму (1)'!G"&amp;$M128,TRUE()),SEARCH("vk.com",INDIRECT("'Ответы на форму (1)'!G"&amp;$M128,TRUE())),LEN(INDIRECT("'Ответы на форму (1)'!G"&amp;$M128,TRUE()))),INDIRECT("'Ответы на форму (1)'!G"&amp;$M128,TRUE()))</f>
        <v>#REF!</v>
      </c>
      <c r="H128" s="50" t="e">
        <f aca="true">INDIRECT("'Ответы на форму (1)'!H"&amp;$M128,TRUE())</f>
        <v>#REF!</v>
      </c>
      <c r="I128" s="49" t="e">
        <f aca="true">INDIRECT("'Ответы на форму (1)'!I"&amp;$M128,TRUE())</f>
        <v>#REF!</v>
      </c>
      <c r="J128" s="49" t="e">
        <f aca="true">INDIRECT("'Ответы на форму (1)'!J"&amp;$M128,TRUE())</f>
        <v>#REF!</v>
      </c>
      <c r="K128" s="49" t="e">
        <f aca="true">INDIRECT("'Ответы на форму (1)'!K"&amp;$M128,TRUE())</f>
        <v>#REF!</v>
      </c>
      <c r="L128" s="49" t="e">
        <f aca="false" t="array" ref="L128:L128">IF(B128 &lt;&gt; "",IF(COUNTIF(concat(TRIM('Список прошлого года'!$B$2:$B$200),TRIM('Список прошлого года'!$C$2:$C$200)),concat(TRIM(B128),TRIM(C128)))+COUNTIF(concat(TRIM('Список позапрошлого года'!$B$2:$B$200),TRIM('Список позапрошлого года'!$C$2:$C$200)),concat(TRIM(B128),TRIM(C128))) &gt; 0,"Да","Нет"),"")</f>
        <v>#REF!</v>
      </c>
      <c r="M128" s="5" t="n">
        <v>145</v>
      </c>
      <c r="N128" s="51" t="n">
        <f aca="false">IF(NOT(ISBLANK(B128)), 0,"")</f>
        <v>0</v>
      </c>
      <c r="O128" s="5" t="e">
        <f aca="false" t="array" ref="O128:O128">IF(B128 &lt;&gt; "",IF(COUNTIF(concat(TRIM('Вторая регистрация'!$B$2:$B$200),TRIM('Вторая регистрация'!$C$2:$C$200)),concat(TRIM(B128),TRIM(C128))) &gt; 0,"Да","Нет"),"")</f>
        <v>#REF!</v>
      </c>
    </row>
    <row r="129" customFormat="false" ht="15.75" hidden="false" customHeight="false" outlineLevel="0" collapsed="false">
      <c r="A129" s="49" t="e">
        <f aca="true">INDIRECT("'Ответы на форму (1)'!A"&amp;$M129,TRUE())</f>
        <v>#REF!</v>
      </c>
      <c r="B129" s="49" t="e">
        <f aca="true">INDIRECT("'Ответы на форму (1)'!B"&amp;$M129,TRUE())</f>
        <v>#REF!</v>
      </c>
      <c r="C129" s="49" t="e">
        <f aca="true">INDIRECT("'Ответы на форму (1)'!C"&amp;$M129,TRUE())</f>
        <v>#REF!</v>
      </c>
      <c r="D129" s="49" t="e">
        <f aca="true">INDIRECT("'Ответы на форму (1)'!D"&amp;$M129,TRUE())</f>
        <v>#REF!</v>
      </c>
      <c r="E129" s="49" t="str">
        <f aca="false">IFERROR(__xludf.dummyfunction("iferror(VALUE(REGEXEXTRACT(TEXT(INDIRECT(""'Ответы на форму (1)'!E""&amp;$M129,TRUE),""####""),""[0-9]+"")),IF(IFERROR(SEARCH(""моцро"",INDIRECT(""'Ответы на форму (1)'!E""&amp;$M129,TRUE)),-1) &gt;= 0,117,INDIRECT(""'Ответы на форму (1)'!E""&amp;$M129,TRUE)))"),"")</f>
        <v/>
      </c>
      <c r="F129" s="50" t="e">
        <f aca="true">INDIRECT("'Ответы на форму (1)'!F"&amp;$M129,TRUE())</f>
        <v>#REF!</v>
      </c>
      <c r="G129" s="49" t="e">
        <f aca="true">IFERROR(MID(INDIRECT("'Ответы на форму (1)'!G"&amp;$M129,TRUE()),SEARCH("vk.com",INDIRECT("'Ответы на форму (1)'!G"&amp;$M129,TRUE())),LEN(INDIRECT("'Ответы на форму (1)'!G"&amp;$M129,TRUE()))),INDIRECT("'Ответы на форму (1)'!G"&amp;$M129,TRUE()))</f>
        <v>#REF!</v>
      </c>
      <c r="H129" s="50" t="e">
        <f aca="true">INDIRECT("'Ответы на форму (1)'!H"&amp;$M129,TRUE())</f>
        <v>#REF!</v>
      </c>
      <c r="I129" s="49" t="e">
        <f aca="true">INDIRECT("'Ответы на форму (1)'!I"&amp;$M129,TRUE())</f>
        <v>#REF!</v>
      </c>
      <c r="J129" s="49" t="e">
        <f aca="true">INDIRECT("'Ответы на форму (1)'!J"&amp;$M129,TRUE())</f>
        <v>#REF!</v>
      </c>
      <c r="K129" s="49" t="e">
        <f aca="true">INDIRECT("'Ответы на форму (1)'!K"&amp;$M129,TRUE())</f>
        <v>#REF!</v>
      </c>
      <c r="L129" s="49" t="e">
        <f aca="false" t="array" ref="L129:L129">IF(B129 &lt;&gt; "",IF(COUNTIF(concat(TRIM('Список прошлого года'!$B$2:$B$200),TRIM('Список прошлого года'!$C$2:$C$200)),concat(TRIM(B129),TRIM(C129)))+COUNTIF(concat(TRIM('Список позапрошлого года'!$B$2:$B$200),TRIM('Список позапрошлого года'!$C$2:$C$200)),concat(TRIM(B129),TRIM(C129))) &gt; 0,"Да","Нет"),"")</f>
        <v>#REF!</v>
      </c>
      <c r="M129" s="5" t="n">
        <v>146</v>
      </c>
      <c r="N129" s="51" t="n">
        <f aca="false">IF(NOT(ISBLANK(B129)), 0,"")</f>
        <v>0</v>
      </c>
      <c r="O129" s="5" t="e">
        <f aca="false" t="array" ref="O129:O129">IF(B129 &lt;&gt; "",IF(COUNTIF(concat(TRIM('Вторая регистрация'!$B$2:$B$200),TRIM('Вторая регистрация'!$C$2:$C$200)),concat(TRIM(B129),TRIM(C129))) &gt; 0,"Да","Нет"),"")</f>
        <v>#REF!</v>
      </c>
    </row>
    <row r="130" customFormat="false" ht="15.75" hidden="false" customHeight="false" outlineLevel="0" collapsed="false">
      <c r="A130" s="49" t="e">
        <f aca="true">INDIRECT("'Ответы на форму (1)'!A"&amp;$M130,TRUE())</f>
        <v>#REF!</v>
      </c>
      <c r="B130" s="49" t="e">
        <f aca="true">INDIRECT("'Ответы на форму (1)'!B"&amp;$M130,TRUE())</f>
        <v>#REF!</v>
      </c>
      <c r="C130" s="49" t="e">
        <f aca="true">INDIRECT("'Ответы на форму (1)'!C"&amp;$M130,TRUE())</f>
        <v>#REF!</v>
      </c>
      <c r="D130" s="49" t="e">
        <f aca="true">INDIRECT("'Ответы на форму (1)'!D"&amp;$M130,TRUE())</f>
        <v>#REF!</v>
      </c>
      <c r="E130" s="49" t="str">
        <f aca="false">IFERROR(__xludf.dummyfunction("iferror(VALUE(REGEXEXTRACT(TEXT(INDIRECT(""'Ответы на форму (1)'!E""&amp;$M130,TRUE),""####""),""[0-9]+"")),IF(IFERROR(SEARCH(""моцро"",INDIRECT(""'Ответы на форму (1)'!E""&amp;$M130,TRUE)),-1) &gt;= 0,117,INDIRECT(""'Ответы на форму (1)'!E""&amp;$M130,TRUE)))"),"")</f>
        <v/>
      </c>
      <c r="F130" s="50" t="e">
        <f aca="true">INDIRECT("'Ответы на форму (1)'!F"&amp;$M130,TRUE())</f>
        <v>#REF!</v>
      </c>
      <c r="G130" s="49" t="e">
        <f aca="true">IFERROR(MID(INDIRECT("'Ответы на форму (1)'!G"&amp;$M130,TRUE()),SEARCH("vk.com",INDIRECT("'Ответы на форму (1)'!G"&amp;$M130,TRUE())),LEN(INDIRECT("'Ответы на форму (1)'!G"&amp;$M130,TRUE()))),INDIRECT("'Ответы на форму (1)'!G"&amp;$M130,TRUE()))</f>
        <v>#REF!</v>
      </c>
      <c r="H130" s="50" t="e">
        <f aca="true">INDIRECT("'Ответы на форму (1)'!H"&amp;$M130,TRUE())</f>
        <v>#REF!</v>
      </c>
      <c r="I130" s="49" t="e">
        <f aca="true">INDIRECT("'Ответы на форму (1)'!I"&amp;$M130,TRUE())</f>
        <v>#REF!</v>
      </c>
      <c r="J130" s="49" t="e">
        <f aca="true">INDIRECT("'Ответы на форму (1)'!J"&amp;$M130,TRUE())</f>
        <v>#REF!</v>
      </c>
      <c r="K130" s="49" t="e">
        <f aca="true">INDIRECT("'Ответы на форму (1)'!K"&amp;$M130,TRUE())</f>
        <v>#REF!</v>
      </c>
      <c r="L130" s="49" t="e">
        <f aca="false" t="array" ref="L130:L130">IF(B130 &lt;&gt; "",IF(COUNTIF(concat(TRIM('Список прошлого года'!$B$2:$B$200),TRIM('Список прошлого года'!$C$2:$C$200)),concat(TRIM(B130),TRIM(C130)))+COUNTIF(concat(TRIM('Список позапрошлого года'!$B$2:$B$200),TRIM('Список позапрошлого года'!$C$2:$C$200)),concat(TRIM(B130),TRIM(C130))) &gt; 0,"Да","Нет"),"")</f>
        <v>#REF!</v>
      </c>
      <c r="M130" s="5" t="n">
        <v>147</v>
      </c>
      <c r="N130" s="51" t="n">
        <f aca="false">IF(NOT(ISBLANK(B130)), 0,"")</f>
        <v>0</v>
      </c>
      <c r="O130" s="5" t="e">
        <f aca="false" t="array" ref="O130:O130">IF(B130 &lt;&gt; "",IF(COUNTIF(concat(TRIM('Вторая регистрация'!$B$2:$B$200),TRIM('Вторая регистрация'!$C$2:$C$200)),concat(TRIM(B130),TRIM(C130))) &gt; 0,"Да","Нет"),"")</f>
        <v>#REF!</v>
      </c>
    </row>
    <row r="131" customFormat="false" ht="15.75" hidden="false" customHeight="false" outlineLevel="0" collapsed="false">
      <c r="A131" s="49" t="e">
        <f aca="true">INDIRECT("'Ответы на форму (1)'!A"&amp;$M131,TRUE())</f>
        <v>#REF!</v>
      </c>
      <c r="B131" s="49" t="e">
        <f aca="true">INDIRECT("'Ответы на форму (1)'!B"&amp;$M131,TRUE())</f>
        <v>#REF!</v>
      </c>
      <c r="C131" s="49" t="e">
        <f aca="true">INDIRECT("'Ответы на форму (1)'!C"&amp;$M131,TRUE())</f>
        <v>#REF!</v>
      </c>
      <c r="D131" s="49" t="e">
        <f aca="true">INDIRECT("'Ответы на форму (1)'!D"&amp;$M131,TRUE())</f>
        <v>#REF!</v>
      </c>
      <c r="E131" s="49" t="str">
        <f aca="false">IFERROR(__xludf.dummyfunction("iferror(VALUE(REGEXEXTRACT(TEXT(INDIRECT(""'Ответы на форму (1)'!E""&amp;$M131,TRUE),""####""),""[0-9]+"")),IF(IFERROR(SEARCH(""моцро"",INDIRECT(""'Ответы на форму (1)'!E""&amp;$M131,TRUE)),-1) &gt;= 0,117,INDIRECT(""'Ответы на форму (1)'!E""&amp;$M131,TRUE)))"),"")</f>
        <v/>
      </c>
      <c r="F131" s="50" t="e">
        <f aca="true">INDIRECT("'Ответы на форму (1)'!F"&amp;$M131,TRUE())</f>
        <v>#REF!</v>
      </c>
      <c r="G131" s="49" t="e">
        <f aca="true">IFERROR(MID(INDIRECT("'Ответы на форму (1)'!G"&amp;$M131,TRUE()),SEARCH("vk.com",INDIRECT("'Ответы на форму (1)'!G"&amp;$M131,TRUE())),LEN(INDIRECT("'Ответы на форму (1)'!G"&amp;$M131,TRUE()))),INDIRECT("'Ответы на форму (1)'!G"&amp;$M131,TRUE()))</f>
        <v>#REF!</v>
      </c>
      <c r="H131" s="50" t="e">
        <f aca="true">INDIRECT("'Ответы на форму (1)'!H"&amp;$M131,TRUE())</f>
        <v>#REF!</v>
      </c>
      <c r="I131" s="49" t="e">
        <f aca="true">INDIRECT("'Ответы на форму (1)'!I"&amp;$M131,TRUE())</f>
        <v>#REF!</v>
      </c>
      <c r="J131" s="49" t="e">
        <f aca="true">INDIRECT("'Ответы на форму (1)'!J"&amp;$M131,TRUE())</f>
        <v>#REF!</v>
      </c>
      <c r="K131" s="49" t="e">
        <f aca="true">INDIRECT("'Ответы на форму (1)'!K"&amp;$M131,TRUE())</f>
        <v>#REF!</v>
      </c>
      <c r="L131" s="49" t="e">
        <f aca="false" t="array" ref="L131:L131">IF(B131 &lt;&gt; "",IF(COUNTIF(concat(TRIM('Список прошлого года'!$B$2:$B$200),TRIM('Список прошлого года'!$C$2:$C$200)),concat(TRIM(B131),TRIM(C131)))+COUNTIF(concat(TRIM('Список позапрошлого года'!$B$2:$B$200),TRIM('Список позапрошлого года'!$C$2:$C$200)),concat(TRIM(B131),TRIM(C131))) &gt; 0,"Да","Нет"),"")</f>
        <v>#REF!</v>
      </c>
      <c r="M131" s="5" t="n">
        <v>148</v>
      </c>
      <c r="N131" s="51" t="n">
        <f aca="false">IF(NOT(ISBLANK(B131)), 0,"")</f>
        <v>0</v>
      </c>
      <c r="O131" s="5" t="e">
        <f aca="false" t="array" ref="O131:O131">IF(B131 &lt;&gt; "",IF(COUNTIF(concat(TRIM('Вторая регистрация'!$B$2:$B$200),TRIM('Вторая регистрация'!$C$2:$C$200)),concat(TRIM(B131),TRIM(C131))) &gt; 0,"Да","Нет"),"")</f>
        <v>#REF!</v>
      </c>
    </row>
    <row r="132" customFormat="false" ht="15.75" hidden="false" customHeight="false" outlineLevel="0" collapsed="false">
      <c r="A132" s="49" t="e">
        <f aca="true">INDIRECT("'Ответы на форму (1)'!A"&amp;$M132,TRUE())</f>
        <v>#REF!</v>
      </c>
      <c r="B132" s="49" t="e">
        <f aca="true">INDIRECT("'Ответы на форму (1)'!B"&amp;$M132,TRUE())</f>
        <v>#REF!</v>
      </c>
      <c r="C132" s="49" t="e">
        <f aca="true">INDIRECT("'Ответы на форму (1)'!C"&amp;$M132,TRUE())</f>
        <v>#REF!</v>
      </c>
      <c r="D132" s="49" t="e">
        <f aca="true">INDIRECT("'Ответы на форму (1)'!D"&amp;$M132,TRUE())</f>
        <v>#REF!</v>
      </c>
      <c r="E132" s="49" t="str">
        <f aca="false">IFERROR(__xludf.dummyfunction("iferror(VALUE(REGEXEXTRACT(TEXT(INDIRECT(""'Ответы на форму (1)'!E""&amp;$M132,TRUE),""####""),""[0-9]+"")),IF(IFERROR(SEARCH(""моцро"",INDIRECT(""'Ответы на форму (1)'!E""&amp;$M132,TRUE)),-1) &gt;= 0,117,INDIRECT(""'Ответы на форму (1)'!E""&amp;$M132,TRUE)))"),"")</f>
        <v/>
      </c>
      <c r="F132" s="50" t="e">
        <f aca="true">INDIRECT("'Ответы на форму (1)'!F"&amp;$M132,TRUE())</f>
        <v>#REF!</v>
      </c>
      <c r="G132" s="49" t="e">
        <f aca="true">IFERROR(MID(INDIRECT("'Ответы на форму (1)'!G"&amp;$M132,TRUE()),SEARCH("vk.com",INDIRECT("'Ответы на форму (1)'!G"&amp;$M132,TRUE())),LEN(INDIRECT("'Ответы на форму (1)'!G"&amp;$M132,TRUE()))),INDIRECT("'Ответы на форму (1)'!G"&amp;$M132,TRUE()))</f>
        <v>#REF!</v>
      </c>
      <c r="H132" s="50" t="e">
        <f aca="true">INDIRECT("'Ответы на форму (1)'!H"&amp;$M132,TRUE())</f>
        <v>#REF!</v>
      </c>
      <c r="I132" s="49" t="e">
        <f aca="true">INDIRECT("'Ответы на форму (1)'!I"&amp;$M132,TRUE())</f>
        <v>#REF!</v>
      </c>
      <c r="J132" s="49" t="e">
        <f aca="true">INDIRECT("'Ответы на форму (1)'!J"&amp;$M132,TRUE())</f>
        <v>#REF!</v>
      </c>
      <c r="K132" s="49" t="e">
        <f aca="true">INDIRECT("'Ответы на форму (1)'!K"&amp;$M132,TRUE())</f>
        <v>#REF!</v>
      </c>
      <c r="L132" s="49" t="e">
        <f aca="false" t="array" ref="L132:L132">IF(B132 &lt;&gt; "",IF(COUNTIF(concat(TRIM('Список прошлого года'!$B$2:$B$200),TRIM('Список прошлого года'!$C$2:$C$200)),concat(TRIM(B132),TRIM(C132)))+COUNTIF(concat(TRIM('Список позапрошлого года'!$B$2:$B$200),TRIM('Список позапрошлого года'!$C$2:$C$200)),concat(TRIM(B132),TRIM(C132))) &gt; 0,"Да","Нет"),"")</f>
        <v>#REF!</v>
      </c>
      <c r="M132" s="5" t="n">
        <v>149</v>
      </c>
      <c r="N132" s="51" t="n">
        <f aca="false">IF(NOT(ISBLANK(B132)), 0,"")</f>
        <v>0</v>
      </c>
      <c r="O132" s="5" t="e">
        <f aca="false" t="array" ref="O132:O132">IF(B132 &lt;&gt; "",IF(COUNTIF(concat(TRIM('Вторая регистрация'!$B$2:$B$200),TRIM('Вторая регистрация'!$C$2:$C$200)),concat(TRIM(B132),TRIM(C132))) &gt; 0,"Да","Нет"),"")</f>
        <v>#REF!</v>
      </c>
    </row>
    <row r="133" customFormat="false" ht="15.75" hidden="false" customHeight="false" outlineLevel="0" collapsed="false">
      <c r="A133" s="49" t="e">
        <f aca="true">INDIRECT("'Ответы на форму (1)'!A"&amp;$M133,TRUE())</f>
        <v>#REF!</v>
      </c>
      <c r="B133" s="49" t="e">
        <f aca="true">INDIRECT("'Ответы на форму (1)'!B"&amp;$M133,TRUE())</f>
        <v>#REF!</v>
      </c>
      <c r="C133" s="49" t="e">
        <f aca="true">INDIRECT("'Ответы на форму (1)'!C"&amp;$M133,TRUE())</f>
        <v>#REF!</v>
      </c>
      <c r="D133" s="49" t="e">
        <f aca="true">INDIRECT("'Ответы на форму (1)'!D"&amp;$M133,TRUE())</f>
        <v>#REF!</v>
      </c>
      <c r="E133" s="49" t="str">
        <f aca="false">IFERROR(__xludf.dummyfunction("iferror(VALUE(REGEXEXTRACT(TEXT(INDIRECT(""'Ответы на форму (1)'!E""&amp;$M133,TRUE),""####""),""[0-9]+"")),IF(IFERROR(SEARCH(""моцро"",INDIRECT(""'Ответы на форму (1)'!E""&amp;$M133,TRUE)),-1) &gt;= 0,117,INDIRECT(""'Ответы на форму (1)'!E""&amp;$M133,TRUE)))"),"")</f>
        <v/>
      </c>
      <c r="F133" s="50" t="e">
        <f aca="true">INDIRECT("'Ответы на форму (1)'!F"&amp;$M133,TRUE())</f>
        <v>#REF!</v>
      </c>
      <c r="G133" s="49" t="e">
        <f aca="true">IFERROR(MID(INDIRECT("'Ответы на форму (1)'!G"&amp;$M133,TRUE()),SEARCH("vk.com",INDIRECT("'Ответы на форму (1)'!G"&amp;$M133,TRUE())),LEN(INDIRECT("'Ответы на форму (1)'!G"&amp;$M133,TRUE()))),INDIRECT("'Ответы на форму (1)'!G"&amp;$M133,TRUE()))</f>
        <v>#REF!</v>
      </c>
      <c r="H133" s="50" t="e">
        <f aca="true">INDIRECT("'Ответы на форму (1)'!H"&amp;$M133,TRUE())</f>
        <v>#REF!</v>
      </c>
      <c r="I133" s="49" t="e">
        <f aca="true">INDIRECT("'Ответы на форму (1)'!I"&amp;$M133,TRUE())</f>
        <v>#REF!</v>
      </c>
      <c r="J133" s="49" t="e">
        <f aca="true">INDIRECT("'Ответы на форму (1)'!J"&amp;$M133,TRUE())</f>
        <v>#REF!</v>
      </c>
      <c r="K133" s="49" t="e">
        <f aca="true">INDIRECT("'Ответы на форму (1)'!K"&amp;$M133,TRUE())</f>
        <v>#REF!</v>
      </c>
      <c r="L133" s="49" t="e">
        <f aca="false" t="array" ref="L133:L133">IF(B133 &lt;&gt; "",IF(COUNTIF(concat(TRIM('Список прошлого года'!$B$2:$B$200),TRIM('Список прошлого года'!$C$2:$C$200)),concat(TRIM(B133),TRIM(C133)))+COUNTIF(concat(TRIM('Список позапрошлого года'!$B$2:$B$200),TRIM('Список позапрошлого года'!$C$2:$C$200)),concat(TRIM(B133),TRIM(C133))) &gt; 0,"Да","Нет"),"")</f>
        <v>#REF!</v>
      </c>
      <c r="M133" s="5" t="n">
        <v>150</v>
      </c>
      <c r="N133" s="51" t="n">
        <f aca="false">IF(NOT(ISBLANK(B133)), 0,"")</f>
        <v>0</v>
      </c>
      <c r="O133" s="5" t="e">
        <f aca="false" t="array" ref="O133:O133">IF(B133 &lt;&gt; "",IF(COUNTIF(concat(TRIM('Вторая регистрация'!$B$2:$B$200),TRIM('Вторая регистрация'!$C$2:$C$200)),concat(TRIM(B133),TRIM(C133))) &gt; 0,"Да","Нет"),"")</f>
        <v>#REF!</v>
      </c>
    </row>
    <row r="134" customFormat="false" ht="15.75" hidden="false" customHeight="false" outlineLevel="0" collapsed="false">
      <c r="A134" s="49" t="e">
        <f aca="true">INDIRECT("'Ответы на форму (1)'!A"&amp;$M134,TRUE())</f>
        <v>#REF!</v>
      </c>
      <c r="B134" s="49" t="e">
        <f aca="true">INDIRECT("'Ответы на форму (1)'!B"&amp;$M134,TRUE())</f>
        <v>#REF!</v>
      </c>
      <c r="C134" s="49" t="e">
        <f aca="true">INDIRECT("'Ответы на форму (1)'!C"&amp;$M134,TRUE())</f>
        <v>#REF!</v>
      </c>
      <c r="D134" s="49" t="e">
        <f aca="true">INDIRECT("'Ответы на форму (1)'!D"&amp;$M134,TRUE())</f>
        <v>#REF!</v>
      </c>
      <c r="E134" s="49" t="str">
        <f aca="false">IFERROR(__xludf.dummyfunction("iferror(VALUE(REGEXEXTRACT(TEXT(INDIRECT(""'Ответы на форму (1)'!E""&amp;$M134,TRUE),""####""),""[0-9]+"")),IF(IFERROR(SEARCH(""моцро"",INDIRECT(""'Ответы на форму (1)'!E""&amp;$M134,TRUE)),-1) &gt;= 0,117,INDIRECT(""'Ответы на форму (1)'!E""&amp;$M134,TRUE)))"),"")</f>
        <v/>
      </c>
      <c r="F134" s="50" t="e">
        <f aca="true">INDIRECT("'Ответы на форму (1)'!F"&amp;$M134,TRUE())</f>
        <v>#REF!</v>
      </c>
      <c r="G134" s="49" t="e">
        <f aca="true">IFERROR(MID(INDIRECT("'Ответы на форму (1)'!G"&amp;$M134,TRUE()),SEARCH("vk.com",INDIRECT("'Ответы на форму (1)'!G"&amp;$M134,TRUE())),LEN(INDIRECT("'Ответы на форму (1)'!G"&amp;$M134,TRUE()))),INDIRECT("'Ответы на форму (1)'!G"&amp;$M134,TRUE()))</f>
        <v>#REF!</v>
      </c>
      <c r="H134" s="50" t="e">
        <f aca="true">INDIRECT("'Ответы на форму (1)'!H"&amp;$M134,TRUE())</f>
        <v>#REF!</v>
      </c>
      <c r="I134" s="49" t="e">
        <f aca="true">INDIRECT("'Ответы на форму (1)'!I"&amp;$M134,TRUE())</f>
        <v>#REF!</v>
      </c>
      <c r="J134" s="49" t="e">
        <f aca="true">INDIRECT("'Ответы на форму (1)'!J"&amp;$M134,TRUE())</f>
        <v>#REF!</v>
      </c>
      <c r="K134" s="49" t="e">
        <f aca="true">INDIRECT("'Ответы на форму (1)'!K"&amp;$M134,TRUE())</f>
        <v>#REF!</v>
      </c>
      <c r="L134" s="49" t="e">
        <f aca="false" t="array" ref="L134:L134">IF(B134 &lt;&gt; "",IF(COUNTIF(concat(TRIM('Список прошлого года'!$B$2:$B$200),TRIM('Список прошлого года'!$C$2:$C$200)),concat(TRIM(B134),TRIM(C134)))+COUNTIF(concat(TRIM('Список позапрошлого года'!$B$2:$B$200),TRIM('Список позапрошлого года'!$C$2:$C$200)),concat(TRIM(B134),TRIM(C134))) &gt; 0,"Да","Нет"),"")</f>
        <v>#REF!</v>
      </c>
      <c r="M134" s="5" t="n">
        <v>151</v>
      </c>
      <c r="N134" s="51" t="n">
        <f aca="false">IF(NOT(ISBLANK(B134)), 0,"")</f>
        <v>0</v>
      </c>
      <c r="O134" s="5" t="e">
        <f aca="false" t="array" ref="O134:O134">IF(B134 &lt;&gt; "",IF(COUNTIF(concat(TRIM('Вторая регистрация'!$B$2:$B$200),TRIM('Вторая регистрация'!$C$2:$C$200)),concat(TRIM(B134),TRIM(C134))) &gt; 0,"Да","Нет"),"")</f>
        <v>#REF!</v>
      </c>
    </row>
    <row r="135" customFormat="false" ht="15.75" hidden="false" customHeight="false" outlineLevel="0" collapsed="false">
      <c r="A135" s="49" t="e">
        <f aca="true">INDIRECT("'Ответы на форму (1)'!A"&amp;$M135,TRUE())</f>
        <v>#REF!</v>
      </c>
      <c r="B135" s="49" t="e">
        <f aca="true">INDIRECT("'Ответы на форму (1)'!B"&amp;$M135,TRUE())</f>
        <v>#REF!</v>
      </c>
      <c r="C135" s="49" t="e">
        <f aca="true">INDIRECT("'Ответы на форму (1)'!C"&amp;$M135,TRUE())</f>
        <v>#REF!</v>
      </c>
      <c r="D135" s="49" t="e">
        <f aca="true">INDIRECT("'Ответы на форму (1)'!D"&amp;$M135,TRUE())</f>
        <v>#REF!</v>
      </c>
      <c r="E135" s="49" t="str">
        <f aca="false">IFERROR(__xludf.dummyfunction("iferror(VALUE(REGEXEXTRACT(TEXT(INDIRECT(""'Ответы на форму (1)'!E""&amp;$M135,TRUE),""####""),""[0-9]+"")),IF(IFERROR(SEARCH(""моцро"",INDIRECT(""'Ответы на форму (1)'!E""&amp;$M135,TRUE)),-1) &gt;= 0,117,INDIRECT(""'Ответы на форму (1)'!E""&amp;$M135,TRUE)))"),"")</f>
        <v/>
      </c>
      <c r="F135" s="50" t="e">
        <f aca="true">INDIRECT("'Ответы на форму (1)'!F"&amp;$M135,TRUE())</f>
        <v>#REF!</v>
      </c>
      <c r="G135" s="49" t="e">
        <f aca="true">IFERROR(MID(INDIRECT("'Ответы на форму (1)'!G"&amp;$M135,TRUE()),SEARCH("vk.com",INDIRECT("'Ответы на форму (1)'!G"&amp;$M135,TRUE())),LEN(INDIRECT("'Ответы на форму (1)'!G"&amp;$M135,TRUE()))),INDIRECT("'Ответы на форму (1)'!G"&amp;$M135,TRUE()))</f>
        <v>#REF!</v>
      </c>
      <c r="H135" s="50" t="e">
        <f aca="true">INDIRECT("'Ответы на форму (1)'!H"&amp;$M135,TRUE())</f>
        <v>#REF!</v>
      </c>
      <c r="I135" s="49" t="e">
        <f aca="true">INDIRECT("'Ответы на форму (1)'!I"&amp;$M135,TRUE())</f>
        <v>#REF!</v>
      </c>
      <c r="J135" s="49" t="e">
        <f aca="true">INDIRECT("'Ответы на форму (1)'!J"&amp;$M135,TRUE())</f>
        <v>#REF!</v>
      </c>
      <c r="K135" s="49" t="e">
        <f aca="true">INDIRECT("'Ответы на форму (1)'!K"&amp;$M135,TRUE())</f>
        <v>#REF!</v>
      </c>
      <c r="L135" s="49" t="e">
        <f aca="false" t="array" ref="L135:L135">IF(B135 &lt;&gt; "",IF(COUNTIF(concat(TRIM('Список прошлого года'!$B$2:$B$200),TRIM('Список прошлого года'!$C$2:$C$200)),concat(TRIM(B135),TRIM(C135)))+COUNTIF(concat(TRIM('Список позапрошлого года'!$B$2:$B$200),TRIM('Список позапрошлого года'!$C$2:$C$200)),concat(TRIM(B135),TRIM(C135))) &gt; 0,"Да","Нет"),"")</f>
        <v>#REF!</v>
      </c>
      <c r="M135" s="5" t="n">
        <v>152</v>
      </c>
      <c r="N135" s="51" t="n">
        <f aca="false">IF(NOT(ISBLANK(B135)), 0,"")</f>
        <v>0</v>
      </c>
      <c r="O135" s="5" t="e">
        <f aca="false" t="array" ref="O135:O135">IF(B135 &lt;&gt; "",IF(COUNTIF(concat(TRIM('Вторая регистрация'!$B$2:$B$200),TRIM('Вторая регистрация'!$C$2:$C$200)),concat(TRIM(B135),TRIM(C135))) &gt; 0,"Да","Нет"),"")</f>
        <v>#REF!</v>
      </c>
    </row>
    <row r="136" customFormat="false" ht="15.75" hidden="false" customHeight="false" outlineLevel="0" collapsed="false">
      <c r="A136" s="49" t="e">
        <f aca="true">INDIRECT("'Ответы на форму (1)'!A"&amp;$M136,TRUE())</f>
        <v>#REF!</v>
      </c>
      <c r="B136" s="49" t="e">
        <f aca="true">INDIRECT("'Ответы на форму (1)'!B"&amp;$M136,TRUE())</f>
        <v>#REF!</v>
      </c>
      <c r="C136" s="49" t="e">
        <f aca="true">INDIRECT("'Ответы на форму (1)'!C"&amp;$M136,TRUE())</f>
        <v>#REF!</v>
      </c>
      <c r="D136" s="49" t="e">
        <f aca="true">INDIRECT("'Ответы на форму (1)'!D"&amp;$M136,TRUE())</f>
        <v>#REF!</v>
      </c>
      <c r="E136" s="49" t="str">
        <f aca="false">IFERROR(__xludf.dummyfunction("iferror(VALUE(REGEXEXTRACT(TEXT(INDIRECT(""'Ответы на форму (1)'!E""&amp;$M136,TRUE),""####""),""[0-9]+"")),IF(IFERROR(SEARCH(""моцро"",INDIRECT(""'Ответы на форму (1)'!E""&amp;$M136,TRUE)),-1) &gt;= 0,117,INDIRECT(""'Ответы на форму (1)'!E""&amp;$M136,TRUE)))"),"")</f>
        <v/>
      </c>
      <c r="F136" s="50" t="e">
        <f aca="true">INDIRECT("'Ответы на форму (1)'!F"&amp;$M136,TRUE())</f>
        <v>#REF!</v>
      </c>
      <c r="G136" s="49" t="e">
        <f aca="true">IFERROR(MID(INDIRECT("'Ответы на форму (1)'!G"&amp;$M136,TRUE()),SEARCH("vk.com",INDIRECT("'Ответы на форму (1)'!G"&amp;$M136,TRUE())),LEN(INDIRECT("'Ответы на форму (1)'!G"&amp;$M136,TRUE()))),INDIRECT("'Ответы на форму (1)'!G"&amp;$M136,TRUE()))</f>
        <v>#REF!</v>
      </c>
      <c r="H136" s="50" t="e">
        <f aca="true">INDIRECT("'Ответы на форму (1)'!H"&amp;$M136,TRUE())</f>
        <v>#REF!</v>
      </c>
      <c r="I136" s="49" t="e">
        <f aca="true">INDIRECT("'Ответы на форму (1)'!I"&amp;$M136,TRUE())</f>
        <v>#REF!</v>
      </c>
      <c r="J136" s="49" t="e">
        <f aca="true">INDIRECT("'Ответы на форму (1)'!J"&amp;$M136,TRUE())</f>
        <v>#REF!</v>
      </c>
      <c r="K136" s="49" t="e">
        <f aca="true">INDIRECT("'Ответы на форму (1)'!K"&amp;$M136,TRUE())</f>
        <v>#REF!</v>
      </c>
      <c r="L136" s="49" t="e">
        <f aca="false" t="array" ref="L136:L136">IF(B136 &lt;&gt; "",IF(COUNTIF(concat(TRIM('Список прошлого года'!$B$2:$B$200),TRIM('Список прошлого года'!$C$2:$C$200)),concat(TRIM(B136),TRIM(C136)))+COUNTIF(concat(TRIM('Список позапрошлого года'!$B$2:$B$200),TRIM('Список позапрошлого года'!$C$2:$C$200)),concat(TRIM(B136),TRIM(C136))) &gt; 0,"Да","Нет"),"")</f>
        <v>#REF!</v>
      </c>
      <c r="M136" s="5" t="n">
        <v>153</v>
      </c>
      <c r="N136" s="51" t="n">
        <f aca="false">IF(NOT(ISBLANK(B136)), 0,"")</f>
        <v>0</v>
      </c>
      <c r="O136" s="5" t="e">
        <f aca="false" t="array" ref="O136:O136">IF(B136 &lt;&gt; "",IF(COUNTIF(concat(TRIM('Вторая регистрация'!$B$2:$B$200),TRIM('Вторая регистрация'!$C$2:$C$200)),concat(TRIM(B136),TRIM(C136))) &gt; 0,"Да","Нет"),"")</f>
        <v>#REF!</v>
      </c>
    </row>
    <row r="137" customFormat="false" ht="15.75" hidden="false" customHeight="false" outlineLevel="0" collapsed="false">
      <c r="A137" s="49" t="e">
        <f aca="true">INDIRECT("'Ответы на форму (1)'!A"&amp;$M137,TRUE())</f>
        <v>#REF!</v>
      </c>
      <c r="B137" s="49" t="e">
        <f aca="true">INDIRECT("'Ответы на форму (1)'!B"&amp;$M137,TRUE())</f>
        <v>#REF!</v>
      </c>
      <c r="C137" s="49" t="e">
        <f aca="true">INDIRECT("'Ответы на форму (1)'!C"&amp;$M137,TRUE())</f>
        <v>#REF!</v>
      </c>
      <c r="D137" s="49" t="e">
        <f aca="true">INDIRECT("'Ответы на форму (1)'!D"&amp;$M137,TRUE())</f>
        <v>#REF!</v>
      </c>
      <c r="E137" s="49" t="str">
        <f aca="false">IFERROR(__xludf.dummyfunction("iferror(VALUE(REGEXEXTRACT(TEXT(INDIRECT(""'Ответы на форму (1)'!E""&amp;$M137,TRUE),""####""),""[0-9]+"")),IF(IFERROR(SEARCH(""моцро"",INDIRECT(""'Ответы на форму (1)'!E""&amp;$M137,TRUE)),-1) &gt;= 0,117,INDIRECT(""'Ответы на форму (1)'!E""&amp;$M137,TRUE)))"),"")</f>
        <v/>
      </c>
      <c r="F137" s="50" t="e">
        <f aca="true">INDIRECT("'Ответы на форму (1)'!F"&amp;$M137,TRUE())</f>
        <v>#REF!</v>
      </c>
      <c r="G137" s="49" t="e">
        <f aca="true">IFERROR(MID(INDIRECT("'Ответы на форму (1)'!G"&amp;$M137,TRUE()),SEARCH("vk.com",INDIRECT("'Ответы на форму (1)'!G"&amp;$M137,TRUE())),LEN(INDIRECT("'Ответы на форму (1)'!G"&amp;$M137,TRUE()))),INDIRECT("'Ответы на форму (1)'!G"&amp;$M137,TRUE()))</f>
        <v>#REF!</v>
      </c>
      <c r="H137" s="50" t="e">
        <f aca="true">INDIRECT("'Ответы на форму (1)'!H"&amp;$M137,TRUE())</f>
        <v>#REF!</v>
      </c>
      <c r="I137" s="49" t="e">
        <f aca="true">INDIRECT("'Ответы на форму (1)'!I"&amp;$M137,TRUE())</f>
        <v>#REF!</v>
      </c>
      <c r="J137" s="49" t="e">
        <f aca="true">INDIRECT("'Ответы на форму (1)'!J"&amp;$M137,TRUE())</f>
        <v>#REF!</v>
      </c>
      <c r="K137" s="49" t="e">
        <f aca="true">INDIRECT("'Ответы на форму (1)'!K"&amp;$M137,TRUE())</f>
        <v>#REF!</v>
      </c>
      <c r="L137" s="49" t="e">
        <f aca="false" t="array" ref="L137:L137">IF(B137 &lt;&gt; "",IF(COUNTIF(concat(TRIM('Список прошлого года'!$B$2:$B$200),TRIM('Список прошлого года'!$C$2:$C$200)),concat(TRIM(B137),TRIM(C137)))+COUNTIF(concat(TRIM('Список позапрошлого года'!$B$2:$B$200),TRIM('Список позапрошлого года'!$C$2:$C$200)),concat(TRIM(B137),TRIM(C137))) &gt; 0,"Да","Нет"),"")</f>
        <v>#REF!</v>
      </c>
      <c r="M137" s="5" t="n">
        <v>154</v>
      </c>
      <c r="N137" s="51" t="n">
        <f aca="false">IF(NOT(ISBLANK(B137)), 0,"")</f>
        <v>0</v>
      </c>
      <c r="O137" s="5" t="e">
        <f aca="false" t="array" ref="O137:O137">IF(B137 &lt;&gt; "",IF(COUNTIF(concat(TRIM('Вторая регистрация'!$B$2:$B$200),TRIM('Вторая регистрация'!$C$2:$C$200)),concat(TRIM(B137),TRIM(C137))) &gt; 0,"Да","Нет"),"")</f>
        <v>#REF!</v>
      </c>
    </row>
    <row r="138" customFormat="false" ht="15.75" hidden="false" customHeight="false" outlineLevel="0" collapsed="false">
      <c r="A138" s="49" t="e">
        <f aca="true">INDIRECT("'Ответы на форму (1)'!A"&amp;$M138,TRUE())</f>
        <v>#REF!</v>
      </c>
      <c r="B138" s="49" t="e">
        <f aca="true">INDIRECT("'Ответы на форму (1)'!B"&amp;$M138,TRUE())</f>
        <v>#REF!</v>
      </c>
      <c r="C138" s="49" t="e">
        <f aca="true">INDIRECT("'Ответы на форму (1)'!C"&amp;$M138,TRUE())</f>
        <v>#REF!</v>
      </c>
      <c r="D138" s="49" t="e">
        <f aca="true">INDIRECT("'Ответы на форму (1)'!D"&amp;$M138,TRUE())</f>
        <v>#REF!</v>
      </c>
      <c r="E138" s="49" t="str">
        <f aca="false">IFERROR(__xludf.dummyfunction("iferror(VALUE(REGEXEXTRACT(TEXT(INDIRECT(""'Ответы на форму (1)'!E""&amp;$M138,TRUE),""####""),""[0-9]+"")),IF(IFERROR(SEARCH(""моцро"",INDIRECT(""'Ответы на форму (1)'!E""&amp;$M138,TRUE)),-1) &gt;= 0,117,INDIRECT(""'Ответы на форму (1)'!E""&amp;$M138,TRUE)))"),"")</f>
        <v/>
      </c>
      <c r="F138" s="50" t="e">
        <f aca="true">INDIRECT("'Ответы на форму (1)'!F"&amp;$M138,TRUE())</f>
        <v>#REF!</v>
      </c>
      <c r="G138" s="49" t="e">
        <f aca="true">IFERROR(MID(INDIRECT("'Ответы на форму (1)'!G"&amp;$M138,TRUE()),SEARCH("vk.com",INDIRECT("'Ответы на форму (1)'!G"&amp;$M138,TRUE())),LEN(INDIRECT("'Ответы на форму (1)'!G"&amp;$M138,TRUE()))),INDIRECT("'Ответы на форму (1)'!G"&amp;$M138,TRUE()))</f>
        <v>#REF!</v>
      </c>
      <c r="H138" s="50" t="e">
        <f aca="true">INDIRECT("'Ответы на форму (1)'!H"&amp;$M138,TRUE())</f>
        <v>#REF!</v>
      </c>
      <c r="I138" s="49" t="e">
        <f aca="true">INDIRECT("'Ответы на форму (1)'!I"&amp;$M138,TRUE())</f>
        <v>#REF!</v>
      </c>
      <c r="J138" s="49" t="e">
        <f aca="true">INDIRECT("'Ответы на форму (1)'!J"&amp;$M138,TRUE())</f>
        <v>#REF!</v>
      </c>
      <c r="K138" s="49" t="e">
        <f aca="true">INDIRECT("'Ответы на форму (1)'!K"&amp;$M138,TRUE())</f>
        <v>#REF!</v>
      </c>
      <c r="L138" s="49" t="e">
        <f aca="false" t="array" ref="L138:L138">IF(B138 &lt;&gt; "",IF(COUNTIF(concat(TRIM('Список прошлого года'!$B$2:$B$200),TRIM('Список прошлого года'!$C$2:$C$200)),concat(TRIM(B138),TRIM(C138)))+COUNTIF(concat(TRIM('Список позапрошлого года'!$B$2:$B$200),TRIM('Список позапрошлого года'!$C$2:$C$200)),concat(TRIM(B138),TRIM(C138))) &gt; 0,"Да","Нет"),"")</f>
        <v>#REF!</v>
      </c>
      <c r="M138" s="5" t="n">
        <v>155</v>
      </c>
      <c r="N138" s="51" t="n">
        <f aca="false">IF(NOT(ISBLANK(B138)), 0,"")</f>
        <v>0</v>
      </c>
      <c r="O138" s="5" t="e">
        <f aca="false" t="array" ref="O138:O138">IF(B138 &lt;&gt; "",IF(COUNTIF(concat(TRIM('Вторая регистрация'!$B$2:$B$200),TRIM('Вторая регистрация'!$C$2:$C$200)),concat(TRIM(B138),TRIM(C138))) &gt; 0,"Да","Нет"),"")</f>
        <v>#REF!</v>
      </c>
    </row>
    <row r="139" customFormat="false" ht="15.75" hidden="false" customHeight="false" outlineLevel="0" collapsed="false">
      <c r="A139" s="49" t="e">
        <f aca="true">INDIRECT("'Ответы на форму (1)'!A"&amp;$M139,TRUE())</f>
        <v>#REF!</v>
      </c>
      <c r="B139" s="49" t="e">
        <f aca="true">INDIRECT("'Ответы на форму (1)'!B"&amp;$M139,TRUE())</f>
        <v>#REF!</v>
      </c>
      <c r="C139" s="49" t="e">
        <f aca="true">INDIRECT("'Ответы на форму (1)'!C"&amp;$M139,TRUE())</f>
        <v>#REF!</v>
      </c>
      <c r="D139" s="49" t="e">
        <f aca="true">INDIRECT("'Ответы на форму (1)'!D"&amp;$M139,TRUE())</f>
        <v>#REF!</v>
      </c>
      <c r="E139" s="49" t="str">
        <f aca="false">IFERROR(__xludf.dummyfunction("iferror(VALUE(REGEXEXTRACT(TEXT(INDIRECT(""'Ответы на форму (1)'!E""&amp;$M139,TRUE),""####""),""[0-9]+"")),IF(IFERROR(SEARCH(""моцро"",INDIRECT(""'Ответы на форму (1)'!E""&amp;$M139,TRUE)),-1) &gt;= 0,117,INDIRECT(""'Ответы на форму (1)'!E""&amp;$M139,TRUE)))"),"")</f>
        <v/>
      </c>
      <c r="F139" s="50" t="e">
        <f aca="true">INDIRECT("'Ответы на форму (1)'!F"&amp;$M139,TRUE())</f>
        <v>#REF!</v>
      </c>
      <c r="G139" s="49" t="e">
        <f aca="true">IFERROR(MID(INDIRECT("'Ответы на форму (1)'!G"&amp;$M139,TRUE()),SEARCH("vk.com",INDIRECT("'Ответы на форму (1)'!G"&amp;$M139,TRUE())),LEN(INDIRECT("'Ответы на форму (1)'!G"&amp;$M139,TRUE()))),INDIRECT("'Ответы на форму (1)'!G"&amp;$M139,TRUE()))</f>
        <v>#REF!</v>
      </c>
      <c r="H139" s="50" t="e">
        <f aca="true">INDIRECT("'Ответы на форму (1)'!H"&amp;$M139,TRUE())</f>
        <v>#REF!</v>
      </c>
      <c r="I139" s="49" t="e">
        <f aca="true">INDIRECT("'Ответы на форму (1)'!I"&amp;$M139,TRUE())</f>
        <v>#REF!</v>
      </c>
      <c r="J139" s="49" t="e">
        <f aca="true">INDIRECT("'Ответы на форму (1)'!J"&amp;$M139,TRUE())</f>
        <v>#REF!</v>
      </c>
      <c r="K139" s="49" t="e">
        <f aca="true">INDIRECT("'Ответы на форму (1)'!K"&amp;$M139,TRUE())</f>
        <v>#REF!</v>
      </c>
      <c r="L139" s="49" t="e">
        <f aca="false" t="array" ref="L139:L139">IF(B139 &lt;&gt; "",IF(COUNTIF(concat(TRIM('Список прошлого года'!$B$2:$B$200),TRIM('Список прошлого года'!$C$2:$C$200)),concat(TRIM(B139),TRIM(C139)))+COUNTIF(concat(TRIM('Список позапрошлого года'!$B$2:$B$200),TRIM('Список позапрошлого года'!$C$2:$C$200)),concat(TRIM(B139),TRIM(C139))) &gt; 0,"Да","Нет"),"")</f>
        <v>#REF!</v>
      </c>
      <c r="M139" s="5" t="n">
        <v>156</v>
      </c>
      <c r="N139" s="51" t="n">
        <f aca="false">IF(NOT(ISBLANK(B139)), 0,"")</f>
        <v>0</v>
      </c>
      <c r="O139" s="5" t="e">
        <f aca="false" t="array" ref="O139:O139">IF(B139 &lt;&gt; "",IF(COUNTIF(concat(TRIM('Вторая регистрация'!$B$2:$B$200),TRIM('Вторая регистрация'!$C$2:$C$200)),concat(TRIM(B139),TRIM(C139))) &gt; 0,"Да","Нет"),"")</f>
        <v>#REF!</v>
      </c>
    </row>
    <row r="140" customFormat="false" ht="15.75" hidden="false" customHeight="false" outlineLevel="0" collapsed="false">
      <c r="A140" s="49" t="e">
        <f aca="true">INDIRECT("'Ответы на форму (1)'!A"&amp;$M140,TRUE())</f>
        <v>#REF!</v>
      </c>
      <c r="B140" s="49" t="e">
        <f aca="true">INDIRECT("'Ответы на форму (1)'!B"&amp;$M140,TRUE())</f>
        <v>#REF!</v>
      </c>
      <c r="C140" s="49" t="e">
        <f aca="true">INDIRECT("'Ответы на форму (1)'!C"&amp;$M140,TRUE())</f>
        <v>#REF!</v>
      </c>
      <c r="D140" s="49" t="e">
        <f aca="true">INDIRECT("'Ответы на форму (1)'!D"&amp;$M140,TRUE())</f>
        <v>#REF!</v>
      </c>
      <c r="E140" s="49" t="str">
        <f aca="false">IFERROR(__xludf.dummyfunction("iferror(VALUE(REGEXEXTRACT(TEXT(INDIRECT(""'Ответы на форму (1)'!E""&amp;$M140,TRUE),""####""),""[0-9]+"")),IF(IFERROR(SEARCH(""моцро"",INDIRECT(""'Ответы на форму (1)'!E""&amp;$M140,TRUE)),-1) &gt;= 0,117,INDIRECT(""'Ответы на форму (1)'!E""&amp;$M140,TRUE)))"),"")</f>
        <v/>
      </c>
      <c r="F140" s="50" t="e">
        <f aca="true">INDIRECT("'Ответы на форму (1)'!F"&amp;$M140,TRUE())</f>
        <v>#REF!</v>
      </c>
      <c r="G140" s="49" t="e">
        <f aca="true">IFERROR(MID(INDIRECT("'Ответы на форму (1)'!G"&amp;$M140,TRUE()),SEARCH("vk.com",INDIRECT("'Ответы на форму (1)'!G"&amp;$M140,TRUE())),LEN(INDIRECT("'Ответы на форму (1)'!G"&amp;$M140,TRUE()))),INDIRECT("'Ответы на форму (1)'!G"&amp;$M140,TRUE()))</f>
        <v>#REF!</v>
      </c>
      <c r="H140" s="50" t="e">
        <f aca="true">INDIRECT("'Ответы на форму (1)'!H"&amp;$M140,TRUE())</f>
        <v>#REF!</v>
      </c>
      <c r="I140" s="49" t="e">
        <f aca="true">INDIRECT("'Ответы на форму (1)'!I"&amp;$M140,TRUE())</f>
        <v>#REF!</v>
      </c>
      <c r="J140" s="49" t="e">
        <f aca="true">INDIRECT("'Ответы на форму (1)'!J"&amp;$M140,TRUE())</f>
        <v>#REF!</v>
      </c>
      <c r="K140" s="49" t="e">
        <f aca="true">INDIRECT("'Ответы на форму (1)'!K"&amp;$M140,TRUE())</f>
        <v>#REF!</v>
      </c>
      <c r="L140" s="49" t="e">
        <f aca="false" t="array" ref="L140:L140">IF(B140 &lt;&gt; "",IF(COUNTIF(concat(TRIM('Список прошлого года'!$B$2:$B$200),TRIM('Список прошлого года'!$C$2:$C$200)),concat(TRIM(B140),TRIM(C140)))+COUNTIF(concat(TRIM('Список позапрошлого года'!$B$2:$B$200),TRIM('Список позапрошлого года'!$C$2:$C$200)),concat(TRIM(B140),TRIM(C140))) &gt; 0,"Да","Нет"),"")</f>
        <v>#REF!</v>
      </c>
      <c r="M140" s="5" t="n">
        <v>157</v>
      </c>
      <c r="N140" s="51" t="n">
        <f aca="false">IF(NOT(ISBLANK(B140)), 0,"")</f>
        <v>0</v>
      </c>
      <c r="O140" s="5" t="e">
        <f aca="false" t="array" ref="O140:O140">IF(B140 &lt;&gt; "",IF(COUNTIF(concat(TRIM('Вторая регистрация'!$B$2:$B$200),TRIM('Вторая регистрация'!$C$2:$C$200)),concat(TRIM(B140),TRIM(C140))) &gt; 0,"Да","Нет"),"")</f>
        <v>#REF!</v>
      </c>
    </row>
    <row r="141" customFormat="false" ht="15.75" hidden="false" customHeight="false" outlineLevel="0" collapsed="false">
      <c r="A141" s="49" t="e">
        <f aca="true">INDIRECT("'Ответы на форму (1)'!A"&amp;$M141,TRUE())</f>
        <v>#REF!</v>
      </c>
      <c r="B141" s="49" t="e">
        <f aca="true">INDIRECT("'Ответы на форму (1)'!B"&amp;$M141,TRUE())</f>
        <v>#REF!</v>
      </c>
      <c r="C141" s="49" t="e">
        <f aca="true">INDIRECT("'Ответы на форму (1)'!C"&amp;$M141,TRUE())</f>
        <v>#REF!</v>
      </c>
      <c r="D141" s="49" t="e">
        <f aca="true">INDIRECT("'Ответы на форму (1)'!D"&amp;$M141,TRUE())</f>
        <v>#REF!</v>
      </c>
      <c r="E141" s="49" t="str">
        <f aca="false">IFERROR(__xludf.dummyfunction("iferror(VALUE(REGEXEXTRACT(TEXT(INDIRECT(""'Ответы на форму (1)'!E""&amp;$M141,TRUE),""####""),""[0-9]+"")),IF(IFERROR(SEARCH(""моцро"",INDIRECT(""'Ответы на форму (1)'!E""&amp;$M141,TRUE)),-1) &gt;= 0,117,INDIRECT(""'Ответы на форму (1)'!E""&amp;$M141,TRUE)))"),"")</f>
        <v/>
      </c>
      <c r="F141" s="50" t="e">
        <f aca="true">INDIRECT("'Ответы на форму (1)'!F"&amp;$M141,TRUE())</f>
        <v>#REF!</v>
      </c>
      <c r="G141" s="49" t="e">
        <f aca="true">IFERROR(MID(INDIRECT("'Ответы на форму (1)'!G"&amp;$M141,TRUE()),SEARCH("vk.com",INDIRECT("'Ответы на форму (1)'!G"&amp;$M141,TRUE())),LEN(INDIRECT("'Ответы на форму (1)'!G"&amp;$M141,TRUE()))),INDIRECT("'Ответы на форму (1)'!G"&amp;$M141,TRUE()))</f>
        <v>#REF!</v>
      </c>
      <c r="H141" s="50" t="e">
        <f aca="true">INDIRECT("'Ответы на форму (1)'!H"&amp;$M141,TRUE())</f>
        <v>#REF!</v>
      </c>
      <c r="I141" s="49" t="e">
        <f aca="true">INDIRECT("'Ответы на форму (1)'!I"&amp;$M141,TRUE())</f>
        <v>#REF!</v>
      </c>
      <c r="J141" s="49" t="e">
        <f aca="true">INDIRECT("'Ответы на форму (1)'!J"&amp;$M141,TRUE())</f>
        <v>#REF!</v>
      </c>
      <c r="K141" s="49" t="e">
        <f aca="true">INDIRECT("'Ответы на форму (1)'!K"&amp;$M141,TRUE())</f>
        <v>#REF!</v>
      </c>
      <c r="L141" s="49" t="e">
        <f aca="false" t="array" ref="L141:L141">IF(B141 &lt;&gt; "",IF(COUNTIF(concat(TRIM('Список прошлого года'!$B$2:$B$200),TRIM('Список прошлого года'!$C$2:$C$200)),concat(TRIM(B141),TRIM(C141)))+COUNTIF(concat(TRIM('Список позапрошлого года'!$B$2:$B$200),TRIM('Список позапрошлого года'!$C$2:$C$200)),concat(TRIM(B141),TRIM(C141))) &gt; 0,"Да","Нет"),"")</f>
        <v>#REF!</v>
      </c>
      <c r="M141" s="5" t="n">
        <v>158</v>
      </c>
      <c r="N141" s="51" t="n">
        <f aca="false">IF(NOT(ISBLANK(B141)), 0,"")</f>
        <v>0</v>
      </c>
      <c r="O141" s="5" t="e">
        <f aca="false" t="array" ref="O141:O141">IF(B141 &lt;&gt; "",IF(COUNTIF(concat(TRIM('Вторая регистрация'!$B$2:$B$200),TRIM('Вторая регистрация'!$C$2:$C$200)),concat(TRIM(B141),TRIM(C141))) &gt; 0,"Да","Нет"),"")</f>
        <v>#REF!</v>
      </c>
    </row>
    <row r="142" customFormat="false" ht="15.75" hidden="false" customHeight="false" outlineLevel="0" collapsed="false">
      <c r="A142" s="49" t="e">
        <f aca="true">INDIRECT("'Ответы на форму (1)'!A"&amp;$M142,TRUE())</f>
        <v>#REF!</v>
      </c>
      <c r="B142" s="49" t="e">
        <f aca="true">INDIRECT("'Ответы на форму (1)'!B"&amp;$M142,TRUE())</f>
        <v>#REF!</v>
      </c>
      <c r="C142" s="49" t="e">
        <f aca="true">INDIRECT("'Ответы на форму (1)'!C"&amp;$M142,TRUE())</f>
        <v>#REF!</v>
      </c>
      <c r="D142" s="49" t="e">
        <f aca="true">INDIRECT("'Ответы на форму (1)'!D"&amp;$M142,TRUE())</f>
        <v>#REF!</v>
      </c>
      <c r="E142" s="49" t="str">
        <f aca="false">IFERROR(__xludf.dummyfunction("iferror(VALUE(REGEXEXTRACT(TEXT(INDIRECT(""'Ответы на форму (1)'!E""&amp;$M142,TRUE),""####""),""[0-9]+"")),IF(IFERROR(SEARCH(""моцро"",INDIRECT(""'Ответы на форму (1)'!E""&amp;$M142,TRUE)),-1) &gt;= 0,117,INDIRECT(""'Ответы на форму (1)'!E""&amp;$M142,TRUE)))"),"")</f>
        <v/>
      </c>
      <c r="F142" s="50" t="e">
        <f aca="true">INDIRECT("'Ответы на форму (1)'!F"&amp;$M142,TRUE())</f>
        <v>#REF!</v>
      </c>
      <c r="G142" s="49" t="e">
        <f aca="true">IFERROR(MID(INDIRECT("'Ответы на форму (1)'!G"&amp;$M142,TRUE()),SEARCH("vk.com",INDIRECT("'Ответы на форму (1)'!G"&amp;$M142,TRUE())),LEN(INDIRECT("'Ответы на форму (1)'!G"&amp;$M142,TRUE()))),INDIRECT("'Ответы на форму (1)'!G"&amp;$M142,TRUE()))</f>
        <v>#REF!</v>
      </c>
      <c r="H142" s="50" t="e">
        <f aca="true">INDIRECT("'Ответы на форму (1)'!H"&amp;$M142,TRUE())</f>
        <v>#REF!</v>
      </c>
      <c r="I142" s="49" t="e">
        <f aca="true">INDIRECT("'Ответы на форму (1)'!I"&amp;$M142,TRUE())</f>
        <v>#REF!</v>
      </c>
      <c r="J142" s="49" t="e">
        <f aca="true">INDIRECT("'Ответы на форму (1)'!J"&amp;$M142,TRUE())</f>
        <v>#REF!</v>
      </c>
      <c r="K142" s="49" t="e">
        <f aca="true">INDIRECT("'Ответы на форму (1)'!K"&amp;$M142,TRUE())</f>
        <v>#REF!</v>
      </c>
      <c r="L142" s="49" t="e">
        <f aca="false" t="array" ref="L142:L142">IF(B142 &lt;&gt; "",IF(COUNTIF(concat(TRIM('Список прошлого года'!$B$2:$B$200),TRIM('Список прошлого года'!$C$2:$C$200)),concat(TRIM(B142),TRIM(C142)))+COUNTIF(concat(TRIM('Список позапрошлого года'!$B$2:$B$200),TRIM('Список позапрошлого года'!$C$2:$C$200)),concat(TRIM(B142),TRIM(C142))) &gt; 0,"Да","Нет"),"")</f>
        <v>#REF!</v>
      </c>
      <c r="M142" s="5" t="n">
        <v>159</v>
      </c>
      <c r="N142" s="51" t="n">
        <f aca="false">IF(NOT(ISBLANK(B142)), 0,"")</f>
        <v>0</v>
      </c>
      <c r="O142" s="5" t="e">
        <f aca="false" t="array" ref="O142:O142">IF(B142 &lt;&gt; "",IF(COUNTIF(concat(TRIM('Вторая регистрация'!$B$2:$B$200),TRIM('Вторая регистрация'!$C$2:$C$200)),concat(TRIM(B142),TRIM(C142))) &gt; 0,"Да","Нет"),"")</f>
        <v>#REF!</v>
      </c>
    </row>
    <row r="143" customFormat="false" ht="15.75" hidden="false" customHeight="false" outlineLevel="0" collapsed="false">
      <c r="A143" s="49" t="e">
        <f aca="true">INDIRECT("'Ответы на форму (1)'!A"&amp;$M143,TRUE())</f>
        <v>#REF!</v>
      </c>
      <c r="B143" s="49" t="e">
        <f aca="true">INDIRECT("'Ответы на форму (1)'!B"&amp;$M143,TRUE())</f>
        <v>#REF!</v>
      </c>
      <c r="C143" s="49" t="e">
        <f aca="true">INDIRECT("'Ответы на форму (1)'!C"&amp;$M143,TRUE())</f>
        <v>#REF!</v>
      </c>
      <c r="D143" s="49" t="e">
        <f aca="true">INDIRECT("'Ответы на форму (1)'!D"&amp;$M143,TRUE())</f>
        <v>#REF!</v>
      </c>
      <c r="E143" s="49" t="str">
        <f aca="false">IFERROR(__xludf.dummyfunction("iferror(VALUE(REGEXEXTRACT(TEXT(INDIRECT(""'Ответы на форму (1)'!E""&amp;$M143,TRUE),""####""),""[0-9]+"")),IF(IFERROR(SEARCH(""моцро"",INDIRECT(""'Ответы на форму (1)'!E""&amp;$M143,TRUE)),-1) &gt;= 0,117,INDIRECT(""'Ответы на форму (1)'!E""&amp;$M143,TRUE)))"),"")</f>
        <v/>
      </c>
      <c r="F143" s="50" t="e">
        <f aca="true">INDIRECT("'Ответы на форму (1)'!F"&amp;$M143,TRUE())</f>
        <v>#REF!</v>
      </c>
      <c r="G143" s="49" t="e">
        <f aca="true">IFERROR(MID(INDIRECT("'Ответы на форму (1)'!G"&amp;$M143,TRUE()),SEARCH("vk.com",INDIRECT("'Ответы на форму (1)'!G"&amp;$M143,TRUE())),LEN(INDIRECT("'Ответы на форму (1)'!G"&amp;$M143,TRUE()))),INDIRECT("'Ответы на форму (1)'!G"&amp;$M143,TRUE()))</f>
        <v>#REF!</v>
      </c>
      <c r="H143" s="50" t="e">
        <f aca="true">INDIRECT("'Ответы на форму (1)'!H"&amp;$M143,TRUE())</f>
        <v>#REF!</v>
      </c>
      <c r="I143" s="49" t="e">
        <f aca="true">INDIRECT("'Ответы на форму (1)'!I"&amp;$M143,TRUE())</f>
        <v>#REF!</v>
      </c>
      <c r="J143" s="49" t="e">
        <f aca="true">INDIRECT("'Ответы на форму (1)'!J"&amp;$M143,TRUE())</f>
        <v>#REF!</v>
      </c>
      <c r="K143" s="49" t="e">
        <f aca="true">INDIRECT("'Ответы на форму (1)'!K"&amp;$M143,TRUE())</f>
        <v>#REF!</v>
      </c>
      <c r="L143" s="49" t="e">
        <f aca="false" t="array" ref="L143:L143">IF(B143 &lt;&gt; "",IF(COUNTIF(concat(TRIM('Список прошлого года'!$B$2:$B$200),TRIM('Список прошлого года'!$C$2:$C$200)),concat(TRIM(B143),TRIM(C143)))+COUNTIF(concat(TRIM('Список позапрошлого года'!$B$2:$B$200),TRIM('Список позапрошлого года'!$C$2:$C$200)),concat(TRIM(B143),TRIM(C143))) &gt; 0,"Да","Нет"),"")</f>
        <v>#REF!</v>
      </c>
      <c r="M143" s="5" t="n">
        <v>160</v>
      </c>
      <c r="N143" s="51" t="n">
        <f aca="false">IF(NOT(ISBLANK(B143)), 0,"")</f>
        <v>0</v>
      </c>
      <c r="O143" s="5" t="e">
        <f aca="false" t="array" ref="O143:O143">IF(B143 &lt;&gt; "",IF(COUNTIF(concat(TRIM('Вторая регистрация'!$B$2:$B$200),TRIM('Вторая регистрация'!$C$2:$C$200)),concat(TRIM(B143),TRIM(C143))) &gt; 0,"Да","Нет"),"")</f>
        <v>#REF!</v>
      </c>
    </row>
    <row r="144" customFormat="false" ht="15.75" hidden="false" customHeight="false" outlineLevel="0" collapsed="false">
      <c r="A144" s="49" t="e">
        <f aca="true">INDIRECT("'Ответы на форму (1)'!A"&amp;$M144,TRUE())</f>
        <v>#REF!</v>
      </c>
      <c r="B144" s="49" t="e">
        <f aca="true">INDIRECT("'Ответы на форму (1)'!B"&amp;$M144,TRUE())</f>
        <v>#REF!</v>
      </c>
      <c r="C144" s="49" t="e">
        <f aca="true">INDIRECT("'Ответы на форму (1)'!C"&amp;$M144,TRUE())</f>
        <v>#REF!</v>
      </c>
      <c r="D144" s="49" t="e">
        <f aca="true">INDIRECT("'Ответы на форму (1)'!D"&amp;$M144,TRUE())</f>
        <v>#REF!</v>
      </c>
      <c r="E144" s="49" t="str">
        <f aca="false">IFERROR(__xludf.dummyfunction("iferror(VALUE(REGEXEXTRACT(TEXT(INDIRECT(""'Ответы на форму (1)'!E""&amp;$M144,TRUE),""####""),""[0-9]+"")),IF(IFERROR(SEARCH(""моцро"",INDIRECT(""'Ответы на форму (1)'!E""&amp;$M144,TRUE)),-1) &gt;= 0,117,INDIRECT(""'Ответы на форму (1)'!E""&amp;$M144,TRUE)))"),"")</f>
        <v/>
      </c>
      <c r="F144" s="50" t="e">
        <f aca="true">INDIRECT("'Ответы на форму (1)'!F"&amp;$M144,TRUE())</f>
        <v>#REF!</v>
      </c>
      <c r="G144" s="49" t="e">
        <f aca="true">IFERROR(MID(INDIRECT("'Ответы на форму (1)'!G"&amp;$M144,TRUE()),SEARCH("vk.com",INDIRECT("'Ответы на форму (1)'!G"&amp;$M144,TRUE())),LEN(INDIRECT("'Ответы на форму (1)'!G"&amp;$M144,TRUE()))),INDIRECT("'Ответы на форму (1)'!G"&amp;$M144,TRUE()))</f>
        <v>#REF!</v>
      </c>
      <c r="H144" s="50" t="e">
        <f aca="true">INDIRECT("'Ответы на форму (1)'!H"&amp;$M144,TRUE())</f>
        <v>#REF!</v>
      </c>
      <c r="I144" s="49" t="e">
        <f aca="true">INDIRECT("'Ответы на форму (1)'!I"&amp;$M144,TRUE())</f>
        <v>#REF!</v>
      </c>
      <c r="J144" s="49" t="e">
        <f aca="true">INDIRECT("'Ответы на форму (1)'!J"&amp;$M144,TRUE())</f>
        <v>#REF!</v>
      </c>
      <c r="K144" s="49" t="e">
        <f aca="true">INDIRECT("'Ответы на форму (1)'!K"&amp;$M144,TRUE())</f>
        <v>#REF!</v>
      </c>
      <c r="L144" s="49" t="e">
        <f aca="false" t="array" ref="L144:L144">IF(B144 &lt;&gt; "",IF(COUNTIF(concat(TRIM('Список прошлого года'!$B$2:$B$200),TRIM('Список прошлого года'!$C$2:$C$200)),concat(TRIM(B144),TRIM(C144)))+COUNTIF(concat(TRIM('Список позапрошлого года'!$B$2:$B$200),TRIM('Список позапрошлого года'!$C$2:$C$200)),concat(TRIM(B144),TRIM(C144))) &gt; 0,"Да","Нет"),"")</f>
        <v>#REF!</v>
      </c>
      <c r="M144" s="5" t="n">
        <v>161</v>
      </c>
      <c r="N144" s="51" t="n">
        <f aca="false">IF(NOT(ISBLANK(B144)), 0,"")</f>
        <v>0</v>
      </c>
      <c r="O144" s="5" t="e">
        <f aca="false" t="array" ref="O144:O144">IF(B144 &lt;&gt; "",IF(COUNTIF(concat(TRIM('Вторая регистрация'!$B$2:$B$200),TRIM('Вторая регистрация'!$C$2:$C$200)),concat(TRIM(B144),TRIM(C144))) &gt; 0,"Да","Нет"),"")</f>
        <v>#REF!</v>
      </c>
    </row>
    <row r="145" customFormat="false" ht="15.75" hidden="false" customHeight="false" outlineLevel="0" collapsed="false">
      <c r="A145" s="49" t="e">
        <f aca="true">INDIRECT("'Ответы на форму (1)'!A"&amp;$M145,TRUE())</f>
        <v>#REF!</v>
      </c>
      <c r="B145" s="49" t="e">
        <f aca="true">INDIRECT("'Ответы на форму (1)'!B"&amp;$M145,TRUE())</f>
        <v>#REF!</v>
      </c>
      <c r="C145" s="49" t="e">
        <f aca="true">INDIRECT("'Ответы на форму (1)'!C"&amp;$M145,TRUE())</f>
        <v>#REF!</v>
      </c>
      <c r="D145" s="49" t="e">
        <f aca="true">INDIRECT("'Ответы на форму (1)'!D"&amp;$M145,TRUE())</f>
        <v>#REF!</v>
      </c>
      <c r="E145" s="49" t="str">
        <f aca="false">IFERROR(__xludf.dummyfunction("iferror(VALUE(REGEXEXTRACT(TEXT(INDIRECT(""'Ответы на форму (1)'!E""&amp;$M145,TRUE),""####""),""[0-9]+"")),IF(IFERROR(SEARCH(""моцро"",INDIRECT(""'Ответы на форму (1)'!E""&amp;$M145,TRUE)),-1) &gt;= 0,117,INDIRECT(""'Ответы на форму (1)'!E""&amp;$M145,TRUE)))"),"")</f>
        <v/>
      </c>
      <c r="F145" s="50" t="e">
        <f aca="true">INDIRECT("'Ответы на форму (1)'!F"&amp;$M145,TRUE())</f>
        <v>#REF!</v>
      </c>
      <c r="G145" s="49" t="e">
        <f aca="true">IFERROR(MID(INDIRECT("'Ответы на форму (1)'!G"&amp;$M145,TRUE()),SEARCH("vk.com",INDIRECT("'Ответы на форму (1)'!G"&amp;$M145,TRUE())),LEN(INDIRECT("'Ответы на форму (1)'!G"&amp;$M145,TRUE()))),INDIRECT("'Ответы на форму (1)'!G"&amp;$M145,TRUE()))</f>
        <v>#REF!</v>
      </c>
      <c r="H145" s="50" t="e">
        <f aca="true">INDIRECT("'Ответы на форму (1)'!H"&amp;$M145,TRUE())</f>
        <v>#REF!</v>
      </c>
      <c r="I145" s="49" t="e">
        <f aca="true">INDIRECT("'Ответы на форму (1)'!I"&amp;$M145,TRUE())</f>
        <v>#REF!</v>
      </c>
      <c r="J145" s="49" t="e">
        <f aca="true">INDIRECT("'Ответы на форму (1)'!J"&amp;$M145,TRUE())</f>
        <v>#REF!</v>
      </c>
      <c r="K145" s="49" t="e">
        <f aca="true">INDIRECT("'Ответы на форму (1)'!K"&amp;$M145,TRUE())</f>
        <v>#REF!</v>
      </c>
      <c r="L145" s="49" t="e">
        <f aca="false" t="array" ref="L145:L145">IF(B145 &lt;&gt; "",IF(COUNTIF(concat(TRIM('Список прошлого года'!$B$2:$B$200),TRIM('Список прошлого года'!$C$2:$C$200)),concat(TRIM(B145),TRIM(C145)))+COUNTIF(concat(TRIM('Список позапрошлого года'!$B$2:$B$200),TRIM('Список позапрошлого года'!$C$2:$C$200)),concat(TRIM(B145),TRIM(C145))) &gt; 0,"Да","Нет"),"")</f>
        <v>#REF!</v>
      </c>
      <c r="M145" s="5" t="n">
        <v>162</v>
      </c>
      <c r="N145" s="51" t="n">
        <f aca="false">IF(NOT(ISBLANK(B145)), 0,"")</f>
        <v>0</v>
      </c>
      <c r="O145" s="5" t="e">
        <f aca="false" t="array" ref="O145:O145">IF(B145 &lt;&gt; "",IF(COUNTIF(concat(TRIM('Вторая регистрация'!$B$2:$B$200),TRIM('Вторая регистрация'!$C$2:$C$200)),concat(TRIM(B145),TRIM(C145))) &gt; 0,"Да","Нет"),"")</f>
        <v>#REF!</v>
      </c>
    </row>
    <row r="146" customFormat="false" ht="15.75" hidden="false" customHeight="false" outlineLevel="0" collapsed="false">
      <c r="A146" s="49" t="e">
        <f aca="true">INDIRECT("'Ответы на форму (1)'!A"&amp;$M146,TRUE())</f>
        <v>#REF!</v>
      </c>
      <c r="B146" s="49" t="e">
        <f aca="true">INDIRECT("'Ответы на форму (1)'!B"&amp;$M146,TRUE())</f>
        <v>#REF!</v>
      </c>
      <c r="C146" s="49" t="e">
        <f aca="true">INDIRECT("'Ответы на форму (1)'!C"&amp;$M146,TRUE())</f>
        <v>#REF!</v>
      </c>
      <c r="D146" s="49" t="e">
        <f aca="true">INDIRECT("'Ответы на форму (1)'!D"&amp;$M146,TRUE())</f>
        <v>#REF!</v>
      </c>
      <c r="E146" s="49" t="str">
        <f aca="false">IFERROR(__xludf.dummyfunction("iferror(VALUE(REGEXEXTRACT(TEXT(INDIRECT(""'Ответы на форму (1)'!E""&amp;$M146,TRUE),""####""),""[0-9]+"")),IF(IFERROR(SEARCH(""моцро"",INDIRECT(""'Ответы на форму (1)'!E""&amp;$M146,TRUE)),-1) &gt;= 0,117,INDIRECT(""'Ответы на форму (1)'!E""&amp;$M146,TRUE)))"),"")</f>
        <v/>
      </c>
      <c r="F146" s="50" t="e">
        <f aca="true">INDIRECT("'Ответы на форму (1)'!F"&amp;$M146,TRUE())</f>
        <v>#REF!</v>
      </c>
      <c r="G146" s="49" t="e">
        <f aca="true">IFERROR(MID(INDIRECT("'Ответы на форму (1)'!G"&amp;$M146,TRUE()),SEARCH("vk.com",INDIRECT("'Ответы на форму (1)'!G"&amp;$M146,TRUE())),LEN(INDIRECT("'Ответы на форму (1)'!G"&amp;$M146,TRUE()))),INDIRECT("'Ответы на форму (1)'!G"&amp;$M146,TRUE()))</f>
        <v>#REF!</v>
      </c>
      <c r="H146" s="50" t="e">
        <f aca="true">INDIRECT("'Ответы на форму (1)'!H"&amp;$M146,TRUE())</f>
        <v>#REF!</v>
      </c>
      <c r="I146" s="49" t="e">
        <f aca="true">INDIRECT("'Ответы на форму (1)'!I"&amp;$M146,TRUE())</f>
        <v>#REF!</v>
      </c>
      <c r="J146" s="49" t="e">
        <f aca="true">INDIRECT("'Ответы на форму (1)'!J"&amp;$M146,TRUE())</f>
        <v>#REF!</v>
      </c>
      <c r="K146" s="49" t="e">
        <f aca="true">INDIRECT("'Ответы на форму (1)'!K"&amp;$M146,TRUE())</f>
        <v>#REF!</v>
      </c>
      <c r="L146" s="49" t="e">
        <f aca="false" t="array" ref="L146:L146">IF(B146 &lt;&gt; "",IF(COUNTIF(concat(TRIM('Список прошлого года'!$B$2:$B$200),TRIM('Список прошлого года'!$C$2:$C$200)),concat(TRIM(B146),TRIM(C146)))+COUNTIF(concat(TRIM('Список позапрошлого года'!$B$2:$B$200),TRIM('Список позапрошлого года'!$C$2:$C$200)),concat(TRIM(B146),TRIM(C146))) &gt; 0,"Да","Нет"),"")</f>
        <v>#REF!</v>
      </c>
      <c r="M146" s="5" t="n">
        <v>163</v>
      </c>
      <c r="N146" s="51" t="n">
        <f aca="false">IF(NOT(ISBLANK(B146)), 0,"")</f>
        <v>0</v>
      </c>
      <c r="O146" s="5" t="e">
        <f aca="false" t="array" ref="O146:O146">IF(B146 &lt;&gt; "",IF(COUNTIF(concat(TRIM('Вторая регистрация'!$B$2:$B$200),TRIM('Вторая регистрация'!$C$2:$C$200)),concat(TRIM(B146),TRIM(C146))) &gt; 0,"Да","Нет"),"")</f>
        <v>#REF!</v>
      </c>
    </row>
    <row r="147" customFormat="false" ht="15.75" hidden="false" customHeight="false" outlineLevel="0" collapsed="false">
      <c r="A147" s="49" t="e">
        <f aca="true">INDIRECT("'Ответы на форму (1)'!A"&amp;$M147,TRUE())</f>
        <v>#REF!</v>
      </c>
      <c r="B147" s="49" t="e">
        <f aca="true">INDIRECT("'Ответы на форму (1)'!B"&amp;$M147,TRUE())</f>
        <v>#REF!</v>
      </c>
      <c r="C147" s="49" t="e">
        <f aca="true">INDIRECT("'Ответы на форму (1)'!C"&amp;$M147,TRUE())</f>
        <v>#REF!</v>
      </c>
      <c r="D147" s="49" t="e">
        <f aca="true">INDIRECT("'Ответы на форму (1)'!D"&amp;$M147,TRUE())</f>
        <v>#REF!</v>
      </c>
      <c r="E147" s="49" t="str">
        <f aca="false">IFERROR(__xludf.dummyfunction("iferror(VALUE(REGEXEXTRACT(TEXT(INDIRECT(""'Ответы на форму (1)'!E""&amp;$M147,TRUE),""####""),""[0-9]+"")),IF(IFERROR(SEARCH(""моцро"",INDIRECT(""'Ответы на форму (1)'!E""&amp;$M147,TRUE)),-1) &gt;= 0,117,INDIRECT(""'Ответы на форму (1)'!E""&amp;$M147,TRUE)))"),"")</f>
        <v/>
      </c>
      <c r="F147" s="50" t="e">
        <f aca="true">INDIRECT("'Ответы на форму (1)'!F"&amp;$M147,TRUE())</f>
        <v>#REF!</v>
      </c>
      <c r="G147" s="49" t="e">
        <f aca="true">IFERROR(MID(INDIRECT("'Ответы на форму (1)'!G"&amp;$M147,TRUE()),SEARCH("vk.com",INDIRECT("'Ответы на форму (1)'!G"&amp;$M147,TRUE())),LEN(INDIRECT("'Ответы на форму (1)'!G"&amp;$M147,TRUE()))),INDIRECT("'Ответы на форму (1)'!G"&amp;$M147,TRUE()))</f>
        <v>#REF!</v>
      </c>
      <c r="H147" s="50" t="e">
        <f aca="true">INDIRECT("'Ответы на форму (1)'!H"&amp;$M147,TRUE())</f>
        <v>#REF!</v>
      </c>
      <c r="I147" s="49" t="e">
        <f aca="true">INDIRECT("'Ответы на форму (1)'!I"&amp;$M147,TRUE())</f>
        <v>#REF!</v>
      </c>
      <c r="J147" s="49" t="e">
        <f aca="true">INDIRECT("'Ответы на форму (1)'!J"&amp;$M147,TRUE())</f>
        <v>#REF!</v>
      </c>
      <c r="K147" s="49" t="e">
        <f aca="true">INDIRECT("'Ответы на форму (1)'!K"&amp;$M147,TRUE())</f>
        <v>#REF!</v>
      </c>
      <c r="L147" s="49" t="e">
        <f aca="false" t="array" ref="L147:L147">IF(B147 &lt;&gt; "",IF(COUNTIF(concat(TRIM('Список прошлого года'!$B$2:$B$200),TRIM('Список прошлого года'!$C$2:$C$200)),concat(TRIM(B147),TRIM(C147)))+COUNTIF(concat(TRIM('Список позапрошлого года'!$B$2:$B$200),TRIM('Список позапрошлого года'!$C$2:$C$200)),concat(TRIM(B147),TRIM(C147))) &gt; 0,"Да","Нет"),"")</f>
        <v>#REF!</v>
      </c>
      <c r="M147" s="5" t="n">
        <v>164</v>
      </c>
      <c r="N147" s="51" t="n">
        <f aca="false">IF(NOT(ISBLANK(B147)), 0,"")</f>
        <v>0</v>
      </c>
      <c r="O147" s="5" t="e">
        <f aca="false" t="array" ref="O147:O147">IF(B147 &lt;&gt; "",IF(COUNTIF(concat(TRIM('Вторая регистрация'!$B$2:$B$200),TRIM('Вторая регистрация'!$C$2:$C$200)),concat(TRIM(B147),TRIM(C147))) &gt; 0,"Да","Нет"),"")</f>
        <v>#REF!</v>
      </c>
    </row>
    <row r="148" customFormat="false" ht="15.75" hidden="false" customHeight="false" outlineLevel="0" collapsed="false">
      <c r="A148" s="49" t="e">
        <f aca="true">INDIRECT("'Ответы на форму (1)'!A"&amp;$M148,TRUE())</f>
        <v>#REF!</v>
      </c>
      <c r="B148" s="49" t="e">
        <f aca="true">INDIRECT("'Ответы на форму (1)'!B"&amp;$M148,TRUE())</f>
        <v>#REF!</v>
      </c>
      <c r="C148" s="49" t="e">
        <f aca="true">INDIRECT("'Ответы на форму (1)'!C"&amp;$M148,TRUE())</f>
        <v>#REF!</v>
      </c>
      <c r="D148" s="49" t="e">
        <f aca="true">INDIRECT("'Ответы на форму (1)'!D"&amp;$M148,TRUE())</f>
        <v>#REF!</v>
      </c>
      <c r="E148" s="49" t="str">
        <f aca="false">IFERROR(__xludf.dummyfunction("iferror(VALUE(REGEXEXTRACT(TEXT(INDIRECT(""'Ответы на форму (1)'!E""&amp;$M148,TRUE),""####""),""[0-9]+"")),IF(IFERROR(SEARCH(""моцро"",INDIRECT(""'Ответы на форму (1)'!E""&amp;$M148,TRUE)),-1) &gt;= 0,117,INDIRECT(""'Ответы на форму (1)'!E""&amp;$M148,TRUE)))"),"")</f>
        <v/>
      </c>
      <c r="F148" s="50" t="e">
        <f aca="true">INDIRECT("'Ответы на форму (1)'!F"&amp;$M148,TRUE())</f>
        <v>#REF!</v>
      </c>
      <c r="G148" s="49" t="e">
        <f aca="true">IFERROR(MID(INDIRECT("'Ответы на форму (1)'!G"&amp;$M148,TRUE()),SEARCH("vk.com",INDIRECT("'Ответы на форму (1)'!G"&amp;$M148,TRUE())),LEN(INDIRECT("'Ответы на форму (1)'!G"&amp;$M148,TRUE()))),INDIRECT("'Ответы на форму (1)'!G"&amp;$M148,TRUE()))</f>
        <v>#REF!</v>
      </c>
      <c r="H148" s="50" t="e">
        <f aca="true">INDIRECT("'Ответы на форму (1)'!H"&amp;$M148,TRUE())</f>
        <v>#REF!</v>
      </c>
      <c r="I148" s="49" t="e">
        <f aca="true">INDIRECT("'Ответы на форму (1)'!I"&amp;$M148,TRUE())</f>
        <v>#REF!</v>
      </c>
      <c r="J148" s="49" t="e">
        <f aca="true">INDIRECT("'Ответы на форму (1)'!J"&amp;$M148,TRUE())</f>
        <v>#REF!</v>
      </c>
      <c r="K148" s="49" t="e">
        <f aca="true">INDIRECT("'Ответы на форму (1)'!K"&amp;$M148,TRUE())</f>
        <v>#REF!</v>
      </c>
      <c r="L148" s="49" t="e">
        <f aca="false" t="array" ref="L148:L148">IF(B148 &lt;&gt; "",IF(COUNTIF(concat(TRIM('Список прошлого года'!$B$2:$B$200),TRIM('Список прошлого года'!$C$2:$C$200)),concat(TRIM(B148),TRIM(C148)))+COUNTIF(concat(TRIM('Список позапрошлого года'!$B$2:$B$200),TRIM('Список позапрошлого года'!$C$2:$C$200)),concat(TRIM(B148),TRIM(C148))) &gt; 0,"Да","Нет"),"")</f>
        <v>#REF!</v>
      </c>
      <c r="M148" s="5" t="n">
        <v>165</v>
      </c>
      <c r="N148" s="51" t="n">
        <f aca="false">IF(NOT(ISBLANK(B148)), 0,"")</f>
        <v>0</v>
      </c>
      <c r="O148" s="5" t="e">
        <f aca="false" t="array" ref="O148:O148">IF(B148 &lt;&gt; "",IF(COUNTIF(concat(TRIM('Вторая регистрация'!$B$2:$B$200),TRIM('Вторая регистрация'!$C$2:$C$200)),concat(TRIM(B148),TRIM(C148))) &gt; 0,"Да","Нет"),"")</f>
        <v>#REF!</v>
      </c>
    </row>
    <row r="149" customFormat="false" ht="15.75" hidden="false" customHeight="false" outlineLevel="0" collapsed="false">
      <c r="A149" s="49" t="e">
        <f aca="true">INDIRECT("'Ответы на форму (1)'!A"&amp;$M149,TRUE())</f>
        <v>#REF!</v>
      </c>
      <c r="B149" s="49" t="e">
        <f aca="true">INDIRECT("'Ответы на форму (1)'!B"&amp;$M149,TRUE())</f>
        <v>#REF!</v>
      </c>
      <c r="C149" s="49" t="e">
        <f aca="true">INDIRECT("'Ответы на форму (1)'!C"&amp;$M149,TRUE())</f>
        <v>#REF!</v>
      </c>
      <c r="D149" s="49" t="e">
        <f aca="true">INDIRECT("'Ответы на форму (1)'!D"&amp;$M149,TRUE())</f>
        <v>#REF!</v>
      </c>
      <c r="E149" s="49" t="str">
        <f aca="false">IFERROR(__xludf.dummyfunction("iferror(VALUE(REGEXEXTRACT(TEXT(INDIRECT(""'Ответы на форму (1)'!E""&amp;$M149,TRUE),""####""),""[0-9]+"")),IF(IFERROR(SEARCH(""моцро"",INDIRECT(""'Ответы на форму (1)'!E""&amp;$M149,TRUE)),-1) &gt;= 0,117,INDIRECT(""'Ответы на форму (1)'!E""&amp;$M149,TRUE)))"),"")</f>
        <v/>
      </c>
      <c r="F149" s="50" t="e">
        <f aca="true">INDIRECT("'Ответы на форму (1)'!F"&amp;$M149,TRUE())</f>
        <v>#REF!</v>
      </c>
      <c r="G149" s="49" t="e">
        <f aca="true">IFERROR(MID(INDIRECT("'Ответы на форму (1)'!G"&amp;$M149,TRUE()),SEARCH("vk.com",INDIRECT("'Ответы на форму (1)'!G"&amp;$M149,TRUE())),LEN(INDIRECT("'Ответы на форму (1)'!G"&amp;$M149,TRUE()))),INDIRECT("'Ответы на форму (1)'!G"&amp;$M149,TRUE()))</f>
        <v>#REF!</v>
      </c>
      <c r="H149" s="50" t="e">
        <f aca="true">INDIRECT("'Ответы на форму (1)'!H"&amp;$M149,TRUE())</f>
        <v>#REF!</v>
      </c>
      <c r="I149" s="49" t="e">
        <f aca="true">INDIRECT("'Ответы на форму (1)'!I"&amp;$M149,TRUE())</f>
        <v>#REF!</v>
      </c>
      <c r="J149" s="49" t="e">
        <f aca="true">INDIRECT("'Ответы на форму (1)'!J"&amp;$M149,TRUE())</f>
        <v>#REF!</v>
      </c>
      <c r="K149" s="49" t="e">
        <f aca="true">INDIRECT("'Ответы на форму (1)'!K"&amp;$M149,TRUE())</f>
        <v>#REF!</v>
      </c>
      <c r="L149" s="49" t="e">
        <f aca="false" t="array" ref="L149:L149">IF(B149 &lt;&gt; "",IF(COUNTIF(concat(TRIM('Список прошлого года'!$B$2:$B$200),TRIM('Список прошлого года'!$C$2:$C$200)),concat(TRIM(B149),TRIM(C149)))+COUNTIF(concat(TRIM('Список позапрошлого года'!$B$2:$B$200),TRIM('Список позапрошлого года'!$C$2:$C$200)),concat(TRIM(B149),TRIM(C149))) &gt; 0,"Да","Нет"),"")</f>
        <v>#REF!</v>
      </c>
      <c r="M149" s="5" t="n">
        <v>166</v>
      </c>
      <c r="N149" s="51" t="n">
        <f aca="false">IF(NOT(ISBLANK(B149)), 0,"")</f>
        <v>0</v>
      </c>
      <c r="O149" s="5" t="e">
        <f aca="false" t="array" ref="O149:O149">IF(B149 &lt;&gt; "",IF(COUNTIF(concat(TRIM('Вторая регистрация'!$B$2:$B$200),TRIM('Вторая регистрация'!$C$2:$C$200)),concat(TRIM(B149),TRIM(C149))) &gt; 0,"Да","Нет"),"")</f>
        <v>#REF!</v>
      </c>
    </row>
    <row r="150" customFormat="false" ht="15.75" hidden="false" customHeight="false" outlineLevel="0" collapsed="false">
      <c r="A150" s="49" t="e">
        <f aca="true">INDIRECT("'Ответы на форму (1)'!A"&amp;$M150,TRUE())</f>
        <v>#REF!</v>
      </c>
      <c r="B150" s="49" t="e">
        <f aca="true">INDIRECT("'Ответы на форму (1)'!B"&amp;$M150,TRUE())</f>
        <v>#REF!</v>
      </c>
      <c r="C150" s="49" t="e">
        <f aca="true">INDIRECT("'Ответы на форму (1)'!C"&amp;$M150,TRUE())</f>
        <v>#REF!</v>
      </c>
      <c r="D150" s="49" t="e">
        <f aca="true">INDIRECT("'Ответы на форму (1)'!D"&amp;$M150,TRUE())</f>
        <v>#REF!</v>
      </c>
      <c r="E150" s="49" t="str">
        <f aca="false">IFERROR(__xludf.dummyfunction("iferror(VALUE(REGEXEXTRACT(TEXT(INDIRECT(""'Ответы на форму (1)'!E""&amp;$M150,TRUE),""####""),""[0-9]+"")),IF(IFERROR(SEARCH(""моцро"",INDIRECT(""'Ответы на форму (1)'!E""&amp;$M150,TRUE)),-1) &gt;= 0,117,INDIRECT(""'Ответы на форму (1)'!E""&amp;$M150,TRUE)))"),"")</f>
        <v/>
      </c>
      <c r="F150" s="50" t="e">
        <f aca="true">INDIRECT("'Ответы на форму (1)'!F"&amp;$M150,TRUE())</f>
        <v>#REF!</v>
      </c>
      <c r="G150" s="49" t="e">
        <f aca="true">IFERROR(MID(INDIRECT("'Ответы на форму (1)'!G"&amp;$M150,TRUE()),SEARCH("vk.com",INDIRECT("'Ответы на форму (1)'!G"&amp;$M150,TRUE())),LEN(INDIRECT("'Ответы на форму (1)'!G"&amp;$M150,TRUE()))),INDIRECT("'Ответы на форму (1)'!G"&amp;$M150,TRUE()))</f>
        <v>#REF!</v>
      </c>
      <c r="H150" s="50" t="e">
        <f aca="true">INDIRECT("'Ответы на форму (1)'!H"&amp;$M150,TRUE())</f>
        <v>#REF!</v>
      </c>
      <c r="I150" s="49" t="e">
        <f aca="true">INDIRECT("'Ответы на форму (1)'!I"&amp;$M150,TRUE())</f>
        <v>#REF!</v>
      </c>
      <c r="J150" s="49" t="e">
        <f aca="true">INDIRECT("'Ответы на форму (1)'!J"&amp;$M150,TRUE())</f>
        <v>#REF!</v>
      </c>
      <c r="K150" s="49" t="e">
        <f aca="true">INDIRECT("'Ответы на форму (1)'!K"&amp;$M150,TRUE())</f>
        <v>#REF!</v>
      </c>
      <c r="L150" s="49" t="e">
        <f aca="false" t="array" ref="L150:L150">IF(B150 &lt;&gt; "",IF(COUNTIF(concat(TRIM('Список прошлого года'!$B$2:$B$200),TRIM('Список прошлого года'!$C$2:$C$200)),concat(TRIM(B150),TRIM(C150)))+COUNTIF(concat(TRIM('Список позапрошлого года'!$B$2:$B$200),TRIM('Список позапрошлого года'!$C$2:$C$200)),concat(TRIM(B150),TRIM(C150))) &gt; 0,"Да","Нет"),"")</f>
        <v>#REF!</v>
      </c>
      <c r="M150" s="5" t="n">
        <v>167</v>
      </c>
      <c r="N150" s="51" t="n">
        <f aca="false">IF(NOT(ISBLANK(B150)), 0,"")</f>
        <v>0</v>
      </c>
      <c r="O150" s="5" t="e">
        <f aca="false" t="array" ref="O150:O150">IF(B150 &lt;&gt; "",IF(COUNTIF(concat(TRIM('Вторая регистрация'!$B$2:$B$200),TRIM('Вторая регистрация'!$C$2:$C$200)),concat(TRIM(B150),TRIM(C150))) &gt; 0,"Да","Нет"),"")</f>
        <v>#REF!</v>
      </c>
    </row>
    <row r="151" customFormat="false" ht="15.75" hidden="false" customHeight="false" outlineLevel="0" collapsed="false">
      <c r="A151" s="49" t="e">
        <f aca="true">INDIRECT("'Ответы на форму (1)'!A"&amp;$M151,TRUE())</f>
        <v>#REF!</v>
      </c>
      <c r="B151" s="49" t="e">
        <f aca="true">INDIRECT("'Ответы на форму (1)'!B"&amp;$M151,TRUE())</f>
        <v>#REF!</v>
      </c>
      <c r="C151" s="49" t="e">
        <f aca="true">INDIRECT("'Ответы на форму (1)'!C"&amp;$M151,TRUE())</f>
        <v>#REF!</v>
      </c>
      <c r="D151" s="49" t="e">
        <f aca="true">INDIRECT("'Ответы на форму (1)'!D"&amp;$M151,TRUE())</f>
        <v>#REF!</v>
      </c>
      <c r="E151" s="49" t="str">
        <f aca="false">IFERROR(__xludf.dummyfunction("iferror(VALUE(REGEXEXTRACT(TEXT(INDIRECT(""'Ответы на форму (1)'!E""&amp;$M151,TRUE),""####""),""[0-9]+"")),IF(IFERROR(SEARCH(""моцро"",INDIRECT(""'Ответы на форму (1)'!E""&amp;$M151,TRUE)),-1) &gt;= 0,117,INDIRECT(""'Ответы на форму (1)'!E""&amp;$M151,TRUE)))"),"")</f>
        <v/>
      </c>
      <c r="F151" s="50" t="e">
        <f aca="true">INDIRECT("'Ответы на форму (1)'!F"&amp;$M151,TRUE())</f>
        <v>#REF!</v>
      </c>
      <c r="G151" s="49" t="e">
        <f aca="true">IFERROR(MID(INDIRECT("'Ответы на форму (1)'!G"&amp;$M151,TRUE()),SEARCH("vk.com",INDIRECT("'Ответы на форму (1)'!G"&amp;$M151,TRUE())),LEN(INDIRECT("'Ответы на форму (1)'!G"&amp;$M151,TRUE()))),INDIRECT("'Ответы на форму (1)'!G"&amp;$M151,TRUE()))</f>
        <v>#REF!</v>
      </c>
      <c r="H151" s="50" t="e">
        <f aca="true">INDIRECT("'Ответы на форму (1)'!H"&amp;$M151,TRUE())</f>
        <v>#REF!</v>
      </c>
      <c r="I151" s="49" t="e">
        <f aca="true">INDIRECT("'Ответы на форму (1)'!I"&amp;$M151,TRUE())</f>
        <v>#REF!</v>
      </c>
      <c r="J151" s="49" t="e">
        <f aca="true">INDIRECT("'Ответы на форму (1)'!J"&amp;$M151,TRUE())</f>
        <v>#REF!</v>
      </c>
      <c r="K151" s="49" t="e">
        <f aca="true">INDIRECT("'Ответы на форму (1)'!K"&amp;$M151,TRUE())</f>
        <v>#REF!</v>
      </c>
      <c r="L151" s="49" t="e">
        <f aca="false" t="array" ref="L151:L151">IF(B151 &lt;&gt; "",IF(COUNTIF(concat(TRIM('Список прошлого года'!$B$2:$B$200),TRIM('Список прошлого года'!$C$2:$C$200)),concat(TRIM(B151),TRIM(C151)))+COUNTIF(concat(TRIM('Список позапрошлого года'!$B$2:$B$200),TRIM('Список позапрошлого года'!$C$2:$C$200)),concat(TRIM(B151),TRIM(C151))) &gt; 0,"Да","Нет"),"")</f>
        <v>#REF!</v>
      </c>
      <c r="M151" s="5" t="n">
        <v>168</v>
      </c>
      <c r="N151" s="51" t="n">
        <f aca="false">IF(NOT(ISBLANK(B151)), 0,"")</f>
        <v>0</v>
      </c>
      <c r="O151" s="5" t="e">
        <f aca="false" t="array" ref="O151:O151">IF(B151 &lt;&gt; "",IF(COUNTIF(concat(TRIM('Вторая регистрация'!$B$2:$B$200),TRIM('Вторая регистрация'!$C$2:$C$200)),concat(TRIM(B151),TRIM(C151))) &gt; 0,"Да","Нет"),"")</f>
        <v>#REF!</v>
      </c>
    </row>
    <row r="152" customFormat="false" ht="15.75" hidden="false" customHeight="false" outlineLevel="0" collapsed="false">
      <c r="A152" s="49" t="e">
        <f aca="true">INDIRECT("'Ответы на форму (1)'!A"&amp;$M152,TRUE())</f>
        <v>#REF!</v>
      </c>
      <c r="B152" s="49" t="e">
        <f aca="true">INDIRECT("'Ответы на форму (1)'!B"&amp;$M152,TRUE())</f>
        <v>#REF!</v>
      </c>
      <c r="C152" s="49" t="e">
        <f aca="true">INDIRECT("'Ответы на форму (1)'!C"&amp;$M152,TRUE())</f>
        <v>#REF!</v>
      </c>
      <c r="D152" s="49" t="e">
        <f aca="true">INDIRECT("'Ответы на форму (1)'!D"&amp;$M152,TRUE())</f>
        <v>#REF!</v>
      </c>
      <c r="E152" s="49" t="str">
        <f aca="false">IFERROR(__xludf.dummyfunction("iferror(VALUE(REGEXEXTRACT(TEXT(INDIRECT(""'Ответы на форму (1)'!E""&amp;$M152,TRUE),""####""),""[0-9]+"")),IF(IFERROR(SEARCH(""моцро"",INDIRECT(""'Ответы на форму (1)'!E""&amp;$M152,TRUE)),-1) &gt;= 0,117,INDIRECT(""'Ответы на форму (1)'!E""&amp;$M152,TRUE)))"),"")</f>
        <v/>
      </c>
      <c r="F152" s="50" t="e">
        <f aca="true">INDIRECT("'Ответы на форму (1)'!F"&amp;$M152,TRUE())</f>
        <v>#REF!</v>
      </c>
      <c r="G152" s="49" t="e">
        <f aca="true">IFERROR(MID(INDIRECT("'Ответы на форму (1)'!G"&amp;$M152,TRUE()),SEARCH("vk.com",INDIRECT("'Ответы на форму (1)'!G"&amp;$M152,TRUE())),LEN(INDIRECT("'Ответы на форму (1)'!G"&amp;$M152,TRUE()))),INDIRECT("'Ответы на форму (1)'!G"&amp;$M152,TRUE()))</f>
        <v>#REF!</v>
      </c>
      <c r="H152" s="50" t="e">
        <f aca="true">INDIRECT("'Ответы на форму (1)'!H"&amp;$M152,TRUE())</f>
        <v>#REF!</v>
      </c>
      <c r="I152" s="49" t="e">
        <f aca="true">INDIRECT("'Ответы на форму (1)'!I"&amp;$M152,TRUE())</f>
        <v>#REF!</v>
      </c>
      <c r="J152" s="49" t="e">
        <f aca="true">INDIRECT("'Ответы на форму (1)'!J"&amp;$M152,TRUE())</f>
        <v>#REF!</v>
      </c>
      <c r="K152" s="49" t="e">
        <f aca="true">INDIRECT("'Ответы на форму (1)'!K"&amp;$M152,TRUE())</f>
        <v>#REF!</v>
      </c>
      <c r="L152" s="49" t="e">
        <f aca="false" t="array" ref="L152:L152">IF(B152 &lt;&gt; "",IF(COUNTIF(concat(TRIM('Список прошлого года'!$B$2:$B$200),TRIM('Список прошлого года'!$C$2:$C$200)),concat(TRIM(B152),TRIM(C152)))+COUNTIF(concat(TRIM('Список позапрошлого года'!$B$2:$B$200),TRIM('Список позапрошлого года'!$C$2:$C$200)),concat(TRIM(B152),TRIM(C152))) &gt; 0,"Да","Нет"),"")</f>
        <v>#REF!</v>
      </c>
      <c r="M152" s="5" t="n">
        <v>169</v>
      </c>
      <c r="N152" s="51" t="n">
        <f aca="false">IF(NOT(ISBLANK(B152)), 0,"")</f>
        <v>0</v>
      </c>
      <c r="O152" s="5" t="e">
        <f aca="false" t="array" ref="O152:O152">IF(B152 &lt;&gt; "",IF(COUNTIF(concat(TRIM('Вторая регистрация'!$B$2:$B$200),TRIM('Вторая регистрация'!$C$2:$C$200)),concat(TRIM(B152),TRIM(C152))) &gt; 0,"Да","Нет"),"")</f>
        <v>#REF!</v>
      </c>
    </row>
    <row r="153" customFormat="false" ht="15.75" hidden="false" customHeight="false" outlineLevel="0" collapsed="false">
      <c r="A153" s="49" t="e">
        <f aca="true">INDIRECT("'Ответы на форму (1)'!A"&amp;$M153,TRUE())</f>
        <v>#REF!</v>
      </c>
      <c r="B153" s="49" t="e">
        <f aca="true">INDIRECT("'Ответы на форму (1)'!B"&amp;$M153,TRUE())</f>
        <v>#REF!</v>
      </c>
      <c r="C153" s="49" t="e">
        <f aca="true">INDIRECT("'Ответы на форму (1)'!C"&amp;$M153,TRUE())</f>
        <v>#REF!</v>
      </c>
      <c r="D153" s="49" t="e">
        <f aca="true">INDIRECT("'Ответы на форму (1)'!D"&amp;$M153,TRUE())</f>
        <v>#REF!</v>
      </c>
      <c r="E153" s="49" t="str">
        <f aca="false">IFERROR(__xludf.dummyfunction("iferror(VALUE(REGEXEXTRACT(TEXT(INDIRECT(""'Ответы на форму (1)'!E""&amp;$M153,TRUE),""####""),""[0-9]+"")),IF(IFERROR(SEARCH(""моцро"",INDIRECT(""'Ответы на форму (1)'!E""&amp;$M153,TRUE)),-1) &gt;= 0,117,INDIRECT(""'Ответы на форму (1)'!E""&amp;$M153,TRUE)))"),"")</f>
        <v/>
      </c>
      <c r="F153" s="50" t="e">
        <f aca="true">INDIRECT("'Ответы на форму (1)'!F"&amp;$M153,TRUE())</f>
        <v>#REF!</v>
      </c>
      <c r="G153" s="49" t="e">
        <f aca="true">IFERROR(MID(INDIRECT("'Ответы на форму (1)'!G"&amp;$M153,TRUE()),SEARCH("vk.com",INDIRECT("'Ответы на форму (1)'!G"&amp;$M153,TRUE())),LEN(INDIRECT("'Ответы на форму (1)'!G"&amp;$M153,TRUE()))),INDIRECT("'Ответы на форму (1)'!G"&amp;$M153,TRUE()))</f>
        <v>#REF!</v>
      </c>
      <c r="H153" s="50" t="e">
        <f aca="true">INDIRECT("'Ответы на форму (1)'!H"&amp;$M153,TRUE())</f>
        <v>#REF!</v>
      </c>
      <c r="I153" s="49" t="e">
        <f aca="true">INDIRECT("'Ответы на форму (1)'!I"&amp;$M153,TRUE())</f>
        <v>#REF!</v>
      </c>
      <c r="J153" s="49" t="e">
        <f aca="true">INDIRECT("'Ответы на форму (1)'!J"&amp;$M153,TRUE())</f>
        <v>#REF!</v>
      </c>
      <c r="K153" s="49" t="e">
        <f aca="true">INDIRECT("'Ответы на форму (1)'!K"&amp;$M153,TRUE())</f>
        <v>#REF!</v>
      </c>
      <c r="L153" s="49" t="e">
        <f aca="false" t="array" ref="L153:L153">IF(B153 &lt;&gt; "",IF(COUNTIF(concat(TRIM('Список прошлого года'!$B$2:$B$200),TRIM('Список прошлого года'!$C$2:$C$200)),concat(TRIM(B153),TRIM(C153)))+COUNTIF(concat(TRIM('Список позапрошлого года'!$B$2:$B$200),TRIM('Список позапрошлого года'!$C$2:$C$200)),concat(TRIM(B153),TRIM(C153))) &gt; 0,"Да","Нет"),"")</f>
        <v>#REF!</v>
      </c>
      <c r="M153" s="5" t="n">
        <v>170</v>
      </c>
      <c r="N153" s="51" t="n">
        <f aca="false">IF(NOT(ISBLANK(B153)), 0,"")</f>
        <v>0</v>
      </c>
      <c r="O153" s="5" t="e">
        <f aca="false" t="array" ref="O153:O153">IF(B153 &lt;&gt; "",IF(COUNTIF(concat(TRIM('Вторая регистрация'!$B$2:$B$200),TRIM('Вторая регистрация'!$C$2:$C$200)),concat(TRIM(B153),TRIM(C153))) &gt; 0,"Да","Нет"),"")</f>
        <v>#REF!</v>
      </c>
    </row>
    <row r="154" customFormat="false" ht="15.75" hidden="false" customHeight="false" outlineLevel="0" collapsed="false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</row>
    <row r="155" customFormat="false" ht="15.75" hidden="false" customHeight="false" outlineLevel="0" collapsed="false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</row>
    <row r="156" customFormat="false" ht="15.75" hidden="false" customHeight="false" outlineLevel="0" collapsed="false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</row>
    <row r="157" customFormat="false" ht="15.75" hidden="false" customHeight="false" outlineLevel="0" collapsed="false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</row>
    <row r="158" customFormat="false" ht="15.75" hidden="false" customHeight="false" outlineLevel="0" collapsed="false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</row>
    <row r="159" customFormat="false" ht="15.75" hidden="false" customHeight="false" outlineLevel="0" collapsed="false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</row>
    <row r="160" customFormat="false" ht="15.75" hidden="false" customHeight="false" outlineLevel="0" collapsed="false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</row>
    <row r="161" customFormat="false" ht="15.75" hidden="false" customHeight="false" outlineLevel="0" collapsed="false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</row>
    <row r="162" customFormat="false" ht="15.75" hidden="false" customHeight="false" outlineLevel="0" collapsed="false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</row>
    <row r="163" customFormat="false" ht="15.75" hidden="false" customHeight="false" outlineLevel="0" collapsed="false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</row>
    <row r="164" customFormat="false" ht="15.75" hidden="false" customHeight="false" outlineLevel="0" collapsed="false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</row>
    <row r="165" customFormat="false" ht="15.75" hidden="false" customHeight="false" outlineLevel="0" collapsed="false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</row>
    <row r="166" customFormat="false" ht="15.75" hidden="false" customHeight="false" outlineLevel="0" collapsed="false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</row>
    <row r="167" customFormat="false" ht="15.75" hidden="false" customHeight="false" outlineLevel="0" collapsed="false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</row>
    <row r="168" customFormat="false" ht="15.75" hidden="false" customHeight="false" outlineLevel="0" collapsed="false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</row>
    <row r="169" customFormat="false" ht="15.75" hidden="false" customHeight="false" outlineLevel="0" collapsed="false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</row>
    <row r="170" customFormat="false" ht="15.75" hidden="false" customHeight="false" outlineLevel="0" collapsed="false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</row>
    <row r="171" customFormat="false" ht="15.75" hidden="false" customHeight="false" outlineLevel="0" collapsed="false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</row>
    <row r="172" customFormat="false" ht="15.75" hidden="false" customHeight="false" outlineLevel="0" collapsed="false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</row>
    <row r="173" customFormat="false" ht="15.75" hidden="false" customHeight="false" outlineLevel="0" collapsed="false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</row>
    <row r="174" customFormat="false" ht="15.75" hidden="false" customHeight="false" outlineLevel="0" collapsed="false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</row>
    <row r="175" customFormat="false" ht="15.75" hidden="false" customHeight="false" outlineLevel="0" collapsed="false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</row>
    <row r="176" customFormat="false" ht="15.75" hidden="false" customHeight="false" outlineLevel="0" collapsed="false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</row>
    <row r="177" customFormat="false" ht="15.75" hidden="false" customHeight="false" outlineLevel="0" collapsed="false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</row>
    <row r="178" customFormat="false" ht="15.75" hidden="false" customHeight="false" outlineLevel="0" collapsed="false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</row>
    <row r="179" customFormat="false" ht="15.75" hidden="false" customHeight="false" outlineLevel="0" collapsed="false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</row>
    <row r="180" customFormat="false" ht="15.75" hidden="false" customHeight="false" outlineLevel="0" collapsed="false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</row>
    <row r="181" customFormat="false" ht="15.75" hidden="false" customHeight="false" outlineLevel="0" collapsed="false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</row>
    <row r="182" customFormat="false" ht="15.75" hidden="false" customHeight="false" outlineLevel="0" collapsed="false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</row>
    <row r="183" customFormat="false" ht="15.75" hidden="false" customHeight="false" outlineLevel="0" collapsed="false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</row>
    <row r="184" customFormat="false" ht="15.75" hidden="false" customHeight="false" outlineLevel="0" collapsed="false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</row>
    <row r="185" customFormat="false" ht="15.75" hidden="false" customHeight="false" outlineLevel="0" collapsed="false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</row>
    <row r="186" customFormat="false" ht="15.75" hidden="false" customHeight="false" outlineLevel="0" collapsed="false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</row>
    <row r="187" customFormat="false" ht="15.75" hidden="false" customHeight="false" outlineLevel="0" collapsed="false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</row>
    <row r="188" customFormat="false" ht="15.75" hidden="false" customHeight="false" outlineLevel="0" collapsed="false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</row>
    <row r="189" customFormat="false" ht="15.75" hidden="false" customHeight="false" outlineLevel="0" collapsed="false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</row>
    <row r="190" customFormat="false" ht="15.75" hidden="false" customHeight="false" outlineLevel="0" collapsed="false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</row>
    <row r="191" customFormat="false" ht="15.75" hidden="false" customHeight="false" outlineLevel="0" collapsed="false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</row>
    <row r="192" customFormat="false" ht="15.75" hidden="false" customHeight="false" outlineLevel="0" collapsed="false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</row>
    <row r="193" customFormat="false" ht="15.75" hidden="false" customHeight="false" outlineLevel="0" collapsed="false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</row>
    <row r="194" customFormat="false" ht="15.75" hidden="false" customHeight="false" outlineLevel="0" collapsed="false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</row>
    <row r="195" customFormat="false" ht="15.75" hidden="false" customHeight="false" outlineLevel="0" collapsed="false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</row>
    <row r="196" customFormat="false" ht="15.75" hidden="false" customHeight="false" outlineLevel="0" collapsed="false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</row>
    <row r="197" customFormat="false" ht="15.75" hidden="false" customHeight="false" outlineLevel="0" collapsed="false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</row>
    <row r="198" customFormat="false" ht="15.75" hidden="false" customHeight="false" outlineLevel="0" collapsed="false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</row>
    <row r="199" customFormat="false" ht="15.75" hidden="false" customHeight="false" outlineLevel="0" collapsed="false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</row>
    <row r="200" customFormat="false" ht="15.75" hidden="false" customHeight="false" outlineLevel="0" collapsed="false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</row>
    <row r="201" customFormat="false" ht="15.75" hidden="false" customHeight="false" outlineLevel="0" collapsed="false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</row>
    <row r="202" customFormat="false" ht="15.75" hidden="false" customHeight="false" outlineLevel="0" collapsed="false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</row>
    <row r="203" customFormat="false" ht="15.75" hidden="false" customHeight="false" outlineLevel="0" collapsed="false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</row>
    <row r="204" customFormat="false" ht="15.75" hidden="false" customHeight="false" outlineLevel="0" collapsed="false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</row>
    <row r="205" customFormat="false" ht="15.75" hidden="false" customHeight="false" outlineLevel="0" collapsed="false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</row>
    <row r="206" customFormat="false" ht="15.75" hidden="false" customHeight="false" outlineLevel="0" collapsed="false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</row>
    <row r="207" customFormat="false" ht="15.75" hidden="false" customHeight="false" outlineLevel="0" collapsed="false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</row>
    <row r="208" customFormat="false" ht="15.75" hidden="false" customHeight="false" outlineLevel="0" collapsed="false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</row>
    <row r="209" customFormat="false" ht="15.75" hidden="false" customHeight="false" outlineLevel="0" collapsed="false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</row>
    <row r="210" customFormat="false" ht="15.75" hidden="false" customHeight="false" outlineLevel="0" collapsed="false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</row>
    <row r="211" customFormat="false" ht="15.75" hidden="false" customHeight="false" outlineLevel="0" collapsed="false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</row>
    <row r="212" customFormat="false" ht="15.75" hidden="false" customHeight="false" outlineLevel="0" collapsed="false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</row>
    <row r="213" customFormat="false" ht="15.75" hidden="false" customHeight="false" outlineLevel="0" collapsed="false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</row>
    <row r="214" customFormat="false" ht="15.75" hidden="false" customHeight="false" outlineLevel="0" collapsed="false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</row>
    <row r="215" customFormat="false" ht="15.75" hidden="false" customHeight="false" outlineLevel="0" collapsed="false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</row>
    <row r="216" customFormat="false" ht="15.75" hidden="false" customHeight="false" outlineLevel="0" collapsed="false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</row>
    <row r="217" customFormat="false" ht="15.75" hidden="false" customHeight="false" outlineLevel="0" collapsed="false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</row>
    <row r="218" customFormat="false" ht="15.75" hidden="false" customHeight="false" outlineLevel="0" collapsed="false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</row>
    <row r="219" customFormat="false" ht="15.75" hidden="false" customHeight="false" outlineLevel="0" collapsed="false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</row>
    <row r="220" customFormat="false" ht="15.75" hidden="false" customHeight="false" outlineLevel="0" collapsed="false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</row>
    <row r="221" customFormat="false" ht="15.75" hidden="false" customHeight="false" outlineLevel="0" collapsed="false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</row>
    <row r="222" customFormat="false" ht="15.75" hidden="false" customHeight="false" outlineLevel="0" collapsed="false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</row>
    <row r="223" customFormat="false" ht="15.75" hidden="false" customHeight="false" outlineLevel="0" collapsed="false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</row>
    <row r="224" customFormat="false" ht="15.75" hidden="false" customHeight="false" outlineLevel="0" collapsed="false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</row>
    <row r="225" customFormat="false" ht="15.75" hidden="false" customHeight="false" outlineLevel="0" collapsed="false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</row>
    <row r="226" customFormat="false" ht="15.75" hidden="false" customHeight="false" outlineLevel="0" collapsed="false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</row>
    <row r="227" customFormat="false" ht="15.75" hidden="false" customHeight="false" outlineLevel="0" collapsed="false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</row>
    <row r="228" customFormat="false" ht="15.75" hidden="false" customHeight="false" outlineLevel="0" collapsed="false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</row>
    <row r="229" customFormat="false" ht="15.75" hidden="false" customHeight="false" outlineLevel="0" collapsed="false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</row>
    <row r="230" customFormat="false" ht="15.75" hidden="false" customHeight="false" outlineLevel="0" collapsed="false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</row>
    <row r="231" customFormat="false" ht="15.75" hidden="false" customHeight="false" outlineLevel="0" collapsed="false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</row>
    <row r="232" customFormat="false" ht="15.75" hidden="false" customHeight="false" outlineLevel="0" collapsed="false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</row>
    <row r="233" customFormat="false" ht="15.75" hidden="false" customHeight="false" outlineLevel="0" collapsed="false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</row>
    <row r="234" customFormat="false" ht="15.75" hidden="false" customHeight="false" outlineLevel="0" collapsed="false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</row>
    <row r="235" customFormat="false" ht="15.75" hidden="false" customHeight="false" outlineLevel="0" collapsed="false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</row>
    <row r="236" customFormat="false" ht="15.75" hidden="false" customHeight="false" outlineLevel="0" collapsed="false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</row>
    <row r="237" customFormat="false" ht="15.75" hidden="false" customHeight="false" outlineLevel="0" collapsed="false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</row>
    <row r="238" customFormat="false" ht="15.75" hidden="false" customHeight="false" outlineLevel="0" collapsed="false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</row>
    <row r="239" customFormat="false" ht="15.75" hidden="false" customHeight="false" outlineLevel="0" collapsed="false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</row>
    <row r="240" customFormat="false" ht="15.75" hidden="false" customHeight="false" outlineLevel="0" collapsed="false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</row>
    <row r="241" customFormat="false" ht="15.75" hidden="false" customHeight="false" outlineLevel="0" collapsed="false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</row>
    <row r="242" customFormat="false" ht="15.75" hidden="false" customHeight="false" outlineLevel="0" collapsed="false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</row>
    <row r="243" customFormat="false" ht="15.75" hidden="false" customHeight="false" outlineLevel="0" collapsed="false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</row>
    <row r="244" customFormat="false" ht="15.75" hidden="false" customHeight="false" outlineLevel="0" collapsed="false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</row>
    <row r="245" customFormat="false" ht="15.75" hidden="false" customHeight="false" outlineLevel="0" collapsed="false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</row>
    <row r="246" customFormat="false" ht="15.75" hidden="false" customHeight="false" outlineLevel="0" collapsed="false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</row>
    <row r="247" customFormat="false" ht="15.75" hidden="false" customHeight="false" outlineLevel="0" collapsed="false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</row>
    <row r="248" customFormat="false" ht="15.75" hidden="false" customHeight="false" outlineLevel="0" collapsed="false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</row>
    <row r="249" customFormat="false" ht="15.75" hidden="false" customHeight="false" outlineLevel="0" collapsed="false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</row>
    <row r="250" customFormat="false" ht="15.75" hidden="false" customHeight="false" outlineLevel="0" collapsed="false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</row>
    <row r="251" customFormat="false" ht="15.75" hidden="false" customHeight="false" outlineLevel="0" collapsed="false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</row>
    <row r="252" customFormat="false" ht="15.75" hidden="false" customHeight="false" outlineLevel="0" collapsed="false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</row>
    <row r="253" customFormat="false" ht="15.75" hidden="false" customHeight="false" outlineLevel="0" collapsed="false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</row>
    <row r="254" customFormat="false" ht="15.75" hidden="false" customHeight="false" outlineLevel="0" collapsed="false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</row>
    <row r="255" customFormat="false" ht="15.75" hidden="false" customHeight="false" outlineLevel="0" collapsed="false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</row>
    <row r="256" customFormat="false" ht="15.75" hidden="false" customHeight="false" outlineLevel="0" collapsed="false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</row>
    <row r="257" customFormat="false" ht="15.75" hidden="false" customHeight="false" outlineLevel="0" collapsed="false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</row>
    <row r="258" customFormat="false" ht="15.75" hidden="false" customHeight="false" outlineLevel="0" collapsed="false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</row>
    <row r="259" customFormat="false" ht="15.75" hidden="false" customHeight="false" outlineLevel="0" collapsed="false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</row>
    <row r="260" customFormat="false" ht="15.75" hidden="false" customHeight="false" outlineLevel="0" collapsed="false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</row>
    <row r="261" customFormat="false" ht="15.75" hidden="false" customHeight="false" outlineLevel="0" collapsed="false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</row>
    <row r="262" customFormat="false" ht="15.75" hidden="false" customHeight="false" outlineLevel="0" collapsed="false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</row>
    <row r="263" customFormat="false" ht="15.75" hidden="false" customHeight="false" outlineLevel="0" collapsed="false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</row>
    <row r="264" customFormat="false" ht="15.75" hidden="false" customHeight="false" outlineLevel="0" collapsed="false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</row>
    <row r="265" customFormat="false" ht="15.75" hidden="false" customHeight="false" outlineLevel="0" collapsed="false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</row>
    <row r="266" customFormat="false" ht="15.75" hidden="false" customHeight="false" outlineLevel="0" collapsed="false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</row>
    <row r="267" customFormat="false" ht="15.75" hidden="false" customHeight="false" outlineLevel="0" collapsed="false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</row>
    <row r="268" customFormat="false" ht="15.75" hidden="false" customHeight="false" outlineLevel="0" collapsed="false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</row>
    <row r="269" customFormat="false" ht="15.75" hidden="false" customHeight="false" outlineLevel="0" collapsed="false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</row>
    <row r="270" customFormat="false" ht="15.75" hidden="false" customHeight="false" outlineLevel="0" collapsed="false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</row>
    <row r="271" customFormat="false" ht="15.75" hidden="false" customHeight="false" outlineLevel="0" collapsed="false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</row>
    <row r="272" customFormat="false" ht="15.75" hidden="false" customHeight="false" outlineLevel="0" collapsed="false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</row>
    <row r="273" customFormat="false" ht="15.75" hidden="false" customHeight="false" outlineLevel="0" collapsed="false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</row>
    <row r="274" customFormat="false" ht="15.75" hidden="false" customHeight="false" outlineLevel="0" collapsed="false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</row>
    <row r="275" customFormat="false" ht="15.75" hidden="false" customHeight="false" outlineLevel="0" collapsed="false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</row>
    <row r="276" customFormat="false" ht="15.75" hidden="false" customHeight="false" outlineLevel="0" collapsed="false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</row>
    <row r="277" customFormat="false" ht="15.75" hidden="false" customHeight="false" outlineLevel="0" collapsed="false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</row>
    <row r="278" customFormat="false" ht="15.75" hidden="false" customHeight="false" outlineLevel="0" collapsed="false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</row>
    <row r="279" customFormat="false" ht="15.75" hidden="false" customHeight="false" outlineLevel="0" collapsed="false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</row>
    <row r="280" customFormat="false" ht="15.75" hidden="false" customHeight="false" outlineLevel="0" collapsed="false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</row>
    <row r="281" customFormat="false" ht="15.75" hidden="false" customHeight="false" outlineLevel="0" collapsed="false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</row>
    <row r="282" customFormat="false" ht="15.75" hidden="false" customHeight="false" outlineLevel="0" collapsed="false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</row>
    <row r="283" customFormat="false" ht="15.75" hidden="false" customHeight="false" outlineLevel="0" collapsed="false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</row>
    <row r="284" customFormat="false" ht="15.75" hidden="false" customHeight="false" outlineLevel="0" collapsed="false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</row>
    <row r="285" customFormat="false" ht="15.75" hidden="false" customHeight="false" outlineLevel="0" collapsed="false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</row>
    <row r="286" customFormat="false" ht="15.75" hidden="false" customHeight="false" outlineLevel="0" collapsed="false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</row>
    <row r="287" customFormat="false" ht="15.75" hidden="false" customHeight="false" outlineLevel="0" collapsed="false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</row>
    <row r="288" customFormat="false" ht="15.75" hidden="false" customHeight="false" outlineLevel="0" collapsed="false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</row>
    <row r="289" customFormat="false" ht="15.75" hidden="false" customHeight="false" outlineLevel="0" collapsed="false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</row>
    <row r="290" customFormat="false" ht="15.75" hidden="false" customHeight="false" outlineLevel="0" collapsed="false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</row>
    <row r="291" customFormat="false" ht="15.75" hidden="false" customHeight="false" outlineLevel="0" collapsed="false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</row>
    <row r="292" customFormat="false" ht="15.75" hidden="false" customHeight="false" outlineLevel="0" collapsed="false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</row>
    <row r="293" customFormat="false" ht="15.75" hidden="false" customHeight="false" outlineLevel="0" collapsed="false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</row>
    <row r="294" customFormat="false" ht="15.75" hidden="false" customHeight="false" outlineLevel="0" collapsed="false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</row>
    <row r="295" customFormat="false" ht="15.75" hidden="false" customHeight="false" outlineLevel="0" collapsed="false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</row>
    <row r="296" customFormat="false" ht="15.75" hidden="false" customHeight="false" outlineLevel="0" collapsed="false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</row>
    <row r="297" customFormat="false" ht="15.75" hidden="false" customHeight="false" outlineLevel="0" collapsed="false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</row>
    <row r="298" customFormat="false" ht="15.75" hidden="false" customHeight="false" outlineLevel="0" collapsed="false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</row>
    <row r="299" customFormat="false" ht="15.75" hidden="false" customHeight="false" outlineLevel="0" collapsed="false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</row>
    <row r="300" customFormat="false" ht="15.75" hidden="false" customHeight="false" outlineLevel="0" collapsed="false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</row>
    <row r="301" customFormat="false" ht="15.75" hidden="false" customHeight="false" outlineLevel="0" collapsed="false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</row>
    <row r="302" customFormat="false" ht="15.75" hidden="false" customHeight="false" outlineLevel="0" collapsed="false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</row>
    <row r="303" customFormat="false" ht="15.75" hidden="false" customHeight="false" outlineLevel="0" collapsed="false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</row>
    <row r="304" customFormat="false" ht="15.75" hidden="false" customHeight="false" outlineLevel="0" collapsed="false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</row>
    <row r="305" customFormat="false" ht="15.75" hidden="false" customHeight="false" outlineLevel="0" collapsed="false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</row>
    <row r="306" customFormat="false" ht="15.75" hidden="false" customHeight="false" outlineLevel="0" collapsed="false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</row>
    <row r="307" customFormat="false" ht="15.75" hidden="false" customHeight="false" outlineLevel="0" collapsed="false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</row>
    <row r="308" customFormat="false" ht="15.75" hidden="false" customHeight="false" outlineLevel="0" collapsed="false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</row>
    <row r="309" customFormat="false" ht="15.75" hidden="false" customHeight="false" outlineLevel="0" collapsed="false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</row>
    <row r="310" customFormat="false" ht="15.75" hidden="false" customHeight="false" outlineLevel="0" collapsed="false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</row>
    <row r="311" customFormat="false" ht="15.75" hidden="false" customHeight="false" outlineLevel="0" collapsed="false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</row>
    <row r="312" customFormat="false" ht="15.75" hidden="false" customHeight="false" outlineLevel="0" collapsed="false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</row>
    <row r="313" customFormat="false" ht="15.75" hidden="false" customHeight="false" outlineLevel="0" collapsed="false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</row>
    <row r="314" customFormat="false" ht="15.75" hidden="false" customHeight="false" outlineLevel="0" collapsed="false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</row>
    <row r="315" customFormat="false" ht="15.75" hidden="false" customHeight="false" outlineLevel="0" collapsed="false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</row>
    <row r="316" customFormat="false" ht="15.75" hidden="false" customHeight="false" outlineLevel="0" collapsed="false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</row>
    <row r="317" customFormat="false" ht="15.75" hidden="false" customHeight="false" outlineLevel="0" collapsed="false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</row>
    <row r="318" customFormat="false" ht="15.75" hidden="false" customHeight="false" outlineLevel="0" collapsed="false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</row>
    <row r="319" customFormat="false" ht="15.75" hidden="false" customHeight="false" outlineLevel="0" collapsed="false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</row>
    <row r="320" customFormat="false" ht="15.75" hidden="false" customHeight="false" outlineLevel="0" collapsed="false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</row>
    <row r="321" customFormat="false" ht="15.75" hidden="false" customHeight="false" outlineLevel="0" collapsed="false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</row>
    <row r="322" customFormat="false" ht="15.75" hidden="false" customHeight="false" outlineLevel="0" collapsed="false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</row>
    <row r="323" customFormat="false" ht="15.75" hidden="false" customHeight="false" outlineLevel="0" collapsed="false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</row>
    <row r="324" customFormat="false" ht="15.75" hidden="false" customHeight="false" outlineLevel="0" collapsed="false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</row>
    <row r="325" customFormat="false" ht="15.75" hidden="false" customHeight="false" outlineLevel="0" collapsed="false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</row>
    <row r="326" customFormat="false" ht="15.75" hidden="false" customHeight="false" outlineLevel="0" collapsed="false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</row>
    <row r="327" customFormat="false" ht="15.75" hidden="false" customHeight="false" outlineLevel="0" collapsed="false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</row>
    <row r="328" customFormat="false" ht="15.75" hidden="false" customHeight="false" outlineLevel="0" collapsed="false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</row>
    <row r="329" customFormat="false" ht="15.75" hidden="false" customHeight="false" outlineLevel="0" collapsed="false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</row>
    <row r="330" customFormat="false" ht="15.75" hidden="false" customHeight="false" outlineLevel="0" collapsed="false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</row>
    <row r="331" customFormat="false" ht="15.75" hidden="false" customHeight="false" outlineLevel="0" collapsed="false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</row>
    <row r="332" customFormat="false" ht="15.75" hidden="false" customHeight="false" outlineLevel="0" collapsed="false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</row>
    <row r="333" customFormat="false" ht="15.75" hidden="false" customHeight="false" outlineLevel="0" collapsed="false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</row>
    <row r="334" customFormat="false" ht="15.75" hidden="false" customHeight="false" outlineLevel="0" collapsed="false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</row>
    <row r="335" customFormat="false" ht="15.75" hidden="false" customHeight="false" outlineLevel="0" collapsed="false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</row>
    <row r="336" customFormat="false" ht="15.75" hidden="false" customHeight="false" outlineLevel="0" collapsed="false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</row>
    <row r="337" customFormat="false" ht="15.75" hidden="false" customHeight="false" outlineLevel="0" collapsed="false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</row>
    <row r="338" customFormat="false" ht="15.75" hidden="false" customHeight="false" outlineLevel="0" collapsed="false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</row>
    <row r="339" customFormat="false" ht="15.75" hidden="false" customHeight="false" outlineLevel="0" collapsed="false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</row>
    <row r="340" customFormat="false" ht="15.75" hidden="false" customHeight="false" outlineLevel="0" collapsed="false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</row>
    <row r="341" customFormat="false" ht="15.75" hidden="false" customHeight="false" outlineLevel="0" collapsed="false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</row>
    <row r="342" customFormat="false" ht="15.75" hidden="false" customHeight="false" outlineLevel="0" collapsed="false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</row>
    <row r="343" customFormat="false" ht="15.75" hidden="false" customHeight="false" outlineLevel="0" collapsed="false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</row>
    <row r="344" customFormat="false" ht="15.75" hidden="false" customHeight="false" outlineLevel="0" collapsed="false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</row>
    <row r="345" customFormat="false" ht="15.75" hidden="false" customHeight="false" outlineLevel="0" collapsed="false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</row>
    <row r="346" customFormat="false" ht="15.75" hidden="false" customHeight="false" outlineLevel="0" collapsed="false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</row>
    <row r="347" customFormat="false" ht="15.75" hidden="false" customHeight="false" outlineLevel="0" collapsed="false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</row>
    <row r="348" customFormat="false" ht="15.75" hidden="false" customHeight="false" outlineLevel="0" collapsed="false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</row>
    <row r="349" customFormat="false" ht="15.75" hidden="false" customHeight="false" outlineLevel="0" collapsed="false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</row>
    <row r="350" customFormat="false" ht="15.75" hidden="false" customHeight="false" outlineLevel="0" collapsed="false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</row>
    <row r="351" customFormat="false" ht="15.75" hidden="false" customHeight="false" outlineLevel="0" collapsed="false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</row>
    <row r="352" customFormat="false" ht="15.75" hidden="false" customHeight="false" outlineLevel="0" collapsed="false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</row>
    <row r="353" customFormat="false" ht="15.75" hidden="false" customHeight="false" outlineLevel="0" collapsed="false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</row>
    <row r="354" customFormat="false" ht="15.75" hidden="false" customHeight="false" outlineLevel="0" collapsed="false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</row>
    <row r="355" customFormat="false" ht="15.75" hidden="false" customHeight="false" outlineLevel="0" collapsed="false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</row>
    <row r="356" customFormat="false" ht="15.75" hidden="false" customHeight="false" outlineLevel="0" collapsed="false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</row>
    <row r="357" customFormat="false" ht="15.75" hidden="false" customHeight="false" outlineLevel="0" collapsed="false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</row>
    <row r="358" customFormat="false" ht="15.75" hidden="false" customHeight="false" outlineLevel="0" collapsed="false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</row>
    <row r="359" customFormat="false" ht="15.75" hidden="false" customHeight="false" outlineLevel="0" collapsed="false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</row>
    <row r="360" customFormat="false" ht="15.75" hidden="false" customHeight="false" outlineLevel="0" collapsed="false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</row>
    <row r="361" customFormat="false" ht="15.75" hidden="false" customHeight="false" outlineLevel="0" collapsed="false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</row>
    <row r="362" customFormat="false" ht="15.75" hidden="false" customHeight="false" outlineLevel="0" collapsed="false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</row>
    <row r="363" customFormat="false" ht="15.75" hidden="false" customHeight="false" outlineLevel="0" collapsed="false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</row>
    <row r="364" customFormat="false" ht="15.75" hidden="false" customHeight="false" outlineLevel="0" collapsed="false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</row>
    <row r="365" customFormat="false" ht="15.75" hidden="false" customHeight="false" outlineLevel="0" collapsed="false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</row>
    <row r="366" customFormat="false" ht="15.75" hidden="false" customHeight="false" outlineLevel="0" collapsed="false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</row>
    <row r="367" customFormat="false" ht="15.75" hidden="false" customHeight="false" outlineLevel="0" collapsed="false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</row>
    <row r="368" customFormat="false" ht="15.75" hidden="false" customHeight="false" outlineLevel="0" collapsed="false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</row>
    <row r="369" customFormat="false" ht="15.75" hidden="false" customHeight="false" outlineLevel="0" collapsed="false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</row>
    <row r="370" customFormat="false" ht="15.75" hidden="false" customHeight="false" outlineLevel="0" collapsed="false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</row>
    <row r="371" customFormat="false" ht="15.75" hidden="false" customHeight="false" outlineLevel="0" collapsed="false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</row>
    <row r="372" customFormat="false" ht="15.75" hidden="false" customHeight="false" outlineLevel="0" collapsed="false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</row>
    <row r="373" customFormat="false" ht="15.75" hidden="false" customHeight="false" outlineLevel="0" collapsed="false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</row>
    <row r="374" customFormat="false" ht="15.75" hidden="false" customHeight="false" outlineLevel="0" collapsed="false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</row>
    <row r="375" customFormat="false" ht="15.75" hidden="false" customHeight="false" outlineLevel="0" collapsed="false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</row>
    <row r="376" customFormat="false" ht="15.75" hidden="false" customHeight="false" outlineLevel="0" collapsed="false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</row>
    <row r="377" customFormat="false" ht="15.75" hidden="false" customHeight="false" outlineLevel="0" collapsed="false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</row>
    <row r="378" customFormat="false" ht="15.75" hidden="false" customHeight="false" outlineLevel="0" collapsed="false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</row>
    <row r="379" customFormat="false" ht="15.75" hidden="false" customHeight="false" outlineLevel="0" collapsed="false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</row>
    <row r="380" customFormat="false" ht="15.75" hidden="false" customHeight="false" outlineLevel="0" collapsed="false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</row>
    <row r="381" customFormat="false" ht="15.75" hidden="false" customHeight="false" outlineLevel="0" collapsed="false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</row>
    <row r="382" customFormat="false" ht="15.75" hidden="false" customHeight="false" outlineLevel="0" collapsed="false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</row>
    <row r="383" customFormat="false" ht="15.75" hidden="false" customHeight="false" outlineLevel="0" collapsed="false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</row>
    <row r="384" customFormat="false" ht="15.75" hidden="false" customHeight="false" outlineLevel="0" collapsed="false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</row>
    <row r="385" customFormat="false" ht="15.75" hidden="false" customHeight="false" outlineLevel="0" collapsed="false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</row>
    <row r="386" customFormat="false" ht="15.75" hidden="false" customHeight="false" outlineLevel="0" collapsed="false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</row>
    <row r="387" customFormat="false" ht="15.75" hidden="false" customHeight="false" outlineLevel="0" collapsed="false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</row>
    <row r="388" customFormat="false" ht="15.75" hidden="false" customHeight="false" outlineLevel="0" collapsed="false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</row>
    <row r="389" customFormat="false" ht="15.75" hidden="false" customHeight="false" outlineLevel="0" collapsed="false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</row>
    <row r="390" customFormat="false" ht="15.75" hidden="false" customHeight="false" outlineLevel="0" collapsed="false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</row>
    <row r="391" customFormat="false" ht="15.75" hidden="false" customHeight="false" outlineLevel="0" collapsed="false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</row>
    <row r="392" customFormat="false" ht="15.75" hidden="false" customHeight="false" outlineLevel="0" collapsed="false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</row>
    <row r="393" customFormat="false" ht="15.75" hidden="false" customHeight="false" outlineLevel="0" collapsed="false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</row>
    <row r="394" customFormat="false" ht="15.75" hidden="false" customHeight="false" outlineLevel="0" collapsed="false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</row>
    <row r="395" customFormat="false" ht="15.75" hidden="false" customHeight="false" outlineLevel="0" collapsed="false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</row>
    <row r="396" customFormat="false" ht="15.75" hidden="false" customHeight="false" outlineLevel="0" collapsed="false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</row>
    <row r="397" customFormat="false" ht="15.75" hidden="false" customHeight="false" outlineLevel="0" collapsed="false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</row>
    <row r="398" customFormat="false" ht="15.75" hidden="false" customHeight="false" outlineLevel="0" collapsed="false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</row>
    <row r="399" customFormat="false" ht="15.75" hidden="false" customHeight="false" outlineLevel="0" collapsed="false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</row>
    <row r="400" customFormat="false" ht="15.75" hidden="false" customHeight="false" outlineLevel="0" collapsed="false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</row>
    <row r="401" customFormat="false" ht="15.75" hidden="false" customHeight="false" outlineLevel="0" collapsed="false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</row>
    <row r="402" customFormat="false" ht="15.75" hidden="false" customHeight="false" outlineLevel="0" collapsed="false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</row>
    <row r="403" customFormat="false" ht="15.75" hidden="false" customHeight="false" outlineLevel="0" collapsed="false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</row>
    <row r="404" customFormat="false" ht="15.75" hidden="false" customHeight="false" outlineLevel="0" collapsed="false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</row>
    <row r="405" customFormat="false" ht="15.75" hidden="false" customHeight="false" outlineLevel="0" collapsed="false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</row>
    <row r="406" customFormat="false" ht="15.75" hidden="false" customHeight="false" outlineLevel="0" collapsed="false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</row>
    <row r="407" customFormat="false" ht="15.75" hidden="false" customHeight="false" outlineLevel="0" collapsed="false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</row>
    <row r="408" customFormat="false" ht="15.75" hidden="false" customHeight="false" outlineLevel="0" collapsed="false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</row>
    <row r="409" customFormat="false" ht="15.75" hidden="false" customHeight="false" outlineLevel="0" collapsed="false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</row>
    <row r="410" customFormat="false" ht="15.75" hidden="false" customHeight="false" outlineLevel="0" collapsed="false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</row>
    <row r="411" customFormat="false" ht="15.75" hidden="false" customHeight="false" outlineLevel="0" collapsed="false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</row>
    <row r="412" customFormat="false" ht="15.75" hidden="false" customHeight="false" outlineLevel="0" collapsed="false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</row>
    <row r="413" customFormat="false" ht="15.75" hidden="false" customHeight="false" outlineLevel="0" collapsed="false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</row>
    <row r="414" customFormat="false" ht="15.75" hidden="false" customHeight="false" outlineLevel="0" collapsed="false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</row>
    <row r="415" customFormat="false" ht="15.75" hidden="false" customHeight="false" outlineLevel="0" collapsed="false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</row>
    <row r="416" customFormat="false" ht="15.75" hidden="false" customHeight="false" outlineLevel="0" collapsed="false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</row>
    <row r="417" customFormat="false" ht="15.75" hidden="false" customHeight="false" outlineLevel="0" collapsed="false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</row>
    <row r="418" customFormat="false" ht="15.75" hidden="false" customHeight="false" outlineLevel="0" collapsed="false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</row>
    <row r="419" customFormat="false" ht="15.75" hidden="false" customHeight="false" outlineLevel="0" collapsed="false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</row>
    <row r="420" customFormat="false" ht="15.75" hidden="false" customHeight="false" outlineLevel="0" collapsed="false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</row>
    <row r="421" customFormat="false" ht="15.75" hidden="false" customHeight="false" outlineLevel="0" collapsed="false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</row>
    <row r="422" customFormat="false" ht="15.75" hidden="false" customHeight="false" outlineLevel="0" collapsed="false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</row>
    <row r="423" customFormat="false" ht="15.75" hidden="false" customHeight="false" outlineLevel="0" collapsed="false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</row>
    <row r="424" customFormat="false" ht="15.75" hidden="false" customHeight="false" outlineLevel="0" collapsed="false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</row>
    <row r="425" customFormat="false" ht="15.75" hidden="false" customHeight="false" outlineLevel="0" collapsed="false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</row>
    <row r="426" customFormat="false" ht="15.75" hidden="false" customHeight="false" outlineLevel="0" collapsed="false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</row>
    <row r="427" customFormat="false" ht="15.75" hidden="false" customHeight="false" outlineLevel="0" collapsed="false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</row>
    <row r="428" customFormat="false" ht="15.75" hidden="false" customHeight="false" outlineLevel="0" collapsed="false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</row>
    <row r="429" customFormat="false" ht="15.75" hidden="false" customHeight="false" outlineLevel="0" collapsed="false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</row>
    <row r="430" customFormat="false" ht="15.75" hidden="false" customHeight="false" outlineLevel="0" collapsed="false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</row>
    <row r="431" customFormat="false" ht="15.75" hidden="false" customHeight="false" outlineLevel="0" collapsed="false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</row>
    <row r="432" customFormat="false" ht="15.75" hidden="false" customHeight="false" outlineLevel="0" collapsed="false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</row>
    <row r="433" customFormat="false" ht="15.75" hidden="false" customHeight="false" outlineLevel="0" collapsed="false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</row>
    <row r="434" customFormat="false" ht="15.75" hidden="false" customHeight="false" outlineLevel="0" collapsed="false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</row>
    <row r="435" customFormat="false" ht="15.75" hidden="false" customHeight="false" outlineLevel="0" collapsed="false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</row>
    <row r="436" customFormat="false" ht="15.75" hidden="false" customHeight="false" outlineLevel="0" collapsed="false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</row>
    <row r="437" customFormat="false" ht="15.75" hidden="false" customHeight="false" outlineLevel="0" collapsed="false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</row>
    <row r="438" customFormat="false" ht="15.75" hidden="false" customHeight="false" outlineLevel="0" collapsed="false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</row>
    <row r="439" customFormat="false" ht="15.75" hidden="false" customHeight="false" outlineLevel="0" collapsed="false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</row>
    <row r="440" customFormat="false" ht="15.75" hidden="false" customHeight="false" outlineLevel="0" collapsed="false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</row>
    <row r="441" customFormat="false" ht="15.75" hidden="false" customHeight="false" outlineLevel="0" collapsed="false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</row>
    <row r="442" customFormat="false" ht="15.75" hidden="false" customHeight="false" outlineLevel="0" collapsed="false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</row>
    <row r="443" customFormat="false" ht="15.75" hidden="false" customHeight="false" outlineLevel="0" collapsed="false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</row>
    <row r="444" customFormat="false" ht="15.75" hidden="false" customHeight="false" outlineLevel="0" collapsed="false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</row>
    <row r="445" customFormat="false" ht="15.75" hidden="false" customHeight="false" outlineLevel="0" collapsed="false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</row>
    <row r="446" customFormat="false" ht="15.75" hidden="false" customHeight="false" outlineLevel="0" collapsed="false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</row>
    <row r="447" customFormat="false" ht="15.75" hidden="false" customHeight="false" outlineLevel="0" collapsed="false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</row>
    <row r="448" customFormat="false" ht="15.75" hidden="false" customHeight="false" outlineLevel="0" collapsed="false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</row>
    <row r="449" customFormat="false" ht="15.75" hidden="false" customHeight="false" outlineLevel="0" collapsed="false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</row>
    <row r="450" customFormat="false" ht="15.75" hidden="false" customHeight="false" outlineLevel="0" collapsed="false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</row>
    <row r="451" customFormat="false" ht="15.75" hidden="false" customHeight="false" outlineLevel="0" collapsed="false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</row>
    <row r="452" customFormat="false" ht="15.75" hidden="false" customHeight="false" outlineLevel="0" collapsed="false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</row>
    <row r="453" customFormat="false" ht="15.75" hidden="false" customHeight="false" outlineLevel="0" collapsed="false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</row>
    <row r="454" customFormat="false" ht="15.75" hidden="false" customHeight="false" outlineLevel="0" collapsed="false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</row>
    <row r="455" customFormat="false" ht="15.75" hidden="false" customHeight="false" outlineLevel="0" collapsed="false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</row>
    <row r="456" customFormat="false" ht="15.75" hidden="false" customHeight="false" outlineLevel="0" collapsed="false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</row>
    <row r="457" customFormat="false" ht="15.75" hidden="false" customHeight="false" outlineLevel="0" collapsed="false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</row>
    <row r="458" customFormat="false" ht="15.75" hidden="false" customHeight="false" outlineLevel="0" collapsed="false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</row>
    <row r="459" customFormat="false" ht="15.75" hidden="false" customHeight="false" outlineLevel="0" collapsed="false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</row>
    <row r="460" customFormat="false" ht="15.75" hidden="false" customHeight="false" outlineLevel="0" collapsed="false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</row>
    <row r="461" customFormat="false" ht="15.75" hidden="false" customHeight="false" outlineLevel="0" collapsed="false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</row>
    <row r="462" customFormat="false" ht="15.75" hidden="false" customHeight="false" outlineLevel="0" collapsed="false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</row>
    <row r="463" customFormat="false" ht="15.75" hidden="false" customHeight="false" outlineLevel="0" collapsed="false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</row>
    <row r="464" customFormat="false" ht="15.75" hidden="false" customHeight="false" outlineLevel="0" collapsed="false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</row>
    <row r="465" customFormat="false" ht="15.75" hidden="false" customHeight="false" outlineLevel="0" collapsed="false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</row>
    <row r="466" customFormat="false" ht="15.75" hidden="false" customHeight="false" outlineLevel="0" collapsed="false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</row>
    <row r="467" customFormat="false" ht="15.75" hidden="false" customHeight="false" outlineLevel="0" collapsed="false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</row>
    <row r="468" customFormat="false" ht="15.75" hidden="false" customHeight="false" outlineLevel="0" collapsed="false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</row>
    <row r="469" customFormat="false" ht="15.75" hidden="false" customHeight="false" outlineLevel="0" collapsed="false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</row>
    <row r="470" customFormat="false" ht="15.75" hidden="false" customHeight="false" outlineLevel="0" collapsed="false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</row>
    <row r="471" customFormat="false" ht="15.75" hidden="false" customHeight="false" outlineLevel="0" collapsed="false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</row>
    <row r="472" customFormat="false" ht="15.75" hidden="false" customHeight="false" outlineLevel="0" collapsed="false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</row>
    <row r="473" customFormat="false" ht="15.75" hidden="false" customHeight="false" outlineLevel="0" collapsed="false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</row>
    <row r="474" customFormat="false" ht="15.75" hidden="false" customHeight="false" outlineLevel="0" collapsed="false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</row>
    <row r="475" customFormat="false" ht="15.75" hidden="false" customHeight="false" outlineLevel="0" collapsed="false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</row>
    <row r="476" customFormat="false" ht="15.75" hidden="false" customHeight="false" outlineLevel="0" collapsed="false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</row>
    <row r="477" customFormat="false" ht="15.75" hidden="false" customHeight="false" outlineLevel="0" collapsed="false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</row>
    <row r="478" customFormat="false" ht="15.75" hidden="false" customHeight="false" outlineLevel="0" collapsed="false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</row>
    <row r="479" customFormat="false" ht="15.75" hidden="false" customHeight="false" outlineLevel="0" collapsed="false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</row>
    <row r="480" customFormat="false" ht="15.75" hidden="false" customHeight="false" outlineLevel="0" collapsed="false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</row>
    <row r="481" customFormat="false" ht="15.75" hidden="false" customHeight="false" outlineLevel="0" collapsed="false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</row>
    <row r="482" customFormat="false" ht="15.75" hidden="false" customHeight="false" outlineLevel="0" collapsed="false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</row>
    <row r="483" customFormat="false" ht="15.75" hidden="false" customHeight="false" outlineLevel="0" collapsed="false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</row>
    <row r="484" customFormat="false" ht="15.75" hidden="false" customHeight="false" outlineLevel="0" collapsed="false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</row>
    <row r="485" customFormat="false" ht="15.75" hidden="false" customHeight="false" outlineLevel="0" collapsed="false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</row>
    <row r="486" customFormat="false" ht="15.75" hidden="false" customHeight="false" outlineLevel="0" collapsed="false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</row>
    <row r="487" customFormat="false" ht="15.75" hidden="false" customHeight="false" outlineLevel="0" collapsed="false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</row>
    <row r="488" customFormat="false" ht="15.75" hidden="false" customHeight="false" outlineLevel="0" collapsed="false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</row>
    <row r="489" customFormat="false" ht="15.75" hidden="false" customHeight="false" outlineLevel="0" collapsed="false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</row>
    <row r="490" customFormat="false" ht="15.75" hidden="false" customHeight="false" outlineLevel="0" collapsed="false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</row>
    <row r="491" customFormat="false" ht="15.75" hidden="false" customHeight="false" outlineLevel="0" collapsed="false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</row>
    <row r="492" customFormat="false" ht="15.75" hidden="false" customHeight="false" outlineLevel="0" collapsed="false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</row>
    <row r="493" customFormat="false" ht="15.75" hidden="false" customHeight="false" outlineLevel="0" collapsed="false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</row>
    <row r="494" customFormat="false" ht="15.75" hidden="false" customHeight="false" outlineLevel="0" collapsed="false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</row>
    <row r="495" customFormat="false" ht="15.75" hidden="false" customHeight="false" outlineLevel="0" collapsed="false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</row>
    <row r="496" customFormat="false" ht="15.75" hidden="false" customHeight="false" outlineLevel="0" collapsed="false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</row>
    <row r="497" customFormat="false" ht="15.75" hidden="false" customHeight="false" outlineLevel="0" collapsed="false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</row>
    <row r="498" customFormat="false" ht="15.75" hidden="false" customHeight="false" outlineLevel="0" collapsed="false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</row>
    <row r="499" customFormat="false" ht="15.75" hidden="false" customHeight="false" outlineLevel="0" collapsed="false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</row>
    <row r="500" customFormat="false" ht="15.75" hidden="false" customHeight="false" outlineLevel="0" collapsed="false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</row>
    <row r="501" customFormat="false" ht="15.75" hidden="false" customHeight="false" outlineLevel="0" collapsed="false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</row>
    <row r="502" customFormat="false" ht="15.75" hidden="false" customHeight="false" outlineLevel="0" collapsed="false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</row>
    <row r="503" customFormat="false" ht="15.75" hidden="false" customHeight="false" outlineLevel="0" collapsed="false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</row>
    <row r="504" customFormat="false" ht="15.75" hidden="false" customHeight="false" outlineLevel="0" collapsed="false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</row>
    <row r="505" customFormat="false" ht="15.75" hidden="false" customHeight="false" outlineLevel="0" collapsed="false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</row>
    <row r="506" customFormat="false" ht="15.75" hidden="false" customHeight="false" outlineLevel="0" collapsed="false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</row>
    <row r="507" customFormat="false" ht="15.75" hidden="false" customHeight="false" outlineLevel="0" collapsed="false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</row>
    <row r="508" customFormat="false" ht="15.75" hidden="false" customHeight="false" outlineLevel="0" collapsed="false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</row>
    <row r="509" customFormat="false" ht="15.75" hidden="false" customHeight="false" outlineLevel="0" collapsed="false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</row>
    <row r="510" customFormat="false" ht="15.75" hidden="false" customHeight="false" outlineLevel="0" collapsed="false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</row>
    <row r="511" customFormat="false" ht="15.75" hidden="false" customHeight="false" outlineLevel="0" collapsed="false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</row>
    <row r="512" customFormat="false" ht="15.75" hidden="false" customHeight="false" outlineLevel="0" collapsed="false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</row>
    <row r="513" customFormat="false" ht="15.75" hidden="false" customHeight="false" outlineLevel="0" collapsed="false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</row>
    <row r="514" customFormat="false" ht="15.75" hidden="false" customHeight="false" outlineLevel="0" collapsed="false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</row>
    <row r="515" customFormat="false" ht="15.75" hidden="false" customHeight="false" outlineLevel="0" collapsed="false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</row>
    <row r="516" customFormat="false" ht="15.75" hidden="false" customHeight="false" outlineLevel="0" collapsed="false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</row>
    <row r="517" customFormat="false" ht="15.75" hidden="false" customHeight="false" outlineLevel="0" collapsed="false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</row>
    <row r="518" customFormat="false" ht="15.75" hidden="false" customHeight="false" outlineLevel="0" collapsed="false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</row>
    <row r="519" customFormat="false" ht="15.75" hidden="false" customHeight="false" outlineLevel="0" collapsed="false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</row>
    <row r="520" customFormat="false" ht="15.75" hidden="false" customHeight="false" outlineLevel="0" collapsed="false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</row>
    <row r="521" customFormat="false" ht="15.75" hidden="false" customHeight="false" outlineLevel="0" collapsed="false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</row>
    <row r="522" customFormat="false" ht="15.75" hidden="false" customHeight="false" outlineLevel="0" collapsed="false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</row>
    <row r="523" customFormat="false" ht="15.75" hidden="false" customHeight="false" outlineLevel="0" collapsed="false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</row>
    <row r="524" customFormat="false" ht="15.75" hidden="false" customHeight="false" outlineLevel="0" collapsed="false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</row>
    <row r="525" customFormat="false" ht="15.75" hidden="false" customHeight="false" outlineLevel="0" collapsed="false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</row>
    <row r="526" customFormat="false" ht="15.75" hidden="false" customHeight="false" outlineLevel="0" collapsed="false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</row>
    <row r="527" customFormat="false" ht="15.75" hidden="false" customHeight="false" outlineLevel="0" collapsed="false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</row>
    <row r="528" customFormat="false" ht="15.75" hidden="false" customHeight="false" outlineLevel="0" collapsed="false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</row>
    <row r="529" customFormat="false" ht="15.75" hidden="false" customHeight="false" outlineLevel="0" collapsed="false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</row>
    <row r="530" customFormat="false" ht="15.75" hidden="false" customHeight="false" outlineLevel="0" collapsed="false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</row>
    <row r="531" customFormat="false" ht="15.75" hidden="false" customHeight="false" outlineLevel="0" collapsed="false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</row>
    <row r="532" customFormat="false" ht="15.75" hidden="false" customHeight="false" outlineLevel="0" collapsed="false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</row>
    <row r="533" customFormat="false" ht="15.75" hidden="false" customHeight="false" outlineLevel="0" collapsed="false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</row>
    <row r="534" customFormat="false" ht="15.75" hidden="false" customHeight="false" outlineLevel="0" collapsed="false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</row>
    <row r="535" customFormat="false" ht="15.75" hidden="false" customHeight="false" outlineLevel="0" collapsed="false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</row>
    <row r="536" customFormat="false" ht="15.75" hidden="false" customHeight="false" outlineLevel="0" collapsed="false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</row>
    <row r="537" customFormat="false" ht="15.75" hidden="false" customHeight="false" outlineLevel="0" collapsed="false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</row>
    <row r="538" customFormat="false" ht="15.75" hidden="false" customHeight="false" outlineLevel="0" collapsed="false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</row>
    <row r="539" customFormat="false" ht="15.75" hidden="false" customHeight="false" outlineLevel="0" collapsed="false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</row>
    <row r="540" customFormat="false" ht="15.75" hidden="false" customHeight="false" outlineLevel="0" collapsed="false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</row>
    <row r="541" customFormat="false" ht="15.75" hidden="false" customHeight="false" outlineLevel="0" collapsed="false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</row>
    <row r="542" customFormat="false" ht="15.75" hidden="false" customHeight="false" outlineLevel="0" collapsed="false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</row>
    <row r="543" customFormat="false" ht="15.75" hidden="false" customHeight="false" outlineLevel="0" collapsed="false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</row>
    <row r="544" customFormat="false" ht="15.75" hidden="false" customHeight="false" outlineLevel="0" collapsed="false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</row>
    <row r="545" customFormat="false" ht="15.75" hidden="false" customHeight="false" outlineLevel="0" collapsed="false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</row>
    <row r="546" customFormat="false" ht="15.75" hidden="false" customHeight="false" outlineLevel="0" collapsed="false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</row>
    <row r="547" customFormat="false" ht="15.75" hidden="false" customHeight="false" outlineLevel="0" collapsed="false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</row>
    <row r="548" customFormat="false" ht="15.75" hidden="false" customHeight="false" outlineLevel="0" collapsed="false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</row>
    <row r="549" customFormat="false" ht="15.75" hidden="false" customHeight="false" outlineLevel="0" collapsed="false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</row>
    <row r="550" customFormat="false" ht="15.75" hidden="false" customHeight="false" outlineLevel="0" collapsed="false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</row>
    <row r="551" customFormat="false" ht="15.75" hidden="false" customHeight="false" outlineLevel="0" collapsed="false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</row>
    <row r="552" customFormat="false" ht="15.75" hidden="false" customHeight="false" outlineLevel="0" collapsed="false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</row>
    <row r="553" customFormat="false" ht="15.75" hidden="false" customHeight="false" outlineLevel="0" collapsed="false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</row>
    <row r="554" customFormat="false" ht="15.75" hidden="false" customHeight="false" outlineLevel="0" collapsed="false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</row>
    <row r="555" customFormat="false" ht="15.75" hidden="false" customHeight="false" outlineLevel="0" collapsed="false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</row>
    <row r="556" customFormat="false" ht="15.75" hidden="false" customHeight="false" outlineLevel="0" collapsed="false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</row>
    <row r="557" customFormat="false" ht="15.75" hidden="false" customHeight="false" outlineLevel="0" collapsed="false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</row>
    <row r="558" customFormat="false" ht="15.75" hidden="false" customHeight="false" outlineLevel="0" collapsed="false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</row>
    <row r="559" customFormat="false" ht="15.75" hidden="false" customHeight="false" outlineLevel="0" collapsed="false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</row>
    <row r="560" customFormat="false" ht="15.75" hidden="false" customHeight="false" outlineLevel="0" collapsed="false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</row>
    <row r="561" customFormat="false" ht="15.75" hidden="false" customHeight="false" outlineLevel="0" collapsed="false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</row>
    <row r="562" customFormat="false" ht="15.75" hidden="false" customHeight="false" outlineLevel="0" collapsed="false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</row>
    <row r="563" customFormat="false" ht="15.75" hidden="false" customHeight="false" outlineLevel="0" collapsed="false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</row>
    <row r="564" customFormat="false" ht="15.75" hidden="false" customHeight="false" outlineLevel="0" collapsed="false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</row>
    <row r="565" customFormat="false" ht="15.75" hidden="false" customHeight="false" outlineLevel="0" collapsed="false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</row>
    <row r="566" customFormat="false" ht="15.75" hidden="false" customHeight="false" outlineLevel="0" collapsed="false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</row>
    <row r="567" customFormat="false" ht="15.75" hidden="false" customHeight="false" outlineLevel="0" collapsed="false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</row>
    <row r="568" customFormat="false" ht="15.75" hidden="false" customHeight="false" outlineLevel="0" collapsed="false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</row>
    <row r="569" customFormat="false" ht="15.75" hidden="false" customHeight="false" outlineLevel="0" collapsed="false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</row>
    <row r="570" customFormat="false" ht="15.75" hidden="false" customHeight="false" outlineLevel="0" collapsed="false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</row>
    <row r="571" customFormat="false" ht="15.75" hidden="false" customHeight="false" outlineLevel="0" collapsed="false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</row>
    <row r="572" customFormat="false" ht="15.75" hidden="false" customHeight="false" outlineLevel="0" collapsed="false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</row>
    <row r="573" customFormat="false" ht="15.75" hidden="false" customHeight="false" outlineLevel="0" collapsed="false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</row>
    <row r="574" customFormat="false" ht="15.75" hidden="false" customHeight="false" outlineLevel="0" collapsed="false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</row>
    <row r="575" customFormat="false" ht="15.75" hidden="false" customHeight="false" outlineLevel="0" collapsed="false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</row>
    <row r="576" customFormat="false" ht="15.75" hidden="false" customHeight="false" outlineLevel="0" collapsed="false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</row>
    <row r="577" customFormat="false" ht="15.75" hidden="false" customHeight="false" outlineLevel="0" collapsed="false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</row>
    <row r="578" customFormat="false" ht="15.75" hidden="false" customHeight="false" outlineLevel="0" collapsed="false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</row>
    <row r="579" customFormat="false" ht="15.75" hidden="false" customHeight="false" outlineLevel="0" collapsed="false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</row>
    <row r="580" customFormat="false" ht="15.75" hidden="false" customHeight="false" outlineLevel="0" collapsed="false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</row>
    <row r="581" customFormat="false" ht="15.75" hidden="false" customHeight="false" outlineLevel="0" collapsed="false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</row>
    <row r="582" customFormat="false" ht="15.75" hidden="false" customHeight="false" outlineLevel="0" collapsed="false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</row>
    <row r="583" customFormat="false" ht="15.75" hidden="false" customHeight="false" outlineLevel="0" collapsed="false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</row>
    <row r="584" customFormat="false" ht="15.75" hidden="false" customHeight="false" outlineLevel="0" collapsed="false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</row>
    <row r="585" customFormat="false" ht="15.75" hidden="false" customHeight="false" outlineLevel="0" collapsed="false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</row>
    <row r="586" customFormat="false" ht="15.75" hidden="false" customHeight="false" outlineLevel="0" collapsed="false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</row>
    <row r="587" customFormat="false" ht="15.75" hidden="false" customHeight="false" outlineLevel="0" collapsed="false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</row>
    <row r="588" customFormat="false" ht="15.75" hidden="false" customHeight="false" outlineLevel="0" collapsed="false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</row>
    <row r="589" customFormat="false" ht="15.75" hidden="false" customHeight="false" outlineLevel="0" collapsed="false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</row>
    <row r="590" customFormat="false" ht="15.75" hidden="false" customHeight="false" outlineLevel="0" collapsed="false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</row>
    <row r="591" customFormat="false" ht="15.75" hidden="false" customHeight="false" outlineLevel="0" collapsed="false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</row>
    <row r="592" customFormat="false" ht="15.75" hidden="false" customHeight="false" outlineLevel="0" collapsed="false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</row>
    <row r="593" customFormat="false" ht="15.75" hidden="false" customHeight="false" outlineLevel="0" collapsed="false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</row>
    <row r="594" customFormat="false" ht="15.75" hidden="false" customHeight="false" outlineLevel="0" collapsed="false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</row>
    <row r="595" customFormat="false" ht="15.75" hidden="false" customHeight="false" outlineLevel="0" collapsed="false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</row>
    <row r="596" customFormat="false" ht="15.75" hidden="false" customHeight="false" outlineLevel="0" collapsed="false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</row>
    <row r="597" customFormat="false" ht="15.75" hidden="false" customHeight="false" outlineLevel="0" collapsed="false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</row>
    <row r="598" customFormat="false" ht="15.75" hidden="false" customHeight="false" outlineLevel="0" collapsed="false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</row>
    <row r="599" customFormat="false" ht="15.75" hidden="false" customHeight="false" outlineLevel="0" collapsed="false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</row>
    <row r="600" customFormat="false" ht="15.75" hidden="false" customHeight="false" outlineLevel="0" collapsed="false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</row>
    <row r="601" customFormat="false" ht="15.75" hidden="false" customHeight="false" outlineLevel="0" collapsed="false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</row>
    <row r="602" customFormat="false" ht="15.75" hidden="false" customHeight="false" outlineLevel="0" collapsed="false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</row>
    <row r="603" customFormat="false" ht="15.75" hidden="false" customHeight="false" outlineLevel="0" collapsed="false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</row>
    <row r="604" customFormat="false" ht="15.75" hidden="false" customHeight="false" outlineLevel="0" collapsed="false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</row>
    <row r="605" customFormat="false" ht="15.75" hidden="false" customHeight="false" outlineLevel="0" collapsed="false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</row>
    <row r="606" customFormat="false" ht="15.75" hidden="false" customHeight="false" outlineLevel="0" collapsed="false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</row>
    <row r="607" customFormat="false" ht="15.75" hidden="false" customHeight="false" outlineLevel="0" collapsed="false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</row>
    <row r="608" customFormat="false" ht="15.75" hidden="false" customHeight="false" outlineLevel="0" collapsed="false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</row>
    <row r="609" customFormat="false" ht="15.75" hidden="false" customHeight="false" outlineLevel="0" collapsed="false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</row>
    <row r="610" customFormat="false" ht="15.75" hidden="false" customHeight="false" outlineLevel="0" collapsed="false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</row>
    <row r="611" customFormat="false" ht="15.75" hidden="false" customHeight="false" outlineLevel="0" collapsed="false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</row>
    <row r="612" customFormat="false" ht="15.75" hidden="false" customHeight="false" outlineLevel="0" collapsed="false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</row>
    <row r="613" customFormat="false" ht="15.75" hidden="false" customHeight="false" outlineLevel="0" collapsed="false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</row>
    <row r="614" customFormat="false" ht="15.75" hidden="false" customHeight="false" outlineLevel="0" collapsed="false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</row>
    <row r="615" customFormat="false" ht="15.75" hidden="false" customHeight="false" outlineLevel="0" collapsed="false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</row>
    <row r="616" customFormat="false" ht="15.75" hidden="false" customHeight="false" outlineLevel="0" collapsed="false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</row>
    <row r="617" customFormat="false" ht="15.75" hidden="false" customHeight="false" outlineLevel="0" collapsed="false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</row>
    <row r="618" customFormat="false" ht="15.75" hidden="false" customHeight="false" outlineLevel="0" collapsed="false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</row>
    <row r="619" customFormat="false" ht="15.75" hidden="false" customHeight="false" outlineLevel="0" collapsed="false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</row>
    <row r="620" customFormat="false" ht="15.75" hidden="false" customHeight="false" outlineLevel="0" collapsed="false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</row>
    <row r="621" customFormat="false" ht="15.75" hidden="false" customHeight="false" outlineLevel="0" collapsed="false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</row>
    <row r="622" customFormat="false" ht="15.75" hidden="false" customHeight="false" outlineLevel="0" collapsed="false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</row>
    <row r="623" customFormat="false" ht="15.75" hidden="false" customHeight="false" outlineLevel="0" collapsed="false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</row>
    <row r="624" customFormat="false" ht="15.75" hidden="false" customHeight="false" outlineLevel="0" collapsed="false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</row>
    <row r="625" customFormat="false" ht="15.75" hidden="false" customHeight="false" outlineLevel="0" collapsed="false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</row>
    <row r="626" customFormat="false" ht="15.75" hidden="false" customHeight="false" outlineLevel="0" collapsed="false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</row>
    <row r="627" customFormat="false" ht="15.75" hidden="false" customHeight="false" outlineLevel="0" collapsed="false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</row>
    <row r="628" customFormat="false" ht="15.75" hidden="false" customHeight="false" outlineLevel="0" collapsed="false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</row>
    <row r="629" customFormat="false" ht="15.75" hidden="false" customHeight="false" outlineLevel="0" collapsed="false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</row>
    <row r="630" customFormat="false" ht="15.75" hidden="false" customHeight="false" outlineLevel="0" collapsed="false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</row>
    <row r="631" customFormat="false" ht="15.75" hidden="false" customHeight="false" outlineLevel="0" collapsed="false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</row>
    <row r="632" customFormat="false" ht="15.75" hidden="false" customHeight="false" outlineLevel="0" collapsed="false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</row>
    <row r="633" customFormat="false" ht="15.75" hidden="false" customHeight="false" outlineLevel="0" collapsed="false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</row>
    <row r="634" customFormat="false" ht="15.75" hidden="false" customHeight="false" outlineLevel="0" collapsed="false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</row>
    <row r="635" customFormat="false" ht="15.75" hidden="false" customHeight="false" outlineLevel="0" collapsed="false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</row>
    <row r="636" customFormat="false" ht="15.75" hidden="false" customHeight="false" outlineLevel="0" collapsed="false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</row>
    <row r="637" customFormat="false" ht="15.75" hidden="false" customHeight="false" outlineLevel="0" collapsed="false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</row>
    <row r="638" customFormat="false" ht="15.75" hidden="false" customHeight="false" outlineLevel="0" collapsed="false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</row>
    <row r="639" customFormat="false" ht="15.75" hidden="false" customHeight="false" outlineLevel="0" collapsed="false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</row>
    <row r="640" customFormat="false" ht="15.75" hidden="false" customHeight="false" outlineLevel="0" collapsed="false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</row>
    <row r="641" customFormat="false" ht="15.75" hidden="false" customHeight="false" outlineLevel="0" collapsed="false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</row>
    <row r="642" customFormat="false" ht="15.75" hidden="false" customHeight="false" outlineLevel="0" collapsed="false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</row>
    <row r="643" customFormat="false" ht="15.75" hidden="false" customHeight="false" outlineLevel="0" collapsed="false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</row>
    <row r="644" customFormat="false" ht="15.75" hidden="false" customHeight="false" outlineLevel="0" collapsed="false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</row>
    <row r="645" customFormat="false" ht="15.75" hidden="false" customHeight="false" outlineLevel="0" collapsed="false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</row>
    <row r="646" customFormat="false" ht="15.75" hidden="false" customHeight="false" outlineLevel="0" collapsed="false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</row>
    <row r="647" customFormat="false" ht="15.75" hidden="false" customHeight="false" outlineLevel="0" collapsed="false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</row>
    <row r="648" customFormat="false" ht="15.75" hidden="false" customHeight="false" outlineLevel="0" collapsed="false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</row>
    <row r="649" customFormat="false" ht="15.75" hidden="false" customHeight="false" outlineLevel="0" collapsed="false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</row>
    <row r="650" customFormat="false" ht="15.75" hidden="false" customHeight="false" outlineLevel="0" collapsed="false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</row>
    <row r="651" customFormat="false" ht="15.75" hidden="false" customHeight="false" outlineLevel="0" collapsed="false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</row>
    <row r="652" customFormat="false" ht="15.75" hidden="false" customHeight="false" outlineLevel="0" collapsed="false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</row>
    <row r="653" customFormat="false" ht="15.75" hidden="false" customHeight="false" outlineLevel="0" collapsed="false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</row>
    <row r="654" customFormat="false" ht="15.75" hidden="false" customHeight="false" outlineLevel="0" collapsed="false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</row>
    <row r="655" customFormat="false" ht="15.75" hidden="false" customHeight="false" outlineLevel="0" collapsed="false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</row>
    <row r="656" customFormat="false" ht="15.75" hidden="false" customHeight="false" outlineLevel="0" collapsed="false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</row>
    <row r="657" customFormat="false" ht="15.75" hidden="false" customHeight="false" outlineLevel="0" collapsed="false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</row>
    <row r="658" customFormat="false" ht="15.75" hidden="false" customHeight="false" outlineLevel="0" collapsed="false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</row>
    <row r="659" customFormat="false" ht="15.75" hidden="false" customHeight="false" outlineLevel="0" collapsed="false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</row>
    <row r="660" customFormat="false" ht="15.75" hidden="false" customHeight="false" outlineLevel="0" collapsed="false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</row>
    <row r="661" customFormat="false" ht="15.75" hidden="false" customHeight="false" outlineLevel="0" collapsed="false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</row>
    <row r="662" customFormat="false" ht="15.75" hidden="false" customHeight="false" outlineLevel="0" collapsed="false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</row>
    <row r="663" customFormat="false" ht="15.75" hidden="false" customHeight="false" outlineLevel="0" collapsed="false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</row>
    <row r="664" customFormat="false" ht="15.75" hidden="false" customHeight="false" outlineLevel="0" collapsed="false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</row>
    <row r="665" customFormat="false" ht="15.75" hidden="false" customHeight="false" outlineLevel="0" collapsed="false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</row>
    <row r="666" customFormat="false" ht="15.75" hidden="false" customHeight="false" outlineLevel="0" collapsed="false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</row>
    <row r="667" customFormat="false" ht="15.75" hidden="false" customHeight="false" outlineLevel="0" collapsed="false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</row>
    <row r="668" customFormat="false" ht="15.75" hidden="false" customHeight="false" outlineLevel="0" collapsed="false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</row>
    <row r="669" customFormat="false" ht="15.75" hidden="false" customHeight="false" outlineLevel="0" collapsed="false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</row>
    <row r="670" customFormat="false" ht="15.75" hidden="false" customHeight="false" outlineLevel="0" collapsed="false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</row>
    <row r="671" customFormat="false" ht="15.75" hidden="false" customHeight="false" outlineLevel="0" collapsed="false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</row>
    <row r="672" customFormat="false" ht="15.75" hidden="false" customHeight="false" outlineLevel="0" collapsed="false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</row>
    <row r="673" customFormat="false" ht="15.75" hidden="false" customHeight="false" outlineLevel="0" collapsed="false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</row>
    <row r="674" customFormat="false" ht="15.75" hidden="false" customHeight="false" outlineLevel="0" collapsed="false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</row>
    <row r="675" customFormat="false" ht="15.75" hidden="false" customHeight="false" outlineLevel="0" collapsed="false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</row>
    <row r="676" customFormat="false" ht="15.75" hidden="false" customHeight="false" outlineLevel="0" collapsed="false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</row>
    <row r="677" customFormat="false" ht="15.75" hidden="false" customHeight="false" outlineLevel="0" collapsed="false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</row>
    <row r="678" customFormat="false" ht="15.75" hidden="false" customHeight="false" outlineLevel="0" collapsed="false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</row>
    <row r="679" customFormat="false" ht="15.75" hidden="false" customHeight="false" outlineLevel="0" collapsed="false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</row>
    <row r="680" customFormat="false" ht="15.75" hidden="false" customHeight="false" outlineLevel="0" collapsed="false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</row>
    <row r="681" customFormat="false" ht="15.75" hidden="false" customHeight="false" outlineLevel="0" collapsed="false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</row>
    <row r="682" customFormat="false" ht="15.75" hidden="false" customHeight="false" outlineLevel="0" collapsed="false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</row>
    <row r="683" customFormat="false" ht="15.75" hidden="false" customHeight="false" outlineLevel="0" collapsed="false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</row>
    <row r="684" customFormat="false" ht="15.75" hidden="false" customHeight="false" outlineLevel="0" collapsed="false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</row>
    <row r="685" customFormat="false" ht="15.75" hidden="false" customHeight="false" outlineLevel="0" collapsed="false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</row>
    <row r="686" customFormat="false" ht="15.75" hidden="false" customHeight="false" outlineLevel="0" collapsed="false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</row>
    <row r="687" customFormat="false" ht="15.75" hidden="false" customHeight="false" outlineLevel="0" collapsed="false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</row>
    <row r="688" customFormat="false" ht="15.75" hidden="false" customHeight="false" outlineLevel="0" collapsed="false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</row>
    <row r="689" customFormat="false" ht="15.75" hidden="false" customHeight="false" outlineLevel="0" collapsed="false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</row>
    <row r="690" customFormat="false" ht="15.75" hidden="false" customHeight="false" outlineLevel="0" collapsed="false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</row>
    <row r="691" customFormat="false" ht="15.75" hidden="false" customHeight="false" outlineLevel="0" collapsed="false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</row>
    <row r="692" customFormat="false" ht="15.75" hidden="false" customHeight="false" outlineLevel="0" collapsed="false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</row>
    <row r="693" customFormat="false" ht="15.75" hidden="false" customHeight="false" outlineLevel="0" collapsed="false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</row>
    <row r="694" customFormat="false" ht="15.75" hidden="false" customHeight="false" outlineLevel="0" collapsed="false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</row>
    <row r="695" customFormat="false" ht="15.75" hidden="false" customHeight="false" outlineLevel="0" collapsed="false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</row>
    <row r="696" customFormat="false" ht="15.75" hidden="false" customHeight="false" outlineLevel="0" collapsed="false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</row>
    <row r="697" customFormat="false" ht="15.75" hidden="false" customHeight="false" outlineLevel="0" collapsed="false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</row>
    <row r="698" customFormat="false" ht="15.75" hidden="false" customHeight="false" outlineLevel="0" collapsed="false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</row>
    <row r="699" customFormat="false" ht="15.75" hidden="false" customHeight="false" outlineLevel="0" collapsed="false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</row>
    <row r="700" customFormat="false" ht="15.75" hidden="false" customHeight="false" outlineLevel="0" collapsed="false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</row>
    <row r="701" customFormat="false" ht="15.75" hidden="false" customHeight="false" outlineLevel="0" collapsed="false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</row>
    <row r="702" customFormat="false" ht="15.75" hidden="false" customHeight="false" outlineLevel="0" collapsed="false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</row>
    <row r="703" customFormat="false" ht="15.75" hidden="false" customHeight="false" outlineLevel="0" collapsed="false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</row>
    <row r="704" customFormat="false" ht="15.75" hidden="false" customHeight="false" outlineLevel="0" collapsed="false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</row>
    <row r="705" customFormat="false" ht="15.75" hidden="false" customHeight="false" outlineLevel="0" collapsed="false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</row>
    <row r="706" customFormat="false" ht="15.75" hidden="false" customHeight="false" outlineLevel="0" collapsed="false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</row>
    <row r="707" customFormat="false" ht="15.75" hidden="false" customHeight="false" outlineLevel="0" collapsed="false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</row>
    <row r="708" customFormat="false" ht="15.75" hidden="false" customHeight="false" outlineLevel="0" collapsed="false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</row>
    <row r="709" customFormat="false" ht="15.75" hidden="false" customHeight="false" outlineLevel="0" collapsed="false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</row>
    <row r="710" customFormat="false" ht="15.75" hidden="false" customHeight="false" outlineLevel="0" collapsed="false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</row>
    <row r="711" customFormat="false" ht="15.75" hidden="false" customHeight="false" outlineLevel="0" collapsed="false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</row>
    <row r="712" customFormat="false" ht="15.75" hidden="false" customHeight="false" outlineLevel="0" collapsed="false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</row>
    <row r="713" customFormat="false" ht="15.75" hidden="false" customHeight="false" outlineLevel="0" collapsed="false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</row>
    <row r="714" customFormat="false" ht="15.75" hidden="false" customHeight="false" outlineLevel="0" collapsed="false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</row>
    <row r="715" customFormat="false" ht="15.75" hidden="false" customHeight="false" outlineLevel="0" collapsed="false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</row>
    <row r="716" customFormat="false" ht="15.75" hidden="false" customHeight="false" outlineLevel="0" collapsed="false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</row>
    <row r="717" customFormat="false" ht="15.75" hidden="false" customHeight="false" outlineLevel="0" collapsed="false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</row>
    <row r="718" customFormat="false" ht="15.75" hidden="false" customHeight="false" outlineLevel="0" collapsed="false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</row>
    <row r="719" customFormat="false" ht="15.75" hidden="false" customHeight="false" outlineLevel="0" collapsed="false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</row>
    <row r="720" customFormat="false" ht="15.75" hidden="false" customHeight="false" outlineLevel="0" collapsed="false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</row>
    <row r="721" customFormat="false" ht="15.75" hidden="false" customHeight="false" outlineLevel="0" collapsed="false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</row>
    <row r="722" customFormat="false" ht="15.75" hidden="false" customHeight="false" outlineLevel="0" collapsed="false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</row>
    <row r="723" customFormat="false" ht="15.75" hidden="false" customHeight="false" outlineLevel="0" collapsed="false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</row>
    <row r="724" customFormat="false" ht="15.75" hidden="false" customHeight="false" outlineLevel="0" collapsed="false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</row>
    <row r="725" customFormat="false" ht="15.75" hidden="false" customHeight="false" outlineLevel="0" collapsed="false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</row>
    <row r="726" customFormat="false" ht="15.75" hidden="false" customHeight="false" outlineLevel="0" collapsed="false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</row>
    <row r="727" customFormat="false" ht="15.75" hidden="false" customHeight="false" outlineLevel="0" collapsed="false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</row>
    <row r="728" customFormat="false" ht="15.75" hidden="false" customHeight="false" outlineLevel="0" collapsed="false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</row>
    <row r="729" customFormat="false" ht="15.75" hidden="false" customHeight="false" outlineLevel="0" collapsed="false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</row>
    <row r="730" customFormat="false" ht="15.75" hidden="false" customHeight="false" outlineLevel="0" collapsed="false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</row>
    <row r="731" customFormat="false" ht="15.75" hidden="false" customHeight="false" outlineLevel="0" collapsed="false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</row>
    <row r="732" customFormat="false" ht="15.75" hidden="false" customHeight="false" outlineLevel="0" collapsed="false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</row>
    <row r="733" customFormat="false" ht="15.75" hidden="false" customHeight="false" outlineLevel="0" collapsed="false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</row>
    <row r="734" customFormat="false" ht="15.75" hidden="false" customHeight="false" outlineLevel="0" collapsed="false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</row>
    <row r="735" customFormat="false" ht="15.75" hidden="false" customHeight="false" outlineLevel="0" collapsed="false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</row>
    <row r="736" customFormat="false" ht="15.75" hidden="false" customHeight="false" outlineLevel="0" collapsed="false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</row>
    <row r="737" customFormat="false" ht="15.75" hidden="false" customHeight="false" outlineLevel="0" collapsed="false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</row>
    <row r="738" customFormat="false" ht="15.75" hidden="false" customHeight="false" outlineLevel="0" collapsed="false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</row>
    <row r="739" customFormat="false" ht="15.75" hidden="false" customHeight="false" outlineLevel="0" collapsed="false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</row>
    <row r="740" customFormat="false" ht="15.75" hidden="false" customHeight="false" outlineLevel="0" collapsed="false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</row>
    <row r="741" customFormat="false" ht="15.75" hidden="false" customHeight="false" outlineLevel="0" collapsed="false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</row>
    <row r="742" customFormat="false" ht="15.75" hidden="false" customHeight="false" outlineLevel="0" collapsed="false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</row>
    <row r="743" customFormat="false" ht="15.75" hidden="false" customHeight="false" outlineLevel="0" collapsed="false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</row>
    <row r="744" customFormat="false" ht="15.75" hidden="false" customHeight="false" outlineLevel="0" collapsed="false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</row>
    <row r="745" customFormat="false" ht="15.75" hidden="false" customHeight="false" outlineLevel="0" collapsed="false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</row>
    <row r="746" customFormat="false" ht="15.75" hidden="false" customHeight="false" outlineLevel="0" collapsed="false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</row>
    <row r="747" customFormat="false" ht="15.75" hidden="false" customHeight="false" outlineLevel="0" collapsed="false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</row>
    <row r="748" customFormat="false" ht="15.75" hidden="false" customHeight="false" outlineLevel="0" collapsed="false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</row>
    <row r="749" customFormat="false" ht="15.75" hidden="false" customHeight="false" outlineLevel="0" collapsed="false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</row>
    <row r="750" customFormat="false" ht="15.75" hidden="false" customHeight="false" outlineLevel="0" collapsed="false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</row>
    <row r="751" customFormat="false" ht="15.75" hidden="false" customHeight="false" outlineLevel="0" collapsed="false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</row>
    <row r="752" customFormat="false" ht="15.75" hidden="false" customHeight="false" outlineLevel="0" collapsed="false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</row>
    <row r="753" customFormat="false" ht="15.75" hidden="false" customHeight="false" outlineLevel="0" collapsed="false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</row>
    <row r="754" customFormat="false" ht="15.75" hidden="false" customHeight="false" outlineLevel="0" collapsed="false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</row>
    <row r="755" customFormat="false" ht="15.75" hidden="false" customHeight="false" outlineLevel="0" collapsed="false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</row>
    <row r="756" customFormat="false" ht="15.75" hidden="false" customHeight="false" outlineLevel="0" collapsed="false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</row>
    <row r="757" customFormat="false" ht="15.75" hidden="false" customHeight="false" outlineLevel="0" collapsed="false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</row>
    <row r="758" customFormat="false" ht="15.75" hidden="false" customHeight="false" outlineLevel="0" collapsed="false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</row>
    <row r="759" customFormat="false" ht="15.75" hidden="false" customHeight="false" outlineLevel="0" collapsed="false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</row>
    <row r="760" customFormat="false" ht="15.75" hidden="false" customHeight="false" outlineLevel="0" collapsed="false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</row>
    <row r="761" customFormat="false" ht="15.75" hidden="false" customHeight="false" outlineLevel="0" collapsed="false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</row>
    <row r="762" customFormat="false" ht="15.75" hidden="false" customHeight="false" outlineLevel="0" collapsed="false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</row>
    <row r="763" customFormat="false" ht="15.75" hidden="false" customHeight="false" outlineLevel="0" collapsed="false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</row>
    <row r="764" customFormat="false" ht="15.75" hidden="false" customHeight="false" outlineLevel="0" collapsed="false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</row>
    <row r="765" customFormat="false" ht="15.75" hidden="false" customHeight="false" outlineLevel="0" collapsed="false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</row>
    <row r="766" customFormat="false" ht="15.75" hidden="false" customHeight="false" outlineLevel="0" collapsed="false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</row>
    <row r="767" customFormat="false" ht="15.75" hidden="false" customHeight="false" outlineLevel="0" collapsed="false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</row>
    <row r="768" customFormat="false" ht="15.75" hidden="false" customHeight="false" outlineLevel="0" collapsed="false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</row>
    <row r="769" customFormat="false" ht="15.75" hidden="false" customHeight="false" outlineLevel="0" collapsed="false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</row>
    <row r="770" customFormat="false" ht="15.75" hidden="false" customHeight="false" outlineLevel="0" collapsed="false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</row>
    <row r="771" customFormat="false" ht="15.75" hidden="false" customHeight="false" outlineLevel="0" collapsed="false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</row>
    <row r="772" customFormat="false" ht="15.75" hidden="false" customHeight="false" outlineLevel="0" collapsed="false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</row>
    <row r="773" customFormat="false" ht="15.75" hidden="false" customHeight="false" outlineLevel="0" collapsed="false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</row>
    <row r="774" customFormat="false" ht="15.75" hidden="false" customHeight="false" outlineLevel="0" collapsed="false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</row>
    <row r="775" customFormat="false" ht="15.75" hidden="false" customHeight="false" outlineLevel="0" collapsed="false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</row>
    <row r="776" customFormat="false" ht="15.75" hidden="false" customHeight="false" outlineLevel="0" collapsed="false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</row>
    <row r="777" customFormat="false" ht="15.75" hidden="false" customHeight="false" outlineLevel="0" collapsed="false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</row>
    <row r="778" customFormat="false" ht="15.75" hidden="false" customHeight="false" outlineLevel="0" collapsed="false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</row>
    <row r="779" customFormat="false" ht="15.75" hidden="false" customHeight="false" outlineLevel="0" collapsed="false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</row>
    <row r="780" customFormat="false" ht="15.75" hidden="false" customHeight="false" outlineLevel="0" collapsed="false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</row>
    <row r="781" customFormat="false" ht="15.75" hidden="false" customHeight="false" outlineLevel="0" collapsed="false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</row>
    <row r="782" customFormat="false" ht="15.75" hidden="false" customHeight="false" outlineLevel="0" collapsed="false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</row>
    <row r="783" customFormat="false" ht="15.75" hidden="false" customHeight="false" outlineLevel="0" collapsed="false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</row>
    <row r="784" customFormat="false" ht="15.75" hidden="false" customHeight="false" outlineLevel="0" collapsed="false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</row>
    <row r="785" customFormat="false" ht="15.75" hidden="false" customHeight="false" outlineLevel="0" collapsed="false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</row>
    <row r="786" customFormat="false" ht="15.75" hidden="false" customHeight="false" outlineLevel="0" collapsed="false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</row>
    <row r="787" customFormat="false" ht="15.75" hidden="false" customHeight="false" outlineLevel="0" collapsed="false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</row>
    <row r="788" customFormat="false" ht="15.75" hidden="false" customHeight="false" outlineLevel="0" collapsed="false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</row>
    <row r="789" customFormat="false" ht="15.75" hidden="false" customHeight="false" outlineLevel="0" collapsed="false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</row>
    <row r="790" customFormat="false" ht="15.75" hidden="false" customHeight="false" outlineLevel="0" collapsed="false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</row>
    <row r="791" customFormat="false" ht="15.75" hidden="false" customHeight="false" outlineLevel="0" collapsed="false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</row>
    <row r="792" customFormat="false" ht="15.75" hidden="false" customHeight="false" outlineLevel="0" collapsed="false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</row>
    <row r="793" customFormat="false" ht="15.75" hidden="false" customHeight="false" outlineLevel="0" collapsed="false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</row>
    <row r="794" customFormat="false" ht="15.75" hidden="false" customHeight="false" outlineLevel="0" collapsed="false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</row>
    <row r="795" customFormat="false" ht="15.75" hidden="false" customHeight="false" outlineLevel="0" collapsed="false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</row>
    <row r="796" customFormat="false" ht="15.75" hidden="false" customHeight="false" outlineLevel="0" collapsed="false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</row>
    <row r="797" customFormat="false" ht="15.75" hidden="false" customHeight="false" outlineLevel="0" collapsed="false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</row>
    <row r="798" customFormat="false" ht="15.75" hidden="false" customHeight="false" outlineLevel="0" collapsed="false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</row>
    <row r="799" customFormat="false" ht="15.75" hidden="false" customHeight="false" outlineLevel="0" collapsed="false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</row>
    <row r="800" customFormat="false" ht="15.75" hidden="false" customHeight="false" outlineLevel="0" collapsed="false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</row>
    <row r="801" customFormat="false" ht="15.75" hidden="false" customHeight="false" outlineLevel="0" collapsed="false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</row>
    <row r="802" customFormat="false" ht="15.75" hidden="false" customHeight="false" outlineLevel="0" collapsed="false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</row>
    <row r="803" customFormat="false" ht="15.75" hidden="false" customHeight="false" outlineLevel="0" collapsed="false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</row>
    <row r="804" customFormat="false" ht="15.75" hidden="false" customHeight="false" outlineLevel="0" collapsed="false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</row>
    <row r="805" customFormat="false" ht="15.75" hidden="false" customHeight="false" outlineLevel="0" collapsed="false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</row>
    <row r="806" customFormat="false" ht="15.75" hidden="false" customHeight="false" outlineLevel="0" collapsed="false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</row>
    <row r="807" customFormat="false" ht="15.75" hidden="false" customHeight="false" outlineLevel="0" collapsed="false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</row>
    <row r="808" customFormat="false" ht="15.75" hidden="false" customHeight="false" outlineLevel="0" collapsed="false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</row>
    <row r="809" customFormat="false" ht="15.75" hidden="false" customHeight="false" outlineLevel="0" collapsed="false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</row>
    <row r="810" customFormat="false" ht="15.75" hidden="false" customHeight="false" outlineLevel="0" collapsed="false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</row>
    <row r="811" customFormat="false" ht="15.75" hidden="false" customHeight="false" outlineLevel="0" collapsed="false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</row>
    <row r="812" customFormat="false" ht="15.75" hidden="false" customHeight="false" outlineLevel="0" collapsed="false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</row>
    <row r="813" customFormat="false" ht="15.75" hidden="false" customHeight="false" outlineLevel="0" collapsed="false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</row>
    <row r="814" customFormat="false" ht="15.75" hidden="false" customHeight="false" outlineLevel="0" collapsed="false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</row>
    <row r="815" customFormat="false" ht="15.75" hidden="false" customHeight="false" outlineLevel="0" collapsed="false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</row>
    <row r="816" customFormat="false" ht="15.75" hidden="false" customHeight="false" outlineLevel="0" collapsed="false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</row>
    <row r="817" customFormat="false" ht="15.75" hidden="false" customHeight="false" outlineLevel="0" collapsed="false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</row>
    <row r="818" customFormat="false" ht="15.75" hidden="false" customHeight="false" outlineLevel="0" collapsed="false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</row>
    <row r="819" customFormat="false" ht="15.75" hidden="false" customHeight="false" outlineLevel="0" collapsed="false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</row>
    <row r="820" customFormat="false" ht="15.75" hidden="false" customHeight="false" outlineLevel="0" collapsed="false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</row>
    <row r="821" customFormat="false" ht="15.75" hidden="false" customHeight="false" outlineLevel="0" collapsed="false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</row>
    <row r="822" customFormat="false" ht="15.75" hidden="false" customHeight="false" outlineLevel="0" collapsed="false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</row>
    <row r="823" customFormat="false" ht="15.75" hidden="false" customHeight="false" outlineLevel="0" collapsed="false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</row>
    <row r="824" customFormat="false" ht="15.75" hidden="false" customHeight="false" outlineLevel="0" collapsed="false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</row>
    <row r="825" customFormat="false" ht="15.75" hidden="false" customHeight="false" outlineLevel="0" collapsed="false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</row>
    <row r="826" customFormat="false" ht="15.75" hidden="false" customHeight="false" outlineLevel="0" collapsed="false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</row>
    <row r="827" customFormat="false" ht="15.75" hidden="false" customHeight="false" outlineLevel="0" collapsed="false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</row>
    <row r="828" customFormat="false" ht="15.75" hidden="false" customHeight="false" outlineLevel="0" collapsed="false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</row>
    <row r="829" customFormat="false" ht="15.75" hidden="false" customHeight="false" outlineLevel="0" collapsed="false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</row>
    <row r="830" customFormat="false" ht="15.75" hidden="false" customHeight="false" outlineLevel="0" collapsed="false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</row>
    <row r="831" customFormat="false" ht="15.75" hidden="false" customHeight="false" outlineLevel="0" collapsed="false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</row>
    <row r="832" customFormat="false" ht="15.75" hidden="false" customHeight="false" outlineLevel="0" collapsed="false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</row>
    <row r="833" customFormat="false" ht="15.75" hidden="false" customHeight="false" outlineLevel="0" collapsed="false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</row>
    <row r="834" customFormat="false" ht="15.75" hidden="false" customHeight="false" outlineLevel="0" collapsed="false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</row>
    <row r="835" customFormat="false" ht="15.75" hidden="false" customHeight="false" outlineLevel="0" collapsed="false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</row>
    <row r="836" customFormat="false" ht="15.75" hidden="false" customHeight="false" outlineLevel="0" collapsed="false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</row>
    <row r="837" customFormat="false" ht="15.75" hidden="false" customHeight="false" outlineLevel="0" collapsed="false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</row>
    <row r="838" customFormat="false" ht="15.75" hidden="false" customHeight="false" outlineLevel="0" collapsed="false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</row>
    <row r="839" customFormat="false" ht="15.75" hidden="false" customHeight="false" outlineLevel="0" collapsed="false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</row>
    <row r="840" customFormat="false" ht="15.75" hidden="false" customHeight="false" outlineLevel="0" collapsed="false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</row>
    <row r="841" customFormat="false" ht="15.75" hidden="false" customHeight="false" outlineLevel="0" collapsed="false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</row>
    <row r="842" customFormat="false" ht="15.75" hidden="false" customHeight="false" outlineLevel="0" collapsed="false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</row>
    <row r="843" customFormat="false" ht="15.75" hidden="false" customHeight="false" outlineLevel="0" collapsed="false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</row>
    <row r="844" customFormat="false" ht="15.75" hidden="false" customHeight="false" outlineLevel="0" collapsed="false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</row>
    <row r="845" customFormat="false" ht="15.75" hidden="false" customHeight="false" outlineLevel="0" collapsed="false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</row>
    <row r="846" customFormat="false" ht="15.75" hidden="false" customHeight="false" outlineLevel="0" collapsed="false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</row>
    <row r="847" customFormat="false" ht="15.75" hidden="false" customHeight="false" outlineLevel="0" collapsed="false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</row>
    <row r="848" customFormat="false" ht="15.75" hidden="false" customHeight="false" outlineLevel="0" collapsed="false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</row>
    <row r="849" customFormat="false" ht="15.75" hidden="false" customHeight="false" outlineLevel="0" collapsed="false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</row>
    <row r="850" customFormat="false" ht="15.75" hidden="false" customHeight="false" outlineLevel="0" collapsed="false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</row>
    <row r="851" customFormat="false" ht="15.75" hidden="false" customHeight="false" outlineLevel="0" collapsed="false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</row>
    <row r="852" customFormat="false" ht="15.75" hidden="false" customHeight="false" outlineLevel="0" collapsed="false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</row>
    <row r="853" customFormat="false" ht="15.75" hidden="false" customHeight="false" outlineLevel="0" collapsed="false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</row>
    <row r="854" customFormat="false" ht="15.75" hidden="false" customHeight="false" outlineLevel="0" collapsed="false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</row>
    <row r="855" customFormat="false" ht="15.75" hidden="false" customHeight="false" outlineLevel="0" collapsed="false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</row>
    <row r="856" customFormat="false" ht="15.75" hidden="false" customHeight="false" outlineLevel="0" collapsed="false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</row>
    <row r="857" customFormat="false" ht="15.75" hidden="false" customHeight="false" outlineLevel="0" collapsed="false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</row>
    <row r="858" customFormat="false" ht="15.75" hidden="false" customHeight="false" outlineLevel="0" collapsed="false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</row>
    <row r="859" customFormat="false" ht="15.75" hidden="false" customHeight="false" outlineLevel="0" collapsed="false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</row>
    <row r="860" customFormat="false" ht="15.75" hidden="false" customHeight="false" outlineLevel="0" collapsed="false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</row>
    <row r="861" customFormat="false" ht="15.75" hidden="false" customHeight="false" outlineLevel="0" collapsed="false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</row>
    <row r="862" customFormat="false" ht="15.75" hidden="false" customHeight="false" outlineLevel="0" collapsed="false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</row>
    <row r="863" customFormat="false" ht="15.75" hidden="false" customHeight="false" outlineLevel="0" collapsed="false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</row>
    <row r="864" customFormat="false" ht="15.75" hidden="false" customHeight="false" outlineLevel="0" collapsed="false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</row>
    <row r="865" customFormat="false" ht="15.75" hidden="false" customHeight="false" outlineLevel="0" collapsed="false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</row>
    <row r="866" customFormat="false" ht="15.75" hidden="false" customHeight="false" outlineLevel="0" collapsed="false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</row>
    <row r="867" customFormat="false" ht="15.75" hidden="false" customHeight="false" outlineLevel="0" collapsed="false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</row>
    <row r="868" customFormat="false" ht="15.75" hidden="false" customHeight="false" outlineLevel="0" collapsed="false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</row>
    <row r="869" customFormat="false" ht="15.75" hidden="false" customHeight="false" outlineLevel="0" collapsed="false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</row>
    <row r="870" customFormat="false" ht="15.75" hidden="false" customHeight="false" outlineLevel="0" collapsed="false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</row>
    <row r="871" customFormat="false" ht="15.75" hidden="false" customHeight="false" outlineLevel="0" collapsed="false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</row>
    <row r="872" customFormat="false" ht="15.75" hidden="false" customHeight="false" outlineLevel="0" collapsed="false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</row>
    <row r="873" customFormat="false" ht="15.75" hidden="false" customHeight="false" outlineLevel="0" collapsed="false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</row>
    <row r="874" customFormat="false" ht="15.75" hidden="false" customHeight="false" outlineLevel="0" collapsed="false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</row>
    <row r="875" customFormat="false" ht="15.75" hidden="false" customHeight="false" outlineLevel="0" collapsed="false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</row>
    <row r="876" customFormat="false" ht="15.75" hidden="false" customHeight="false" outlineLevel="0" collapsed="false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</row>
    <row r="877" customFormat="false" ht="15.75" hidden="false" customHeight="false" outlineLevel="0" collapsed="false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</row>
    <row r="878" customFormat="false" ht="15.75" hidden="false" customHeight="false" outlineLevel="0" collapsed="false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</row>
    <row r="879" customFormat="false" ht="15.75" hidden="false" customHeight="false" outlineLevel="0" collapsed="false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</row>
    <row r="880" customFormat="false" ht="15.75" hidden="false" customHeight="false" outlineLevel="0" collapsed="false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</row>
    <row r="881" customFormat="false" ht="15.75" hidden="false" customHeight="false" outlineLevel="0" collapsed="false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</row>
    <row r="882" customFormat="false" ht="15.75" hidden="false" customHeight="false" outlineLevel="0" collapsed="false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</row>
    <row r="883" customFormat="false" ht="15.75" hidden="false" customHeight="false" outlineLevel="0" collapsed="false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</row>
    <row r="884" customFormat="false" ht="15.75" hidden="false" customHeight="false" outlineLevel="0" collapsed="false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</row>
    <row r="885" customFormat="false" ht="15.75" hidden="false" customHeight="false" outlineLevel="0" collapsed="false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</row>
    <row r="886" customFormat="false" ht="15.75" hidden="false" customHeight="false" outlineLevel="0" collapsed="false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</row>
    <row r="887" customFormat="false" ht="15.75" hidden="false" customHeight="false" outlineLevel="0" collapsed="false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</row>
    <row r="888" customFormat="false" ht="15.75" hidden="false" customHeight="false" outlineLevel="0" collapsed="false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</row>
    <row r="889" customFormat="false" ht="15.75" hidden="false" customHeight="false" outlineLevel="0" collapsed="false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</row>
    <row r="890" customFormat="false" ht="15.75" hidden="false" customHeight="false" outlineLevel="0" collapsed="false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</row>
    <row r="891" customFormat="false" ht="15.75" hidden="false" customHeight="false" outlineLevel="0" collapsed="false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</row>
    <row r="892" customFormat="false" ht="15.75" hidden="false" customHeight="false" outlineLevel="0" collapsed="false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</row>
    <row r="893" customFormat="false" ht="15.75" hidden="false" customHeight="false" outlineLevel="0" collapsed="false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</row>
    <row r="894" customFormat="false" ht="15.75" hidden="false" customHeight="false" outlineLevel="0" collapsed="false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</row>
    <row r="895" customFormat="false" ht="15.75" hidden="false" customHeight="false" outlineLevel="0" collapsed="false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</row>
    <row r="896" customFormat="false" ht="15.75" hidden="false" customHeight="false" outlineLevel="0" collapsed="false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</row>
    <row r="897" customFormat="false" ht="15.75" hidden="false" customHeight="false" outlineLevel="0" collapsed="false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</row>
    <row r="898" customFormat="false" ht="15.75" hidden="false" customHeight="false" outlineLevel="0" collapsed="false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</row>
    <row r="899" customFormat="false" ht="15.75" hidden="false" customHeight="false" outlineLevel="0" collapsed="false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</row>
  </sheetData>
  <conditionalFormatting sqref="N2:O153">
    <cfRule type="cellIs" priority="2" operator="equal" aboveAverage="0" equalAverage="0" bottom="0" percent="0" rank="0" text="" dxfId="0">
      <formula>2</formula>
    </cfRule>
  </conditionalFormatting>
  <conditionalFormatting sqref="N2:O153">
    <cfRule type="cellIs" priority="3" operator="equal" aboveAverage="0" equalAverage="0" bottom="0" percent="0" rank="0" text="" dxfId="1">
      <formula>-1</formula>
    </cfRule>
  </conditionalFormatting>
  <conditionalFormatting sqref="N2:O153">
    <cfRule type="cellIs" priority="4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9.29"/>
    <col collapsed="false" customWidth="true" hidden="false" outlineLevel="0" max="6" min="6" style="0" width="21.14"/>
    <col collapsed="false" customWidth="true" hidden="false" outlineLevel="0" max="10" min="10" style="0" width="58"/>
    <col collapsed="false" customWidth="true" hidden="false" outlineLevel="0" max="11" min="11" style="0" width="5.57"/>
    <col collapsed="false" customWidth="true" hidden="false" outlineLevel="0" max="13" min="12" style="0" width="5.43"/>
    <col collapsed="false" customWidth="true" hidden="false" outlineLevel="0" max="14" min="14" style="0" width="11.43"/>
    <col collapsed="false" customWidth="true" hidden="false" outlineLevel="0" max="15" min="15" style="0" width="10.99"/>
    <col collapsed="false" customWidth="true" hidden="false" outlineLevel="0" max="16" min="16" style="0" width="26.71"/>
  </cols>
  <sheetData>
    <row r="1" customFormat="false" ht="15.75" hidden="false" customHeight="false" outlineLevel="0" collapsed="false">
      <c r="A1" s="52" t="s">
        <v>347</v>
      </c>
      <c r="B1" s="2" t="s">
        <v>348</v>
      </c>
      <c r="C1" s="2" t="s">
        <v>349</v>
      </c>
      <c r="D1" s="2" t="s">
        <v>350</v>
      </c>
    </row>
    <row r="2" customFormat="false" ht="15.75" hidden="false" customHeight="false" outlineLevel="0" collapsed="false">
      <c r="A2" s="53" t="s">
        <v>16</v>
      </c>
      <c r="B2" s="54" t="n">
        <f aca="false">IFERROR(__xludf.dummyfunction("COUNTIF(FILTER('Переформатированный ответ'!$I$2:$I$183,('Переформатированный ответ'!$N$2:$N$183 &gt;-1)), A2)"),18)</f>
        <v>18</v>
      </c>
      <c r="C2" s="55" t="n">
        <v>15</v>
      </c>
      <c r="D2" s="56" t="str">
        <f aca="false">IF(B2 &lt; C2, "Всё норм", IF(B2 &lt;= C2*1.3, "Почти писос!", "Писос!"))</f>
        <v>Почти писос!</v>
      </c>
      <c r="H2" s="57"/>
    </row>
    <row r="3" customFormat="false" ht="15.75" hidden="false" customHeight="false" outlineLevel="0" collapsed="false">
      <c r="A3" s="53" t="s">
        <v>224</v>
      </c>
      <c r="B3" s="54" t="n">
        <f aca="false">IFERROR(__xludf.dummyfunction("COUNTIF(FILTER('Переформатированный ответ'!$I$2:$I$183,('Переформатированный ответ'!$N$2:$N$183 &gt;-1)), A3)"),1)</f>
        <v>1</v>
      </c>
      <c r="C3" s="55" t="n">
        <v>15</v>
      </c>
      <c r="D3" s="56" t="str">
        <f aca="false">IF(B3 &lt; C3, "Всё норм", IF(B3 &lt;= C3*1.3, "Почти писос!", "Писос!"))</f>
        <v>Всё норм</v>
      </c>
      <c r="H3" s="57"/>
      <c r="J3" s="15" t="s">
        <v>256</v>
      </c>
    </row>
    <row r="4" customFormat="false" ht="15.75" hidden="false" customHeight="false" outlineLevel="0" collapsed="false">
      <c r="A4" s="53" t="s">
        <v>32</v>
      </c>
      <c r="B4" s="54" t="n">
        <f aca="false">IFERROR(__xludf.dummyfunction("COUNTIF(FILTER('Переформатированный ответ'!$I$2:$I$183,('Переформатированный ответ'!$N$2:$N$183 &gt;-1)), A4)"),8)</f>
        <v>8</v>
      </c>
      <c r="C4" s="55" t="n">
        <v>15</v>
      </c>
      <c r="D4" s="56" t="str">
        <f aca="false">IF(B4 &lt; C4, "Всё норм", IF(B4 &lt;= C4*1.3, "Почти писос!", "Писос!"))</f>
        <v>Всё норм</v>
      </c>
      <c r="H4" s="57"/>
      <c r="J4" s="15" t="s">
        <v>26</v>
      </c>
    </row>
    <row r="5" customFormat="false" ht="15.75" hidden="false" customHeight="false" outlineLevel="0" collapsed="false">
      <c r="A5" s="53" t="s">
        <v>40</v>
      </c>
      <c r="B5" s="54" t="n">
        <f aca="false">IFERROR(__xludf.dummyfunction("COUNTIF(FILTER('Переформатированный ответ'!$I$2:$I$183,('Переформатированный ответ'!$N$2:$N$183 &gt;-1)), A5)"),5)</f>
        <v>5</v>
      </c>
      <c r="C5" s="55" t="n">
        <v>15</v>
      </c>
      <c r="D5" s="56" t="str">
        <f aca="false">IF(B5 &lt; C5, "Всё норм", IF(B5 &lt;= C5*1.3, "Почти писос!", "Писос!"))</f>
        <v>Всё норм</v>
      </c>
      <c r="F5" s="58" t="s">
        <v>351</v>
      </c>
      <c r="H5" s="57"/>
      <c r="J5" s="59" t="s">
        <v>50</v>
      </c>
    </row>
    <row r="6" customFormat="false" ht="15.75" hidden="false" customHeight="false" outlineLevel="0" collapsed="false">
      <c r="A6" s="53" t="s">
        <v>49</v>
      </c>
      <c r="B6" s="54" t="n">
        <f aca="false">IFERROR(__xludf.dummyfunction("COUNTIF(FILTER('Переформатированный ответ'!$I$2:$I$183,('Переформатированный ответ'!$N$2:$N$183 &gt;-1)), A6)"),11)</f>
        <v>11</v>
      </c>
      <c r="C6" s="55" t="n">
        <v>15</v>
      </c>
      <c r="D6" s="56" t="str">
        <f aca="false">IF(B6 &lt; C6, "Всё норм", IF(B6 &lt;= C6*1.3, "Почти писос!", "Писос!"))</f>
        <v>Всё норм</v>
      </c>
      <c r="F6" s="60" t="n">
        <f aca="false">COUNTA('Переформатированный ответ'!$A$2:$A$161)</f>
        <v>152</v>
      </c>
      <c r="H6" s="57"/>
      <c r="J6" s="10" t="s">
        <v>41</v>
      </c>
    </row>
    <row r="7" customFormat="false" ht="15.75" hidden="false" customHeight="false" outlineLevel="0" collapsed="false">
      <c r="A7" s="53" t="s">
        <v>79</v>
      </c>
      <c r="B7" s="54" t="n">
        <f aca="false">IFERROR(__xludf.dummyfunction("COUNTIF(FILTER('Переформатированный ответ'!$I$2:$I$183,('Переформатированный ответ'!$N$2:$N$183 &gt;-1)), A7)"),14)</f>
        <v>14</v>
      </c>
      <c r="C7" s="55" t="n">
        <v>15</v>
      </c>
      <c r="D7" s="56" t="str">
        <f aca="false">IF(B7 &lt; C7, "Всё норм", IF(B7 &lt;= C7*1.3, "Почти писос!", "Писос!"))</f>
        <v>Всё норм</v>
      </c>
      <c r="F7" s="60"/>
      <c r="H7" s="57" t="s">
        <v>352</v>
      </c>
      <c r="J7" s="15" t="s">
        <v>34</v>
      </c>
    </row>
    <row r="8" customFormat="false" ht="15.75" hidden="false" customHeight="false" outlineLevel="0" collapsed="false">
      <c r="A8" s="53" t="s">
        <v>24</v>
      </c>
      <c r="B8" s="54" t="n">
        <f aca="false">IFERROR(__xludf.dummyfunction("COUNTIF(FILTER('Переформатированный ответ'!$I$2:$I$183,('Переформатированный ответ'!$N$2:$N$183 &gt;-1)), A8)"),2)</f>
        <v>2</v>
      </c>
      <c r="C8" s="55" t="n">
        <v>15</v>
      </c>
      <c r="D8" s="56" t="str">
        <f aca="false">IF(B8 &lt; C8, "Всё норм", IF(B8 &lt;= C8*1.3, "Почти писос!", "Писос!"))</f>
        <v>Всё норм</v>
      </c>
      <c r="E8" s="2"/>
      <c r="F8" s="60"/>
      <c r="H8" s="61" t="s">
        <v>353</v>
      </c>
      <c r="J8" s="62" t="s">
        <v>143</v>
      </c>
    </row>
    <row r="9" customFormat="false" ht="15.75" hidden="false" customHeight="false" outlineLevel="0" collapsed="false">
      <c r="A9" s="63" t="s">
        <v>160</v>
      </c>
      <c r="B9" s="54" t="n">
        <f aca="false">IFERROR(__xludf.dummyfunction("COUNTIF(FILTER('Переформатированный ответ'!$I$2:$I$183,('Переформатированный ответ'!$N$2:$N$183 &gt;-1)), A9)"),4)</f>
        <v>4</v>
      </c>
      <c r="C9" s="55" t="n">
        <v>15</v>
      </c>
      <c r="D9" s="56" t="str">
        <f aca="false">IF(B9 &lt; C9, "Всё норм", IF(B9 &lt;= C9*1.3, "Почти писос!", "Писос!"))</f>
        <v>Всё норм</v>
      </c>
      <c r="E9" s="2"/>
      <c r="F9" s="60"/>
      <c r="H9" s="15" t="s">
        <v>354</v>
      </c>
      <c r="J9" s="64" t="s">
        <v>61</v>
      </c>
    </row>
    <row r="10" customFormat="false" ht="15.75" hidden="false" customHeight="false" outlineLevel="0" collapsed="false">
      <c r="A10" s="5" t="s">
        <v>225</v>
      </c>
      <c r="B10" s="54" t="n">
        <f aca="false">IFERROR(__xludf.dummyfunction("COUNTIF(FILTER('Переформатированный ответ'!$I$2:$I$183,('Переформатированный ответ'!$N$2:$N$183 &gt;-1)), A10)"),2)</f>
        <v>2</v>
      </c>
      <c r="C10" s="55"/>
      <c r="F10" s="60"/>
      <c r="H10" s="65" t="s">
        <v>355</v>
      </c>
    </row>
    <row r="11" customFormat="false" ht="15.75" hidden="false" customHeight="false" outlineLevel="0" collapsed="false">
      <c r="A11" s="5"/>
      <c r="B11" s="66" t="n">
        <f aca="false">SUM(B2:B9)</f>
        <v>63</v>
      </c>
      <c r="C11" s="66" t="n">
        <f aca="false">SUM(C2:C9)</f>
        <v>120</v>
      </c>
      <c r="F11" s="67"/>
      <c r="H11" s="10" t="s">
        <v>356</v>
      </c>
      <c r="J11" s="15" t="s">
        <v>144</v>
      </c>
    </row>
    <row r="12" customFormat="false" ht="15.75" hidden="false" customHeight="false" outlineLevel="0" collapsed="false">
      <c r="A12" s="52" t="s">
        <v>357</v>
      </c>
      <c r="B12" s="66"/>
      <c r="C12" s="66"/>
      <c r="J12" s="10" t="s">
        <v>42</v>
      </c>
    </row>
    <row r="13" customFormat="false" ht="15.75" hidden="false" customHeight="false" outlineLevel="0" collapsed="false">
      <c r="A13" s="15" t="s">
        <v>256</v>
      </c>
      <c r="B13" s="54" t="n">
        <f aca="false">IFERROR(__xludf.dummyfunction("COUNTIF(FILTER('Переформатированный ответ'!$J$2:$J$161,('Переформатированный ответ'!$N$2:$N$161 &gt;-1)), A13)"),4)</f>
        <v>4</v>
      </c>
      <c r="C13" s="55" t="n">
        <v>15</v>
      </c>
      <c r="D13" s="56" t="str">
        <f aca="false">IF(B13 &lt; C13, "Всё норм", IF(B13 &lt;= C13*1.3, "Почти писос!", "Писос!"))</f>
        <v>Всё норм</v>
      </c>
      <c r="J13" s="59" t="s">
        <v>18</v>
      </c>
    </row>
    <row r="14" customFormat="false" ht="15.75" hidden="false" customHeight="false" outlineLevel="0" collapsed="false">
      <c r="A14" s="61" t="s">
        <v>56</v>
      </c>
      <c r="B14" s="54" t="n">
        <f aca="false">IFERROR(__xludf.dummyfunction("COUNTIF(FILTER('Переформатированный ответ'!$J$2:$J$161,('Переформатированный ответ'!$N$2:$N$161 &gt;-1)), A14)"),19)</f>
        <v>19</v>
      </c>
      <c r="C14" s="55" t="n">
        <v>20</v>
      </c>
      <c r="D14" s="56" t="str">
        <f aca="false">IF(B14 &lt; C14, "Всё норм", IF(B14 &lt;= C14*1.3, "Почти писос!", "Писос!"))</f>
        <v>Всё норм</v>
      </c>
      <c r="J14" s="65" t="s">
        <v>166</v>
      </c>
    </row>
    <row r="15" customFormat="false" ht="15.75" hidden="false" customHeight="false" outlineLevel="0" collapsed="false">
      <c r="A15" s="61" t="s">
        <v>25</v>
      </c>
      <c r="B15" s="54" t="n">
        <f aca="false">IFERROR(__xludf.dummyfunction("COUNTIF(FILTER('Переформатированный ответ'!$J$2:$J$161,('Переформатированный ответ'!$N$2:$N$161 &gt;-1)), A15)"),4)</f>
        <v>4</v>
      </c>
      <c r="C15" s="55" t="n">
        <v>20</v>
      </c>
      <c r="D15" s="56" t="str">
        <f aca="false">IF(B15 &lt; C15, "Всё норм", IF(B15 &lt;= C15*1.3, "Почти писос!", "Писос!"))</f>
        <v>Всё норм</v>
      </c>
      <c r="J15" s="59" t="s">
        <v>85</v>
      </c>
    </row>
    <row r="16" customFormat="false" ht="15.75" hidden="false" customHeight="false" outlineLevel="0" collapsed="false">
      <c r="A16" s="59" t="s">
        <v>50</v>
      </c>
      <c r="B16" s="54" t="n">
        <f aca="false">IFERROR(__xludf.dummyfunction("COUNTIF(FILTER('Переформатированный ответ'!$J$2:$J$161,('Переформатированный ответ'!$N$2:$N$161 &gt;-1)), A16)"),7)</f>
        <v>7</v>
      </c>
      <c r="C16" s="55" t="n">
        <v>15</v>
      </c>
      <c r="D16" s="56" t="str">
        <f aca="false">IF(B16 &lt; C16, "Всё норм", IF(B16 &lt;= C16*1.3, "Почти писос!", "Писос!"))</f>
        <v>Всё норм</v>
      </c>
      <c r="J16" s="68" t="s">
        <v>109</v>
      </c>
    </row>
    <row r="17" customFormat="false" ht="15.75" hidden="false" customHeight="false" outlineLevel="0" collapsed="false">
      <c r="A17" s="10" t="s">
        <v>41</v>
      </c>
      <c r="B17" s="54" t="n">
        <f aca="false">IFERROR(__xludf.dummyfunction("COUNTIF(FILTER('Переформатированный ответ'!$J$2:$J$161,('Переформатированный ответ'!$N$2:$N$161 &gt;-1)), A17)"),8)</f>
        <v>8</v>
      </c>
      <c r="C17" s="55" t="n">
        <v>15</v>
      </c>
      <c r="D17" s="56" t="str">
        <f aca="false">IF(B17 &lt; C17, "Всё норм", IF(B17 &lt;= C17*1.3, "Почти писос!", "Писос!"))</f>
        <v>Всё норм</v>
      </c>
      <c r="F17" s="57" t="s">
        <v>358</v>
      </c>
      <c r="J17" s="64" t="s">
        <v>262</v>
      </c>
    </row>
    <row r="18" customFormat="false" ht="15.75" hidden="false" customHeight="false" outlineLevel="0" collapsed="false">
      <c r="A18" s="61" t="s">
        <v>17</v>
      </c>
      <c r="B18" s="54" t="n">
        <f aca="false">IFERROR(__xludf.dummyfunction("COUNTIF(FILTER('Переформатированный ответ'!$J$2:$J$161,('Переформатированный ответ'!$N$2:$N$161 &gt;-1)), A18)"),9)</f>
        <v>9</v>
      </c>
      <c r="C18" s="55" t="n">
        <v>12</v>
      </c>
      <c r="D18" s="56" t="str">
        <f aca="false">IF(B18 &lt; C18, "Всё норм", IF(B18 &lt;= C18*1.3, "Почти писос!", "Писос!"))</f>
        <v>Всё норм</v>
      </c>
      <c r="F18" s="56" t="e">
        <f aca="false">IF(MAX('Переформатированный ответ'!$A$2:$A$161)=MAX(Parse!$A$2:$A$405),"Обновлена","Не обновлена")</f>
        <v>#REF!</v>
      </c>
    </row>
    <row r="19" customFormat="false" ht="15.75" hidden="false" customHeight="false" outlineLevel="0" collapsed="false">
      <c r="A19" s="62" t="s">
        <v>143</v>
      </c>
      <c r="B19" s="54" t="n">
        <f aca="false">IFERROR(__xludf.dummyfunction("COUNTIF(FILTER('Переформатированный ответ'!$J$2:$J$161,('Переформатированный ответ'!$N$2:$N$161 &gt;-1)), A19)"),5)</f>
        <v>5</v>
      </c>
      <c r="C19" s="55" t="n">
        <v>15</v>
      </c>
      <c r="D19" s="56" t="str">
        <f aca="false">IF(B19 &lt; C19, "Всё норм", IF(B19 &lt;= C19*1.3, "Почти писос!", "Писос!"))</f>
        <v>Всё норм</v>
      </c>
      <c r="F19" s="69" t="e">
        <f aca="false">IF(F18 = "Обновлена","","Отставание:")</f>
        <v>#REF!</v>
      </c>
    </row>
    <row r="20" customFormat="false" ht="15.75" hidden="false" customHeight="false" outlineLevel="0" collapsed="false">
      <c r="A20" s="63" t="s">
        <v>33</v>
      </c>
      <c r="B20" s="54" t="n">
        <f aca="false">IFERROR(__xludf.dummyfunction("COUNTIF(FILTER('Переформатированный ответ'!$J$2:$J$161,('Переформатированный ответ'!$N$2:$N$161 &gt;-1)), A20)"),5)</f>
        <v>5</v>
      </c>
      <c r="C20" s="55" t="n">
        <v>30</v>
      </c>
      <c r="D20" s="56" t="str">
        <f aca="false">IF(B20 &lt; C20, "Всё норм", IF(B20 &lt;= C20*1.3, "Почти писос!", "Писос!"))</f>
        <v>Всё норм</v>
      </c>
      <c r="F20" s="70" t="e">
        <f aca="false">IF(F18 = "Обновлена","",MAX(Parse!$A$2:$A$813)-MAX('Переформатированный ответ'!$A$2:$A$205))</f>
        <v>#REF!</v>
      </c>
    </row>
    <row r="21" customFormat="false" ht="15.75" hidden="false" customHeight="false" outlineLevel="0" collapsed="false">
      <c r="A21" s="64" t="s">
        <v>61</v>
      </c>
      <c r="B21" s="54" t="n">
        <f aca="false">IFERROR(__xludf.dummyfunction("COUNTIF(FILTER('Переформатированный ответ'!$J$2:$J$161,('Переформатированный ответ'!$N$2:$N$161 &gt;-1)), A21)"),2)</f>
        <v>2</v>
      </c>
      <c r="C21" s="55" t="n">
        <v>15</v>
      </c>
      <c r="D21" s="56" t="str">
        <f aca="false">IF(B21 &lt; C21, "Всё норм", IF(B21 &lt;= C21*1.3, "Почти писос!", "Писос!"))</f>
        <v>Всё норм</v>
      </c>
      <c r="F21" s="69" t="e">
        <f aca="false">IF(F18 = "Обновлена","","Неучтённые дети:")</f>
        <v>#REF!</v>
      </c>
    </row>
    <row r="22" customFormat="false" ht="15.75" hidden="false" customHeight="false" outlineLevel="0" collapsed="false">
      <c r="A22" s="5" t="s">
        <v>225</v>
      </c>
      <c r="B22" s="54" t="n">
        <f aca="false">IFERROR(__xludf.dummyfunction("COUNTIF(FILTER('Переформатированный ответ'!$J$2:$J$161,('Переформатированный ответ'!$N$2:$N$161 &gt;-1)), A22)"),2)</f>
        <v>2</v>
      </c>
      <c r="C22" s="66"/>
      <c r="F22" s="69"/>
    </row>
    <row r="23" customFormat="false" ht="15.75" hidden="false" customHeight="false" outlineLevel="0" collapsed="false">
      <c r="A23" s="49"/>
      <c r="B23" s="66" t="n">
        <f aca="false">SUM(B13:B21)</f>
        <v>63</v>
      </c>
      <c r="C23" s="66" t="n">
        <f aca="false">SUM(C13:C21)</f>
        <v>157</v>
      </c>
      <c r="F23" s="1" t="e">
        <f aca="false">IF(F18 = "Обновлена","",MATCH(MAX(Parse!$A$405:$A$813),Parse!$A$405:$A$813)-MATCH(MAX('Переформатированный ответ'!$A$2:$A$128),Parse!$A$405:$A$813))</f>
        <v>#REF!</v>
      </c>
    </row>
    <row r="24" customFormat="false" ht="15.75" hidden="false" customHeight="false" outlineLevel="0" collapsed="false">
      <c r="A24" s="52" t="s">
        <v>359</v>
      </c>
      <c r="B24" s="66"/>
      <c r="C24" s="66"/>
      <c r="F24" s="57" t="s">
        <v>360</v>
      </c>
    </row>
    <row r="25" customFormat="false" ht="15.75" hidden="false" customHeight="false" outlineLevel="0" collapsed="false">
      <c r="A25" s="15" t="s">
        <v>144</v>
      </c>
      <c r="B25" s="54" t="n">
        <f aca="false">IFERROR(__xludf.dummyfunction("COUNTIF(FILTER('Переформатированный ответ'!$K$2:$K$161,('Переформатированный ответ'!$N$2:$N$161 &gt;-1)), A25)"),10)</f>
        <v>10</v>
      </c>
      <c r="C25" s="55" t="n">
        <v>15</v>
      </c>
      <c r="D25" s="56" t="str">
        <f aca="false">IF(B25 &lt; C25, "Всё норм", IF(B25 &lt;= C25*1.3, "Почти писос!", "Писос!"))</f>
        <v>Всё норм</v>
      </c>
      <c r="F25" s="71" t="n">
        <f aca="false">IFERROR(__xludf.dummyfunction("if(counta(filter('Переформатированный ответ'!$A$2:$N$161,ARRAYFORMULA(COUNTIF(arrayformula(CONCAT(TRIM('Переформатированный ответ'!$B$2:$B$161),TRIM('Переформатированный ответ'!$C$2:$C$161))),CONCAT(TRIM('Переформатированный ответ'!$B$2:$B$161),TRIM('Пере"&amp;"форматированный ответ'!$C$2:$C$161)))&gt;1))) = 0,""Отсутствуют"",filter('Переформатированный ответ'!$A$2:$N$161,ARRAYFORMULA(COUNTIF(arrayformula(CONCAT(TRIM('Переформатированный ответ'!$B$2:$B$161),TRIM('Переформатированный ответ'!$C$2:$C$161))),CONCAT(TRI"&amp;"M('Переформатированный ответ'!$B$2:$B$161),TRIM('Переформатированный ответ'!$C$2:$C$161)))&gt;1)))"),44331.6480942708)</f>
        <v>44331.64809</v>
      </c>
      <c r="G25" s="1" t="str">
        <f aca="false">IFERROR(__xludf.dummyfunction("""COMPUTED_VALUE"""),"Пьянзин")</f>
        <v>Пьянзин</v>
      </c>
      <c r="H25" s="1" t="str">
        <f aca="false">IFERROR(__xludf.dummyfunction("""COMPUTED_VALUE"""),"Богдан")</f>
        <v>Богдан</v>
      </c>
      <c r="I25" s="1" t="n">
        <f aca="false">IFERROR(__xludf.dummyfunction("""COMPUTED_VALUE"""),10)</f>
        <v>10</v>
      </c>
      <c r="J25" s="1" t="n">
        <f aca="false">IFERROR(__xludf.dummyfunction("""COMPUTED_VALUE"""),117)</f>
        <v>117</v>
      </c>
      <c r="K25" s="1"/>
      <c r="L25" s="72" t="str">
        <f aca="false">IFERROR(__xludf.dummyfunction("""COMPUTED_VALUE"""),"vk.com/bpyanzin")</f>
        <v>vk.com/bpyanzin</v>
      </c>
      <c r="M25" s="1" t="str">
        <f aca="false">IFERROR(__xludf.dummyfunction("""COMPUTED_VALUE"""),"b.pyanzin@mail.ru")</f>
        <v>b.pyanzin@mail.ru</v>
      </c>
      <c r="N25" s="1" t="str">
        <f aca="false">IFERROR(__xludf.dummyfunction("""COMPUTED_VALUE"""),"Информатика")</f>
        <v>Информатика</v>
      </c>
      <c r="O25" s="1" t="str">
        <f aca="false">IFERROR(__xludf.dummyfunction("""COMPUTED_VALUE"""),"Основы теории групп")</f>
        <v>Основы теории групп</v>
      </c>
      <c r="P25" s="1" t="str">
        <f aca="false">IFERROR(__xludf.dummyfunction("""COMPUTED_VALUE"""),"Сюжеты в теории узлов")</f>
        <v>Сюжеты в теории узлов</v>
      </c>
      <c r="Q25" s="1" t="str">
        <f aca="false">IFERROR(__xludf.dummyfunction("""COMPUTED_VALUE"""),"Да")</f>
        <v>Да</v>
      </c>
      <c r="R25" s="1" t="n">
        <f aca="false">IFERROR(__xludf.dummyfunction("""COMPUTED_VALUE"""),8)</f>
        <v>8</v>
      </c>
      <c r="S25" s="1"/>
    </row>
    <row r="26" customFormat="false" ht="15.75" hidden="false" customHeight="false" outlineLevel="0" collapsed="false">
      <c r="A26" s="15" t="s">
        <v>26</v>
      </c>
      <c r="B26" s="54" t="n">
        <f aca="false">IFERROR(__xludf.dummyfunction("COUNTIF(FILTER('Переформатированный ответ'!$K$2:$K$161,('Переформатированный ответ'!$N$2:$N$161 &gt;-1)), A26)"),8)</f>
        <v>8</v>
      </c>
      <c r="C26" s="55" t="n">
        <v>10</v>
      </c>
      <c r="D26" s="56" t="str">
        <f aca="false">IF(B26 &lt; C26, "Всё норм", IF(B26 &lt;= C26*1.3, "Почти писос!", "Писос!"))</f>
        <v>Всё норм</v>
      </c>
      <c r="F26" s="71" t="n">
        <f aca="false">IFERROR(__xludf.dummyfunction("""COMPUTED_VALUE"""),44375.8592312963)</f>
        <v>44375.85923</v>
      </c>
      <c r="G26" s="1" t="str">
        <f aca="false">IFERROR(__xludf.dummyfunction("""COMPUTED_VALUE"""),"Пьянзин")</f>
        <v>Пьянзин</v>
      </c>
      <c r="H26" s="1" t="str">
        <f aca="false">IFERROR(__xludf.dummyfunction("""COMPUTED_VALUE"""),"Богдан")</f>
        <v>Богдан</v>
      </c>
      <c r="I26" s="1" t="n">
        <f aca="false">IFERROR(__xludf.dummyfunction("""COMPUTED_VALUE"""),10)</f>
        <v>10</v>
      </c>
      <c r="J26" s="1" t="n">
        <f aca="false">IFERROR(__xludf.dummyfunction("""COMPUTED_VALUE"""),117)</f>
        <v>117</v>
      </c>
      <c r="K26" s="1"/>
      <c r="L26" s="72" t="str">
        <f aca="false">IFERROR(__xludf.dummyfunction("""COMPUTED_VALUE"""),"vk.com/bpyanzin")</f>
        <v>vk.com/bpyanzin</v>
      </c>
      <c r="M26" s="1" t="str">
        <f aca="false">IFERROR(__xludf.dummyfunction("""COMPUTED_VALUE"""),"b.pyanzin@mail.ru")</f>
        <v>b.pyanzin@mail.ru</v>
      </c>
      <c r="N26" s="1" t="str">
        <f aca="false">IFERROR(__xludf.dummyfunction("""COMPUTED_VALUE"""),"Информатика")</f>
        <v>Информатика</v>
      </c>
      <c r="O26" s="1" t="str">
        <f aca="false">IFERROR(__xludf.dummyfunction("""COMPUTED_VALUE"""),"Основы теории групп")</f>
        <v>Основы теории групп</v>
      </c>
      <c r="P26" s="1" t="str">
        <f aca="false">IFERROR(__xludf.dummyfunction("""COMPUTED_VALUE"""),"Курс молодого хакера")</f>
        <v>Курс молодого хакера</v>
      </c>
      <c r="Q26" s="1" t="str">
        <f aca="false">IFERROR(__xludf.dummyfunction("""COMPUTED_VALUE"""),"Да")</f>
        <v>Да</v>
      </c>
      <c r="R26" s="1" t="n">
        <f aca="false">IFERROR(__xludf.dummyfunction("""COMPUTED_VALUE"""),83)</f>
        <v>83</v>
      </c>
      <c r="S26" s="1"/>
    </row>
    <row r="27" customFormat="false" ht="15.75" hidden="false" customHeight="false" outlineLevel="0" collapsed="false">
      <c r="A27" s="10" t="s">
        <v>42</v>
      </c>
      <c r="B27" s="54" t="n">
        <f aca="false">IFERROR(__xludf.dummyfunction("COUNTIF(FILTER('Переформатированный ответ'!$K$2:$K$161,('Переформатированный ответ'!$N$2:$N$161 &gt;-1)), A27)"),5)</f>
        <v>5</v>
      </c>
      <c r="C27" s="55" t="n">
        <v>12</v>
      </c>
      <c r="D27" s="56" t="str">
        <f aca="false">IF(B27 &lt; C27, "Всё норм", IF(B27 &lt;= C27*1.3, "Почти писос!", "Писос!"))</f>
        <v>Всё норм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 t="str">
        <f aca="false">IFERROR(__xludf.dummyfunction("""COMPUTED_VALUE"""),"")</f>
        <v/>
      </c>
      <c r="R27" s="1" t="n">
        <f aca="false">IFERROR(__xludf.dummyfunction("""COMPUTED_VALUE"""),84)</f>
        <v>84</v>
      </c>
      <c r="S27" s="1"/>
    </row>
    <row r="28" customFormat="false" ht="15.75" hidden="false" customHeight="false" outlineLevel="0" collapsed="false">
      <c r="A28" s="61" t="s">
        <v>124</v>
      </c>
      <c r="B28" s="54" t="n">
        <f aca="false">IFERROR(__xludf.dummyfunction("COUNTIF(FILTER('Переформатированный ответ'!$K$2:$K$161,('Переформатированный ответ'!$N$2:$N$161 &gt;-1)), A28)"),2)</f>
        <v>2</v>
      </c>
      <c r="C28" s="55" t="n">
        <v>10</v>
      </c>
      <c r="D28" s="56" t="str">
        <f aca="false">IF(B28 &lt; C28, "Всё норм", IF(B28 &lt;= C28*1.3, "Почти писос!", "Писос!"))</f>
        <v>Всё норм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tr">
        <f aca="false">IFERROR(__xludf.dummyfunction("""COMPUTED_VALUE"""),"")</f>
        <v/>
      </c>
      <c r="R28" s="1" t="n">
        <f aca="false">IFERROR(__xludf.dummyfunction("""COMPUTED_VALUE"""),85)</f>
        <v>85</v>
      </c>
      <c r="S28" s="1"/>
    </row>
    <row r="29" customFormat="false" ht="15.75" hidden="false" customHeight="false" outlineLevel="0" collapsed="false">
      <c r="A29" s="59" t="s">
        <v>18</v>
      </c>
      <c r="B29" s="54" t="n">
        <f aca="false">IFERROR(__xludf.dummyfunction("COUNTIF(FILTER('Переформатированный ответ'!$K$2:$K$161,('Переформатированный ответ'!$N$2:$N$161 &gt;-1)), A29)"),6)</f>
        <v>6</v>
      </c>
      <c r="C29" s="55" t="n">
        <v>15</v>
      </c>
      <c r="D29" s="56" t="str">
        <f aca="false">IF(B29 &lt; C29, "Всё норм", IF(B29 &lt;= C29*1.3, "Почти писос!", "Писос!"))</f>
        <v>Всё норм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tr">
        <f aca="false">IFERROR(__xludf.dummyfunction("""COMPUTED_VALUE"""),"")</f>
        <v/>
      </c>
      <c r="R29" s="1" t="n">
        <f aca="false">IFERROR(__xludf.dummyfunction("""COMPUTED_VALUE"""),86)</f>
        <v>86</v>
      </c>
      <c r="S29" s="1"/>
    </row>
    <row r="30" customFormat="false" ht="15.75" hidden="false" customHeight="false" outlineLevel="0" collapsed="false">
      <c r="A30" s="15" t="s">
        <v>34</v>
      </c>
      <c r="B30" s="54" t="n">
        <f aca="false">IFERROR(__xludf.dummyfunction("COUNTIF(FILTER('Переформатированный ответ'!$K$2:$K$161,('Переформатированный ответ'!$N$2:$N$161 &gt;-1)), A30)"),17)</f>
        <v>17</v>
      </c>
      <c r="C30" s="55" t="n">
        <v>15</v>
      </c>
      <c r="D30" s="56" t="str">
        <f aca="false">IF(B30 &lt; C30, "Всё норм", IF(B30 &lt;= C30*1.3, "Почти писос!", "Писос!"))</f>
        <v>Почти писос!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tr">
        <f aca="false">IFERROR(__xludf.dummyfunction("""COMPUTED_VALUE"""),"")</f>
        <v/>
      </c>
      <c r="R30" s="1" t="n">
        <f aca="false">IFERROR(__xludf.dummyfunction("""COMPUTED_VALUE"""),87)</f>
        <v>87</v>
      </c>
      <c r="S30" s="1"/>
    </row>
    <row r="31" customFormat="false" ht="15.75" hidden="false" customHeight="false" outlineLevel="0" collapsed="false">
      <c r="A31" s="65" t="s">
        <v>166</v>
      </c>
      <c r="B31" s="54" t="n">
        <f aca="false">IFERROR(__xludf.dummyfunction("COUNTIF(FILTER('Переформатированный ответ'!$K$2:$K$161,('Переформатированный ответ'!$N$2:$N$161 &gt;-1)), A31)"),1)</f>
        <v>1</v>
      </c>
      <c r="C31" s="55" t="n">
        <v>15</v>
      </c>
      <c r="D31" s="56" t="str">
        <f aca="false">IF(B31 &lt; C31, "Всё норм", IF(B31 &lt;= C31*1.3, "Почти писос!", "Писос!"))</f>
        <v>Всё норм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tr">
        <f aca="false">IFERROR(__xludf.dummyfunction("""COMPUTED_VALUE"""),"")</f>
        <v/>
      </c>
      <c r="R31" s="1" t="n">
        <f aca="false">IFERROR(__xludf.dummyfunction("""COMPUTED_VALUE"""),88)</f>
        <v>88</v>
      </c>
      <c r="S31" s="1"/>
    </row>
    <row r="32" customFormat="false" ht="15.75" hidden="false" customHeight="false" outlineLevel="0" collapsed="false">
      <c r="A32" s="59" t="s">
        <v>85</v>
      </c>
      <c r="B32" s="54" t="n">
        <f aca="false">IFERROR(__xludf.dummyfunction("COUNTIF(FILTER('Переформатированный ответ'!$K$2:$K$161,('Переформатированный ответ'!$N$2:$N$161 &gt;-1)), A32)"),11)</f>
        <v>11</v>
      </c>
      <c r="C32" s="55" t="n">
        <v>30</v>
      </c>
      <c r="D32" s="56" t="str">
        <f aca="false">IF(B32 &lt; C32, "Всё норм", IF(B32 &lt;= C32*1.3, "Почти писос!", "Писос!"))</f>
        <v>Всё норм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tr">
        <f aca="false">IFERROR(__xludf.dummyfunction("""COMPUTED_VALUE"""),"")</f>
        <v/>
      </c>
      <c r="R32" s="1" t="n">
        <f aca="false">IFERROR(__xludf.dummyfunction("""COMPUTED_VALUE"""),89)</f>
        <v>89</v>
      </c>
      <c r="S32" s="1"/>
    </row>
    <row r="33" customFormat="false" ht="15.75" hidden="false" customHeight="false" outlineLevel="0" collapsed="false">
      <c r="A33" s="68" t="s">
        <v>109</v>
      </c>
      <c r="B33" s="54" t="n">
        <f aca="false">IFERROR(__xludf.dummyfunction("COUNTIF(FILTER('Переформатированный ответ'!$K$2:$K$161,('Переформатированный ответ'!$N$2:$N$161 &gt;-1)), A33)"),2)</f>
        <v>2</v>
      </c>
      <c r="C33" s="55" t="n">
        <v>30</v>
      </c>
      <c r="D33" s="56" t="str">
        <f aca="false">IF(B33 &lt; C33, "Всё норм", IF(B33 &lt;= C33*1.3, "Почти писос!", "Писос!"))</f>
        <v>Всё норм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tr">
        <f aca="false">IFERROR(__xludf.dummyfunction("""COMPUTED_VALUE"""),"")</f>
        <v/>
      </c>
      <c r="R33" s="1" t="n">
        <f aca="false">IFERROR(__xludf.dummyfunction("""COMPUTED_VALUE"""),90)</f>
        <v>90</v>
      </c>
      <c r="S33" s="1"/>
    </row>
    <row r="34" customFormat="false" ht="15.75" hidden="false" customHeight="false" outlineLevel="0" collapsed="false">
      <c r="A34" s="64" t="s">
        <v>262</v>
      </c>
      <c r="B34" s="54" t="n">
        <f aca="false">IFERROR(__xludf.dummyfunction("COUNTIF(FILTER('Переформатированный ответ'!$K$2:$K$161,('Переформатированный ответ'!$N$2:$N$161 &gt;-1)), A34)"),2)</f>
        <v>2</v>
      </c>
      <c r="C34" s="55" t="n">
        <v>10</v>
      </c>
      <c r="D34" s="56" t="str">
        <f aca="false">IF(B34 &lt; C34, "Всё норм", IF(B34 &lt;= C34*1.3, "Почти писос!", "Писос!"))</f>
        <v>Всё норм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str">
        <f aca="false">IFERROR(__xludf.dummyfunction("""COMPUTED_VALUE"""),"")</f>
        <v/>
      </c>
      <c r="R34" s="1" t="n">
        <f aca="false">IFERROR(__xludf.dummyfunction("""COMPUTED_VALUE"""),91)</f>
        <v>91</v>
      </c>
      <c r="S34" s="1"/>
    </row>
    <row r="35" customFormat="false" ht="15.75" hidden="false" customHeight="false" outlineLevel="0" collapsed="false">
      <c r="A35" s="5" t="s">
        <v>225</v>
      </c>
      <c r="B35" s="54" t="n">
        <f aca="false">IFERROR(__xludf.dummyfunction("COUNTIF(FILTER('Переформатированный ответ'!$K$2:$K$161,('Переформатированный ответ'!$N$2:$N$161 &gt;-1)), A35)"),1)</f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tr">
        <f aca="false">IFERROR(__xludf.dummyfunction("""COMPUTED_VALUE"""),"")</f>
        <v/>
      </c>
      <c r="R35" s="1" t="n">
        <f aca="false">IFERROR(__xludf.dummyfunction("""COMPUTED_VALUE"""),92)</f>
        <v>92</v>
      </c>
      <c r="S35" s="1"/>
    </row>
    <row r="36" customFormat="false" ht="15.75" hidden="false" customHeight="false" outlineLevel="0" collapsed="false">
      <c r="B36" s="66" t="n">
        <f aca="false">SUM(B25:B34)</f>
        <v>64</v>
      </c>
      <c r="C36" s="66" t="n">
        <f aca="false">SUM(C25:C34)</f>
        <v>162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tr">
        <f aca="false">IFERROR(__xludf.dummyfunction("""COMPUTED_VALUE"""),"")</f>
        <v/>
      </c>
      <c r="R36" s="1" t="n">
        <f aca="false">IFERROR(__xludf.dummyfunction("""COMPUTED_VALUE"""),93)</f>
        <v>93</v>
      </c>
      <c r="S36" s="1"/>
    </row>
    <row r="37" customFormat="false" ht="15.75" hidden="false" customHeight="false" outlineLevel="0" collapsed="false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tr">
        <f aca="false">IFERROR(__xludf.dummyfunction("""COMPUTED_VALUE"""),"")</f>
        <v/>
      </c>
      <c r="R37" s="1" t="n">
        <f aca="false">IFERROR(__xludf.dummyfunction("""COMPUTED_VALUE"""),94)</f>
        <v>94</v>
      </c>
      <c r="S37" s="1"/>
    </row>
    <row r="38" customFormat="false" ht="15.75" hidden="false" customHeight="false" outlineLevel="0" collapsed="false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tr">
        <f aca="false">IFERROR(__xludf.dummyfunction("""COMPUTED_VALUE"""),"")</f>
        <v/>
      </c>
      <c r="R38" s="1" t="n">
        <f aca="false">IFERROR(__xludf.dummyfunction("""COMPUTED_VALUE"""),95)</f>
        <v>95</v>
      </c>
      <c r="S38" s="1"/>
    </row>
    <row r="39" customFormat="false" ht="15.75" hidden="false" customHeight="false" outlineLevel="0" collapsed="false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tr">
        <f aca="false">IFERROR(__xludf.dummyfunction("""COMPUTED_VALUE"""),"")</f>
        <v/>
      </c>
      <c r="R39" s="1" t="n">
        <f aca="false">IFERROR(__xludf.dummyfunction("""COMPUTED_VALUE"""),96)</f>
        <v>96</v>
      </c>
      <c r="S39" s="1"/>
    </row>
    <row r="40" customFormat="false" ht="15.75" hidden="false" customHeight="false" outlineLevel="0" collapsed="false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tr">
        <f aca="false">IFERROR(__xludf.dummyfunction("""COMPUTED_VALUE"""),"")</f>
        <v/>
      </c>
      <c r="R40" s="1" t="n">
        <f aca="false">IFERROR(__xludf.dummyfunction("""COMPUTED_VALUE"""),97)</f>
        <v>97</v>
      </c>
      <c r="S40" s="1"/>
    </row>
    <row r="41" customFormat="false" ht="15.75" hidden="false" customHeight="false" outlineLevel="0" collapsed="false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tr">
        <f aca="false">IFERROR(__xludf.dummyfunction("""COMPUTED_VALUE"""),"")</f>
        <v/>
      </c>
      <c r="R41" s="1" t="n">
        <f aca="false">IFERROR(__xludf.dummyfunction("""COMPUTED_VALUE"""),98)</f>
        <v>98</v>
      </c>
      <c r="S41" s="1"/>
    </row>
    <row r="42" customFormat="false" ht="15.75" hidden="false" customHeight="false" outlineLevel="0" collapsed="false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tr">
        <f aca="false">IFERROR(__xludf.dummyfunction("""COMPUTED_VALUE"""),"")</f>
        <v/>
      </c>
      <c r="R42" s="1" t="n">
        <f aca="false">IFERROR(__xludf.dummyfunction("""COMPUTED_VALUE"""),99)</f>
        <v>99</v>
      </c>
      <c r="S42" s="1"/>
    </row>
    <row r="43" customFormat="false" ht="15.75" hidden="false" customHeight="false" outlineLevel="0" collapsed="false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tr">
        <f aca="false">IFERROR(__xludf.dummyfunction("""COMPUTED_VALUE"""),"")</f>
        <v/>
      </c>
      <c r="R43" s="1" t="n">
        <f aca="false">IFERROR(__xludf.dummyfunction("""COMPUTED_VALUE"""),100)</f>
        <v>100</v>
      </c>
      <c r="S43" s="1"/>
    </row>
    <row r="44" customFormat="false" ht="15.75" hidden="false" customHeight="false" outlineLevel="0" collapsed="false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tr">
        <f aca="false">IFERROR(__xludf.dummyfunction("""COMPUTED_VALUE"""),"")</f>
        <v/>
      </c>
      <c r="R44" s="1" t="n">
        <f aca="false">IFERROR(__xludf.dummyfunction("""COMPUTED_VALUE"""),101)</f>
        <v>101</v>
      </c>
      <c r="S44" s="1"/>
    </row>
    <row r="45" customFormat="false" ht="15.75" hidden="false" customHeight="false" outlineLevel="0" collapsed="false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tr">
        <f aca="false">IFERROR(__xludf.dummyfunction("""COMPUTED_VALUE"""),"")</f>
        <v/>
      </c>
      <c r="R45" s="1" t="n">
        <f aca="false">IFERROR(__xludf.dummyfunction("""COMPUTED_VALUE"""),102)</f>
        <v>102</v>
      </c>
      <c r="S45" s="1"/>
    </row>
    <row r="46" customFormat="false" ht="15.75" hidden="false" customHeight="false" outlineLevel="0" collapsed="false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tr">
        <f aca="false">IFERROR(__xludf.dummyfunction("""COMPUTED_VALUE"""),"")</f>
        <v/>
      </c>
      <c r="R46" s="1" t="n">
        <f aca="false">IFERROR(__xludf.dummyfunction("""COMPUTED_VALUE"""),103)</f>
        <v>103</v>
      </c>
      <c r="S46" s="1" t="str">
        <f aca="false">IFERROR(__xludf.dummyfunction("""COMPUTED_VALUE"""),"")</f>
        <v/>
      </c>
    </row>
    <row r="47" customFormat="false" ht="15.75" hidden="false" customHeight="false" outlineLevel="0" collapsed="false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 t="str">
        <f aca="false">IFERROR(__xludf.dummyfunction("""COMPUTED_VALUE"""),"")</f>
        <v/>
      </c>
      <c r="R47" s="1" t="n">
        <f aca="false">IFERROR(__xludf.dummyfunction("""COMPUTED_VALUE"""),104)</f>
        <v>104</v>
      </c>
      <c r="S47" s="1" t="str">
        <f aca="false">IFERROR(__xludf.dummyfunction("""COMPUTED_VALUE"""),"")</f>
        <v/>
      </c>
    </row>
    <row r="48" customFormat="false" ht="15.75" hidden="false" customHeight="false" outlineLevel="0" collapsed="false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tr">
        <f aca="false">IFERROR(__xludf.dummyfunction("""COMPUTED_VALUE"""),"")</f>
        <v/>
      </c>
      <c r="R48" s="1" t="n">
        <f aca="false">IFERROR(__xludf.dummyfunction("""COMPUTED_VALUE"""),105)</f>
        <v>105</v>
      </c>
      <c r="S48" s="1" t="str">
        <f aca="false">IFERROR(__xludf.dummyfunction("""COMPUTED_VALUE"""),"")</f>
        <v/>
      </c>
    </row>
    <row r="49" customFormat="false" ht="15.75" hidden="false" customHeight="false" outlineLevel="0" collapsed="false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tr">
        <f aca="false">IFERROR(__xludf.dummyfunction("""COMPUTED_VALUE"""),"")</f>
        <v/>
      </c>
      <c r="R49" s="1" t="n">
        <f aca="false">IFERROR(__xludf.dummyfunction("""COMPUTED_VALUE"""),106)</f>
        <v>106</v>
      </c>
      <c r="S49" s="1" t="str">
        <f aca="false">IFERROR(__xludf.dummyfunction("""COMPUTED_VALUE"""),"")</f>
        <v/>
      </c>
    </row>
    <row r="50" customFormat="false" ht="15.75" hidden="false" customHeight="false" outlineLevel="0" collapsed="false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 t="str">
        <f aca="false">IFERROR(__xludf.dummyfunction("""COMPUTED_VALUE"""),"")</f>
        <v/>
      </c>
      <c r="R50" s="1" t="n">
        <f aca="false">IFERROR(__xludf.dummyfunction("""COMPUTED_VALUE"""),107)</f>
        <v>107</v>
      </c>
      <c r="S50" s="1" t="str">
        <f aca="false">IFERROR(__xludf.dummyfunction("""COMPUTED_VALUE"""),"")</f>
        <v/>
      </c>
    </row>
    <row r="51" customFormat="false" ht="15.75" hidden="false" customHeight="false" outlineLevel="0" collapsed="false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tr">
        <f aca="false">IFERROR(__xludf.dummyfunction("""COMPUTED_VALUE"""),"")</f>
        <v/>
      </c>
      <c r="R51" s="1" t="n">
        <f aca="false">IFERROR(__xludf.dummyfunction("""COMPUTED_VALUE"""),108)</f>
        <v>108</v>
      </c>
      <c r="S51" s="1" t="str">
        <f aca="false">IFERROR(__xludf.dummyfunction("""COMPUTED_VALUE"""),"")</f>
        <v/>
      </c>
    </row>
    <row r="52" customFormat="false" ht="15.75" hidden="false" customHeight="false" outlineLevel="0" collapsed="false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tr">
        <f aca="false">IFERROR(__xludf.dummyfunction("""COMPUTED_VALUE"""),"")</f>
        <v/>
      </c>
      <c r="R52" s="1" t="n">
        <f aca="false">IFERROR(__xludf.dummyfunction("""COMPUTED_VALUE"""),109)</f>
        <v>109</v>
      </c>
      <c r="S52" s="1" t="str">
        <f aca="false">IFERROR(__xludf.dummyfunction("""COMPUTED_VALUE"""),"")</f>
        <v/>
      </c>
    </row>
    <row r="53" customFormat="false" ht="15.75" hidden="false" customHeight="false" outlineLevel="0" collapsed="false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tr">
        <f aca="false">IFERROR(__xludf.dummyfunction("""COMPUTED_VALUE"""),"")</f>
        <v/>
      </c>
      <c r="R53" s="1" t="n">
        <f aca="false">IFERROR(__xludf.dummyfunction("""COMPUTED_VALUE"""),110)</f>
        <v>110</v>
      </c>
      <c r="S53" s="1" t="str">
        <f aca="false">IFERROR(__xludf.dummyfunction("""COMPUTED_VALUE"""),"")</f>
        <v/>
      </c>
    </row>
    <row r="54" customFormat="false" ht="15.75" hidden="false" customHeight="false" outlineLevel="0" collapsed="false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 t="str">
        <f aca="false">IFERROR(__xludf.dummyfunction("""COMPUTED_VALUE"""),"")</f>
        <v/>
      </c>
      <c r="R54" s="1" t="n">
        <f aca="false">IFERROR(__xludf.dummyfunction("""COMPUTED_VALUE"""),111)</f>
        <v>111</v>
      </c>
      <c r="S54" s="1" t="str">
        <f aca="false">IFERROR(__xludf.dummyfunction("""COMPUTED_VALUE"""),"")</f>
        <v/>
      </c>
    </row>
    <row r="55" customFormat="false" ht="15.75" hidden="false" customHeight="false" outlineLevel="0" collapsed="false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tr">
        <f aca="false">IFERROR(__xludf.dummyfunction("""COMPUTED_VALUE"""),"")</f>
        <v/>
      </c>
      <c r="R55" s="1" t="n">
        <f aca="false">IFERROR(__xludf.dummyfunction("""COMPUTED_VALUE"""),112)</f>
        <v>112</v>
      </c>
      <c r="S55" s="1" t="str">
        <f aca="false">IFERROR(__xludf.dummyfunction("""COMPUTED_VALUE"""),"")</f>
        <v/>
      </c>
    </row>
    <row r="56" customFormat="false" ht="15.75" hidden="false" customHeight="false" outlineLevel="0" collapsed="false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 t="str">
        <f aca="false">IFERROR(__xludf.dummyfunction("""COMPUTED_VALUE"""),"")</f>
        <v/>
      </c>
      <c r="R56" s="1" t="n">
        <f aca="false">IFERROR(__xludf.dummyfunction("""COMPUTED_VALUE"""),113)</f>
        <v>113</v>
      </c>
      <c r="S56" s="1" t="str">
        <f aca="false">IFERROR(__xludf.dummyfunction("""COMPUTED_VALUE"""),"")</f>
        <v/>
      </c>
    </row>
    <row r="57" customFormat="false" ht="15.75" hidden="false" customHeight="false" outlineLevel="0" collapsed="false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 t="str">
        <f aca="false">IFERROR(__xludf.dummyfunction("""COMPUTED_VALUE"""),"")</f>
        <v/>
      </c>
      <c r="R57" s="1" t="n">
        <f aca="false">IFERROR(__xludf.dummyfunction("""COMPUTED_VALUE"""),114)</f>
        <v>114</v>
      </c>
      <c r="S57" s="1" t="str">
        <f aca="false">IFERROR(__xludf.dummyfunction("""COMPUTED_VALUE"""),"")</f>
        <v/>
      </c>
    </row>
    <row r="58" customFormat="false" ht="15.75" hidden="false" customHeight="false" outlineLevel="0" collapsed="false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 t="str">
        <f aca="false">IFERROR(__xludf.dummyfunction("""COMPUTED_VALUE"""),"")</f>
        <v/>
      </c>
      <c r="R58" s="1" t="n">
        <f aca="false">IFERROR(__xludf.dummyfunction("""COMPUTED_VALUE"""),115)</f>
        <v>115</v>
      </c>
      <c r="S58" s="1" t="str">
        <f aca="false">IFERROR(__xludf.dummyfunction("""COMPUTED_VALUE"""),"")</f>
        <v/>
      </c>
    </row>
    <row r="59" customFormat="false" ht="15.75" hidden="false" customHeight="false" outlineLevel="0" collapsed="false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 t="str">
        <f aca="false">IFERROR(__xludf.dummyfunction("""COMPUTED_VALUE"""),"")</f>
        <v/>
      </c>
      <c r="R59" s="1" t="n">
        <f aca="false">IFERROR(__xludf.dummyfunction("""COMPUTED_VALUE"""),116)</f>
        <v>116</v>
      </c>
      <c r="S59" s="1" t="str">
        <f aca="false">IFERROR(__xludf.dummyfunction("""COMPUTED_VALUE"""),"")</f>
        <v/>
      </c>
    </row>
    <row r="60" customFormat="false" ht="15.75" hidden="false" customHeight="false" outlineLevel="0" collapsed="false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 t="str">
        <f aca="false">IFERROR(__xludf.dummyfunction("""COMPUTED_VALUE"""),"")</f>
        <v/>
      </c>
      <c r="R60" s="1" t="n">
        <f aca="false">IFERROR(__xludf.dummyfunction("""COMPUTED_VALUE"""),117)</f>
        <v>117</v>
      </c>
      <c r="S60" s="1" t="str">
        <f aca="false">IFERROR(__xludf.dummyfunction("""COMPUTED_VALUE"""),"")</f>
        <v/>
      </c>
    </row>
    <row r="61" customFormat="false" ht="15.75" hidden="false" customHeight="false" outlineLevel="0" collapsed="false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 t="str">
        <f aca="false">IFERROR(__xludf.dummyfunction("""COMPUTED_VALUE"""),"")</f>
        <v/>
      </c>
      <c r="R61" s="1" t="n">
        <f aca="false">IFERROR(__xludf.dummyfunction("""COMPUTED_VALUE"""),118)</f>
        <v>118</v>
      </c>
      <c r="S61" s="1" t="str">
        <f aca="false">IFERROR(__xludf.dummyfunction("""COMPUTED_VALUE"""),"")</f>
        <v/>
      </c>
    </row>
    <row r="62" customFormat="false" ht="15.75" hidden="false" customHeight="false" outlineLevel="0" collapsed="false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 t="str">
        <f aca="false">IFERROR(__xludf.dummyfunction("""COMPUTED_VALUE"""),"")</f>
        <v/>
      </c>
      <c r="R62" s="1" t="n">
        <f aca="false">IFERROR(__xludf.dummyfunction("""COMPUTED_VALUE"""),119)</f>
        <v>119</v>
      </c>
      <c r="S62" s="1" t="str">
        <f aca="false">IFERROR(__xludf.dummyfunction("""COMPUTED_VALUE"""),"")</f>
        <v/>
      </c>
    </row>
    <row r="63" customFormat="false" ht="15.75" hidden="false" customHeight="false" outlineLevel="0" collapsed="false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 t="str">
        <f aca="false">IFERROR(__xludf.dummyfunction("""COMPUTED_VALUE"""),"")</f>
        <v/>
      </c>
      <c r="R63" s="1" t="n">
        <f aca="false">IFERROR(__xludf.dummyfunction("""COMPUTED_VALUE"""),120)</f>
        <v>120</v>
      </c>
      <c r="S63" s="1" t="str">
        <f aca="false">IFERROR(__xludf.dummyfunction("""COMPUTED_VALUE"""),"")</f>
        <v/>
      </c>
    </row>
    <row r="64" customFormat="false" ht="15.75" hidden="false" customHeight="false" outlineLevel="0" collapsed="false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 t="str">
        <f aca="false">IFERROR(__xludf.dummyfunction("""COMPUTED_VALUE"""),"")</f>
        <v/>
      </c>
      <c r="R64" s="1" t="n">
        <f aca="false">IFERROR(__xludf.dummyfunction("""COMPUTED_VALUE"""),121)</f>
        <v>121</v>
      </c>
      <c r="S64" s="1" t="str">
        <f aca="false">IFERROR(__xludf.dummyfunction("""COMPUTED_VALUE"""),"")</f>
        <v/>
      </c>
    </row>
    <row r="65" customFormat="false" ht="15.75" hidden="false" customHeight="false" outlineLevel="0" collapsed="false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 t="str">
        <f aca="false">IFERROR(__xludf.dummyfunction("""COMPUTED_VALUE"""),"")</f>
        <v/>
      </c>
      <c r="R65" s="1" t="n">
        <f aca="false">IFERROR(__xludf.dummyfunction("""COMPUTED_VALUE"""),122)</f>
        <v>122</v>
      </c>
      <c r="S65" s="1" t="str">
        <f aca="false">IFERROR(__xludf.dummyfunction("""COMPUTED_VALUE"""),"")</f>
        <v/>
      </c>
    </row>
    <row r="66" customFormat="false" ht="15.75" hidden="false" customHeight="false" outlineLevel="0" collapsed="false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 t="str">
        <f aca="false">IFERROR(__xludf.dummyfunction("""COMPUTED_VALUE"""),"")</f>
        <v/>
      </c>
      <c r="R66" s="1" t="n">
        <f aca="false">IFERROR(__xludf.dummyfunction("""COMPUTED_VALUE"""),123)</f>
        <v>123</v>
      </c>
      <c r="S66" s="1" t="str">
        <f aca="false">IFERROR(__xludf.dummyfunction("""COMPUTED_VALUE"""),"")</f>
        <v/>
      </c>
    </row>
    <row r="67" customFormat="false" ht="15.75" hidden="false" customHeight="false" outlineLevel="0" collapsed="false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 t="str">
        <f aca="false">IFERROR(__xludf.dummyfunction("""COMPUTED_VALUE"""),"")</f>
        <v/>
      </c>
      <c r="R67" s="1" t="n">
        <f aca="false">IFERROR(__xludf.dummyfunction("""COMPUTED_VALUE"""),124)</f>
        <v>124</v>
      </c>
      <c r="S67" s="1" t="str">
        <f aca="false">IFERROR(__xludf.dummyfunction("""COMPUTED_VALUE"""),"")</f>
        <v/>
      </c>
    </row>
    <row r="68" customFormat="false" ht="15.75" hidden="false" customHeight="false" outlineLevel="0" collapsed="false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 t="str">
        <f aca="false">IFERROR(__xludf.dummyfunction("""COMPUTED_VALUE"""),"")</f>
        <v/>
      </c>
      <c r="R68" s="1" t="n">
        <f aca="false">IFERROR(__xludf.dummyfunction("""COMPUTED_VALUE"""),125)</f>
        <v>125</v>
      </c>
      <c r="S68" s="1" t="str">
        <f aca="false">IFERROR(__xludf.dummyfunction("""COMPUTED_VALUE"""),"")</f>
        <v/>
      </c>
    </row>
    <row r="69" customFormat="false" ht="15.75" hidden="false" customHeight="false" outlineLevel="0" collapsed="false"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 t="str">
        <f aca="false">IFERROR(__xludf.dummyfunction("""COMPUTED_VALUE"""),"")</f>
        <v/>
      </c>
      <c r="R69" s="1" t="n">
        <f aca="false">IFERROR(__xludf.dummyfunction("""COMPUTED_VALUE"""),126)</f>
        <v>126</v>
      </c>
      <c r="S69" s="1" t="str">
        <f aca="false">IFERROR(__xludf.dummyfunction("""COMPUTED_VALUE"""),"")</f>
        <v/>
      </c>
    </row>
    <row r="70" customFormat="false" ht="15.75" hidden="false" customHeight="false" outlineLevel="0" collapsed="false"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 t="str">
        <f aca="false">IFERROR(__xludf.dummyfunction("""COMPUTED_VALUE"""),"")</f>
        <v/>
      </c>
      <c r="R70" s="1" t="n">
        <f aca="false">IFERROR(__xludf.dummyfunction("""COMPUTED_VALUE"""),127)</f>
        <v>127</v>
      </c>
      <c r="S70" s="1" t="str">
        <f aca="false">IFERROR(__xludf.dummyfunction("""COMPUTED_VALUE"""),"")</f>
        <v/>
      </c>
    </row>
    <row r="71" customFormat="false" ht="15.75" hidden="false" customHeight="false" outlineLevel="0" collapsed="false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 t="str">
        <f aca="false">IFERROR(__xludf.dummyfunction("""COMPUTED_VALUE"""),"")</f>
        <v/>
      </c>
      <c r="R71" s="1" t="n">
        <f aca="false">IFERROR(__xludf.dummyfunction("""COMPUTED_VALUE"""),128)</f>
        <v>128</v>
      </c>
      <c r="S71" s="1" t="str">
        <f aca="false">IFERROR(__xludf.dummyfunction("""COMPUTED_VALUE"""),"")</f>
        <v/>
      </c>
    </row>
    <row r="72" customFormat="false" ht="15.75" hidden="false" customHeight="false" outlineLevel="0" collapsed="false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 t="str">
        <f aca="false">IFERROR(__xludf.dummyfunction("""COMPUTED_VALUE"""),"")</f>
        <v/>
      </c>
      <c r="R72" s="1" t="n">
        <f aca="false">IFERROR(__xludf.dummyfunction("""COMPUTED_VALUE"""),129)</f>
        <v>129</v>
      </c>
      <c r="S72" s="1" t="str">
        <f aca="false">IFERROR(__xludf.dummyfunction("""COMPUTED_VALUE"""),"")</f>
        <v/>
      </c>
    </row>
    <row r="73" customFormat="false" ht="15.75" hidden="false" customHeight="false" outlineLevel="0" collapsed="false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 t="str">
        <f aca="false">IFERROR(__xludf.dummyfunction("""COMPUTED_VALUE"""),"")</f>
        <v/>
      </c>
      <c r="R73" s="1" t="n">
        <f aca="false">IFERROR(__xludf.dummyfunction("""COMPUTED_VALUE"""),130)</f>
        <v>130</v>
      </c>
      <c r="S73" s="1" t="str">
        <f aca="false">IFERROR(__xludf.dummyfunction("""COMPUTED_VALUE"""),"")</f>
        <v/>
      </c>
    </row>
    <row r="74" customFormat="false" ht="15.75" hidden="false" customHeight="false" outlineLevel="0" collapsed="false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 t="str">
        <f aca="false">IFERROR(__xludf.dummyfunction("""COMPUTED_VALUE"""),"")</f>
        <v/>
      </c>
      <c r="R74" s="1" t="n">
        <f aca="false">IFERROR(__xludf.dummyfunction("""COMPUTED_VALUE"""),131)</f>
        <v>131</v>
      </c>
      <c r="S74" s="1" t="str">
        <f aca="false">IFERROR(__xludf.dummyfunction("""COMPUTED_VALUE"""),"")</f>
        <v/>
      </c>
    </row>
    <row r="75" customFormat="false" ht="15.75" hidden="false" customHeight="false" outlineLevel="0" collapsed="false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 t="str">
        <f aca="false">IFERROR(__xludf.dummyfunction("""COMPUTED_VALUE"""),"")</f>
        <v/>
      </c>
      <c r="R75" s="1" t="n">
        <f aca="false">IFERROR(__xludf.dummyfunction("""COMPUTED_VALUE"""),132)</f>
        <v>132</v>
      </c>
      <c r="S75" s="1" t="str">
        <f aca="false">IFERROR(__xludf.dummyfunction("""COMPUTED_VALUE"""),"")</f>
        <v/>
      </c>
    </row>
    <row r="76" customFormat="false" ht="15.75" hidden="false" customHeight="false" outlineLevel="0" collapsed="false"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 t="str">
        <f aca="false">IFERROR(__xludf.dummyfunction("""COMPUTED_VALUE"""),"")</f>
        <v/>
      </c>
      <c r="R76" s="1" t="n">
        <f aca="false">IFERROR(__xludf.dummyfunction("""COMPUTED_VALUE"""),133)</f>
        <v>133</v>
      </c>
      <c r="S76" s="1" t="str">
        <f aca="false">IFERROR(__xludf.dummyfunction("""COMPUTED_VALUE"""),"")</f>
        <v/>
      </c>
    </row>
    <row r="77" customFormat="false" ht="15.75" hidden="false" customHeight="false" outlineLevel="0" collapsed="false"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 t="str">
        <f aca="false">IFERROR(__xludf.dummyfunction("""COMPUTED_VALUE"""),"")</f>
        <v/>
      </c>
      <c r="R77" s="1" t="n">
        <f aca="false">IFERROR(__xludf.dummyfunction("""COMPUTED_VALUE"""),134)</f>
        <v>134</v>
      </c>
      <c r="S77" s="1" t="str">
        <f aca="false">IFERROR(__xludf.dummyfunction("""COMPUTED_VALUE"""),"")</f>
        <v/>
      </c>
    </row>
    <row r="78" customFormat="false" ht="15.75" hidden="false" customHeight="false" outlineLevel="0" collapsed="false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tr">
        <f aca="false">IFERROR(__xludf.dummyfunction("""COMPUTED_VALUE"""),"")</f>
        <v/>
      </c>
      <c r="R78" s="1" t="n">
        <f aca="false">IFERROR(__xludf.dummyfunction("""COMPUTED_VALUE"""),135)</f>
        <v>135</v>
      </c>
      <c r="S78" s="1" t="str">
        <f aca="false">IFERROR(__xludf.dummyfunction("""COMPUTED_VALUE"""),"")</f>
        <v/>
      </c>
    </row>
    <row r="79" customFormat="false" ht="15.75" hidden="false" customHeight="false" outlineLevel="0" collapsed="false"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 t="str">
        <f aca="false">IFERROR(__xludf.dummyfunction("""COMPUTED_VALUE"""),"")</f>
        <v/>
      </c>
      <c r="R79" s="1" t="n">
        <f aca="false">IFERROR(__xludf.dummyfunction("""COMPUTED_VALUE"""),136)</f>
        <v>136</v>
      </c>
      <c r="S79" s="1" t="str">
        <f aca="false">IFERROR(__xludf.dummyfunction("""COMPUTED_VALUE"""),"")</f>
        <v/>
      </c>
    </row>
    <row r="80" customFormat="false" ht="15.75" hidden="false" customHeight="false" outlineLevel="0" collapsed="false"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 t="str">
        <f aca="false">IFERROR(__xludf.dummyfunction("""COMPUTED_VALUE"""),"")</f>
        <v/>
      </c>
      <c r="R80" s="1" t="n">
        <f aca="false">IFERROR(__xludf.dummyfunction("""COMPUTED_VALUE"""),137)</f>
        <v>137</v>
      </c>
      <c r="S80" s="1" t="str">
        <f aca="false">IFERROR(__xludf.dummyfunction("""COMPUTED_VALUE"""),"")</f>
        <v/>
      </c>
    </row>
    <row r="81" customFormat="false" ht="15.75" hidden="false" customHeight="false" outlineLevel="0" collapsed="false"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 t="str">
        <f aca="false">IFERROR(__xludf.dummyfunction("""COMPUTED_VALUE"""),"")</f>
        <v/>
      </c>
      <c r="R81" s="1" t="n">
        <f aca="false">IFERROR(__xludf.dummyfunction("""COMPUTED_VALUE"""),138)</f>
        <v>138</v>
      </c>
      <c r="S81" s="1" t="str">
        <f aca="false">IFERROR(__xludf.dummyfunction("""COMPUTED_VALUE"""),"")</f>
        <v/>
      </c>
    </row>
    <row r="82" customFormat="false" ht="15.75" hidden="false" customHeight="false" outlineLevel="0" collapsed="false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 t="str">
        <f aca="false">IFERROR(__xludf.dummyfunction("""COMPUTED_VALUE"""),"")</f>
        <v/>
      </c>
      <c r="R82" s="1" t="n">
        <f aca="false">IFERROR(__xludf.dummyfunction("""COMPUTED_VALUE"""),139)</f>
        <v>139</v>
      </c>
      <c r="S82" s="1" t="str">
        <f aca="false">IFERROR(__xludf.dummyfunction("""COMPUTED_VALUE"""),"")</f>
        <v/>
      </c>
    </row>
    <row r="83" customFormat="false" ht="15.75" hidden="false" customHeight="false" outlineLevel="0" collapsed="false"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 t="str">
        <f aca="false">IFERROR(__xludf.dummyfunction("""COMPUTED_VALUE"""),"")</f>
        <v/>
      </c>
      <c r="R83" s="1" t="n">
        <f aca="false">IFERROR(__xludf.dummyfunction("""COMPUTED_VALUE"""),140)</f>
        <v>140</v>
      </c>
      <c r="S83" s="1" t="str">
        <f aca="false">IFERROR(__xludf.dummyfunction("""COMPUTED_VALUE"""),"")</f>
        <v/>
      </c>
    </row>
    <row r="84" customFormat="false" ht="15.75" hidden="false" customHeight="false" outlineLevel="0" collapsed="false"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 t="str">
        <f aca="false">IFERROR(__xludf.dummyfunction("""COMPUTED_VALUE"""),"")</f>
        <v/>
      </c>
      <c r="R84" s="1" t="n">
        <f aca="false">IFERROR(__xludf.dummyfunction("""COMPUTED_VALUE"""),141)</f>
        <v>141</v>
      </c>
      <c r="S84" s="1" t="str">
        <f aca="false">IFERROR(__xludf.dummyfunction("""COMPUTED_VALUE"""),"")</f>
        <v/>
      </c>
    </row>
    <row r="85" customFormat="false" ht="15.75" hidden="false" customHeight="false" outlineLevel="0" collapsed="false"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 t="str">
        <f aca="false">IFERROR(__xludf.dummyfunction("""COMPUTED_VALUE"""),"")</f>
        <v/>
      </c>
      <c r="R85" s="1" t="n">
        <f aca="false">IFERROR(__xludf.dummyfunction("""COMPUTED_VALUE"""),142)</f>
        <v>142</v>
      </c>
      <c r="S85" s="1" t="str">
        <f aca="false">IFERROR(__xludf.dummyfunction("""COMPUTED_VALUE"""),"")</f>
        <v/>
      </c>
    </row>
    <row r="86" customFormat="false" ht="15.75" hidden="false" customHeight="false" outlineLevel="0" collapsed="false"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 t="str">
        <f aca="false">IFERROR(__xludf.dummyfunction("""COMPUTED_VALUE"""),"")</f>
        <v/>
      </c>
      <c r="R86" s="1" t="n">
        <f aca="false">IFERROR(__xludf.dummyfunction("""COMPUTED_VALUE"""),143)</f>
        <v>143</v>
      </c>
      <c r="S86" s="1" t="str">
        <f aca="false">IFERROR(__xludf.dummyfunction("""COMPUTED_VALUE"""),"")</f>
        <v/>
      </c>
    </row>
    <row r="87" customFormat="false" ht="15.75" hidden="false" customHeight="false" outlineLevel="0" collapsed="false"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 t="str">
        <f aca="false">IFERROR(__xludf.dummyfunction("""COMPUTED_VALUE"""),"")</f>
        <v/>
      </c>
      <c r="R87" s="1" t="n">
        <f aca="false">IFERROR(__xludf.dummyfunction("""COMPUTED_VALUE"""),144)</f>
        <v>144</v>
      </c>
      <c r="S87" s="1" t="str">
        <f aca="false">IFERROR(__xludf.dummyfunction("""COMPUTED_VALUE"""),"")</f>
        <v/>
      </c>
    </row>
    <row r="88" customFormat="false" ht="15.75" hidden="false" customHeight="false" outlineLevel="0" collapsed="false"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 t="str">
        <f aca="false">IFERROR(__xludf.dummyfunction("""COMPUTED_VALUE"""),"")</f>
        <v/>
      </c>
      <c r="R88" s="1" t="n">
        <f aca="false">IFERROR(__xludf.dummyfunction("""COMPUTED_VALUE"""),145)</f>
        <v>145</v>
      </c>
      <c r="S88" s="1" t="str">
        <f aca="false">IFERROR(__xludf.dummyfunction("""COMPUTED_VALUE"""),"")</f>
        <v/>
      </c>
    </row>
    <row r="89" customFormat="false" ht="15.75" hidden="false" customHeight="false" outlineLevel="0" collapsed="false"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 t="str">
        <f aca="false">IFERROR(__xludf.dummyfunction("""COMPUTED_VALUE"""),"")</f>
        <v/>
      </c>
      <c r="R89" s="1" t="n">
        <f aca="false">IFERROR(__xludf.dummyfunction("""COMPUTED_VALUE"""),146)</f>
        <v>146</v>
      </c>
      <c r="S89" s="1" t="str">
        <f aca="false">IFERROR(__xludf.dummyfunction("""COMPUTED_VALUE"""),"")</f>
        <v/>
      </c>
    </row>
    <row r="90" customFormat="false" ht="15.75" hidden="false" customHeight="false" outlineLevel="0" collapsed="false"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 t="str">
        <f aca="false">IFERROR(__xludf.dummyfunction("""COMPUTED_VALUE"""),"")</f>
        <v/>
      </c>
      <c r="R90" s="1" t="n">
        <f aca="false">IFERROR(__xludf.dummyfunction("""COMPUTED_VALUE"""),147)</f>
        <v>147</v>
      </c>
      <c r="S90" s="1" t="str">
        <f aca="false">IFERROR(__xludf.dummyfunction("""COMPUTED_VALUE"""),"")</f>
        <v/>
      </c>
    </row>
    <row r="91" customFormat="false" ht="15.75" hidden="false" customHeight="false" outlineLevel="0" collapsed="false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 t="str">
        <f aca="false">IFERROR(__xludf.dummyfunction("""COMPUTED_VALUE"""),"")</f>
        <v/>
      </c>
      <c r="R91" s="1" t="n">
        <f aca="false">IFERROR(__xludf.dummyfunction("""COMPUTED_VALUE"""),148)</f>
        <v>148</v>
      </c>
      <c r="S91" s="1" t="str">
        <f aca="false">IFERROR(__xludf.dummyfunction("""COMPUTED_VALUE"""),"")</f>
        <v/>
      </c>
    </row>
    <row r="92" customFormat="false" ht="15.75" hidden="false" customHeight="false" outlineLevel="0" collapsed="false"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 t="str">
        <f aca="false">IFERROR(__xludf.dummyfunction("""COMPUTED_VALUE"""),"")</f>
        <v/>
      </c>
      <c r="R92" s="1" t="n">
        <f aca="false">IFERROR(__xludf.dummyfunction("""COMPUTED_VALUE"""),149)</f>
        <v>149</v>
      </c>
      <c r="S92" s="1" t="str">
        <f aca="false">IFERROR(__xludf.dummyfunction("""COMPUTED_VALUE"""),"")</f>
        <v/>
      </c>
    </row>
    <row r="93" customFormat="false" ht="15.75" hidden="false" customHeight="false" outlineLevel="0" collapsed="false"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 t="str">
        <f aca="false">IFERROR(__xludf.dummyfunction("""COMPUTED_VALUE"""),"")</f>
        <v/>
      </c>
      <c r="R93" s="1" t="n">
        <f aca="false">IFERROR(__xludf.dummyfunction("""COMPUTED_VALUE"""),150)</f>
        <v>150</v>
      </c>
      <c r="S93" s="1" t="str">
        <f aca="false">IFERROR(__xludf.dummyfunction("""COMPUTED_VALUE"""),"")</f>
        <v/>
      </c>
    </row>
    <row r="94" customFormat="false" ht="15.75" hidden="false" customHeight="false" outlineLevel="0" collapsed="false"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 t="str">
        <f aca="false">IFERROR(__xludf.dummyfunction("""COMPUTED_VALUE"""),"")</f>
        <v/>
      </c>
      <c r="R94" s="1" t="n">
        <f aca="false">IFERROR(__xludf.dummyfunction("""COMPUTED_VALUE"""),151)</f>
        <v>151</v>
      </c>
      <c r="S94" s="1" t="str">
        <f aca="false">IFERROR(__xludf.dummyfunction("""COMPUTED_VALUE"""),"")</f>
        <v/>
      </c>
    </row>
    <row r="95" customFormat="false" ht="15.75" hidden="false" customHeight="false" outlineLevel="0" collapsed="false"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 t="str">
        <f aca="false">IFERROR(__xludf.dummyfunction("""COMPUTED_VALUE"""),"")</f>
        <v/>
      </c>
      <c r="R95" s="1" t="n">
        <f aca="false">IFERROR(__xludf.dummyfunction("""COMPUTED_VALUE"""),152)</f>
        <v>152</v>
      </c>
      <c r="S95" s="1" t="str">
        <f aca="false">IFERROR(__xludf.dummyfunction("""COMPUTED_VALUE"""),"")</f>
        <v/>
      </c>
    </row>
    <row r="96" customFormat="false" ht="15.75" hidden="false" customHeight="false" outlineLevel="0" collapsed="false"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 t="str">
        <f aca="false">IFERROR(__xludf.dummyfunction("""COMPUTED_VALUE"""),"")</f>
        <v/>
      </c>
      <c r="R96" s="1" t="n">
        <f aca="false">IFERROR(__xludf.dummyfunction("""COMPUTED_VALUE"""),153)</f>
        <v>153</v>
      </c>
      <c r="S96" s="1" t="str">
        <f aca="false">IFERROR(__xludf.dummyfunction("""COMPUTED_VALUE"""),"")</f>
        <v/>
      </c>
    </row>
    <row r="97" customFormat="false" ht="15.75" hidden="false" customHeight="false" outlineLevel="0" collapsed="false"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 t="str">
        <f aca="false">IFERROR(__xludf.dummyfunction("""COMPUTED_VALUE"""),"")</f>
        <v/>
      </c>
      <c r="R97" s="1" t="n">
        <f aca="false">IFERROR(__xludf.dummyfunction("""COMPUTED_VALUE"""),154)</f>
        <v>154</v>
      </c>
      <c r="S97" s="1" t="str">
        <f aca="false">IFERROR(__xludf.dummyfunction("""COMPUTED_VALUE"""),"")</f>
        <v/>
      </c>
    </row>
    <row r="98" customFormat="false" ht="15.75" hidden="false" customHeight="false" outlineLevel="0" collapsed="false"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 t="str">
        <f aca="false">IFERROR(__xludf.dummyfunction("""COMPUTED_VALUE"""),"")</f>
        <v/>
      </c>
      <c r="R98" s="1" t="n">
        <f aca="false">IFERROR(__xludf.dummyfunction("""COMPUTED_VALUE"""),155)</f>
        <v>155</v>
      </c>
      <c r="S98" s="1" t="str">
        <f aca="false">IFERROR(__xludf.dummyfunction("""COMPUTED_VALUE"""),"")</f>
        <v/>
      </c>
    </row>
    <row r="99" customFormat="false" ht="15.75" hidden="false" customHeight="false" outlineLevel="0" collapsed="false"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 t="str">
        <f aca="false">IFERROR(__xludf.dummyfunction("""COMPUTED_VALUE"""),"")</f>
        <v/>
      </c>
      <c r="R99" s="1" t="n">
        <f aca="false">IFERROR(__xludf.dummyfunction("""COMPUTED_VALUE"""),156)</f>
        <v>156</v>
      </c>
      <c r="S99" s="1" t="str">
        <f aca="false">IFERROR(__xludf.dummyfunction("""COMPUTED_VALUE"""),"")</f>
        <v/>
      </c>
    </row>
    <row r="100" customFormat="false" ht="15.75" hidden="false" customHeight="false" outlineLevel="0" collapsed="false"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 t="str">
        <f aca="false">IFERROR(__xludf.dummyfunction("""COMPUTED_VALUE"""),"")</f>
        <v/>
      </c>
      <c r="R100" s="1" t="n">
        <f aca="false">IFERROR(__xludf.dummyfunction("""COMPUTED_VALUE"""),157)</f>
        <v>157</v>
      </c>
      <c r="S100" s="1" t="str">
        <f aca="false">IFERROR(__xludf.dummyfunction("""COMPUTED_VALUE"""),"")</f>
        <v/>
      </c>
    </row>
    <row r="101" customFormat="false" ht="15.75" hidden="false" customHeight="false" outlineLevel="0" collapsed="false"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 t="str">
        <f aca="false">IFERROR(__xludf.dummyfunction("""COMPUTED_VALUE"""),"")</f>
        <v/>
      </c>
      <c r="R101" s="1" t="n">
        <f aca="false">IFERROR(__xludf.dummyfunction("""COMPUTED_VALUE"""),158)</f>
        <v>158</v>
      </c>
      <c r="S101" s="1" t="str">
        <f aca="false">IFERROR(__xludf.dummyfunction("""COMPUTED_VALUE"""),"")</f>
        <v/>
      </c>
    </row>
    <row r="102" customFormat="false" ht="15.75" hidden="false" customHeight="false" outlineLevel="0" collapsed="false"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tr">
        <f aca="false">IFERROR(__xludf.dummyfunction("""COMPUTED_VALUE"""),"")</f>
        <v/>
      </c>
      <c r="R102" s="1" t="n">
        <f aca="false">IFERROR(__xludf.dummyfunction("""COMPUTED_VALUE"""),159)</f>
        <v>159</v>
      </c>
      <c r="S102" s="1" t="str">
        <f aca="false">IFERROR(__xludf.dummyfunction("""COMPUTED_VALUE"""),"")</f>
        <v/>
      </c>
    </row>
    <row r="103" customFormat="false" ht="15.75" hidden="false" customHeight="false" outlineLevel="0" collapsed="false"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 t="str">
        <f aca="false">IFERROR(__xludf.dummyfunction("""COMPUTED_VALUE"""),"")</f>
        <v/>
      </c>
      <c r="R103" s="1" t="n">
        <f aca="false">IFERROR(__xludf.dummyfunction("""COMPUTED_VALUE"""),160)</f>
        <v>160</v>
      </c>
      <c r="S103" s="1" t="str">
        <f aca="false">IFERROR(__xludf.dummyfunction("""COMPUTED_VALUE"""),"")</f>
        <v/>
      </c>
    </row>
    <row r="104" customFormat="false" ht="15.75" hidden="false" customHeight="false" outlineLevel="0" collapsed="false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 t="str">
        <f aca="false">IFERROR(__xludf.dummyfunction("""COMPUTED_VALUE"""),"")</f>
        <v/>
      </c>
      <c r="R104" s="1" t="n">
        <f aca="false">IFERROR(__xludf.dummyfunction("""COMPUTED_VALUE"""),161)</f>
        <v>161</v>
      </c>
      <c r="S104" s="1" t="str">
        <f aca="false">IFERROR(__xludf.dummyfunction("""COMPUTED_VALUE"""),"")</f>
        <v/>
      </c>
    </row>
    <row r="105" customFormat="false" ht="15.75" hidden="false" customHeight="false" outlineLevel="0" collapsed="false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 t="str">
        <f aca="false">IFERROR(__xludf.dummyfunction("""COMPUTED_VALUE"""),"")</f>
        <v/>
      </c>
      <c r="R105" s="1" t="n">
        <f aca="false">IFERROR(__xludf.dummyfunction("""COMPUTED_VALUE"""),162)</f>
        <v>162</v>
      </c>
      <c r="S105" s="1" t="str">
        <f aca="false">IFERROR(__xludf.dummyfunction("""COMPUTED_VALUE"""),"")</f>
        <v/>
      </c>
    </row>
    <row r="106" customFormat="false" ht="15.75" hidden="false" customHeight="false" outlineLevel="0" collapsed="false"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tr">
        <f aca="false">IFERROR(__xludf.dummyfunction("""COMPUTED_VALUE"""),"")</f>
        <v/>
      </c>
      <c r="R106" s="1" t="n">
        <f aca="false">IFERROR(__xludf.dummyfunction("""COMPUTED_VALUE"""),163)</f>
        <v>163</v>
      </c>
      <c r="S106" s="1" t="str">
        <f aca="false">IFERROR(__xludf.dummyfunction("""COMPUTED_VALUE"""),"")</f>
        <v/>
      </c>
    </row>
    <row r="107" customFormat="false" ht="15.75" hidden="false" customHeight="false" outlineLevel="0" collapsed="false"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 t="str">
        <f aca="false">IFERROR(__xludf.dummyfunction("""COMPUTED_VALUE"""),"")</f>
        <v/>
      </c>
      <c r="R107" s="1" t="n">
        <f aca="false">IFERROR(__xludf.dummyfunction("""COMPUTED_VALUE"""),164)</f>
        <v>164</v>
      </c>
      <c r="S107" s="1" t="str">
        <f aca="false">IFERROR(__xludf.dummyfunction("""COMPUTED_VALUE"""),"")</f>
        <v/>
      </c>
    </row>
    <row r="108" customFormat="false" ht="15.75" hidden="false" customHeight="false" outlineLevel="0" collapsed="false"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 t="str">
        <f aca="false">IFERROR(__xludf.dummyfunction("""COMPUTED_VALUE"""),"")</f>
        <v/>
      </c>
      <c r="R108" s="1" t="n">
        <f aca="false">IFERROR(__xludf.dummyfunction("""COMPUTED_VALUE"""),165)</f>
        <v>165</v>
      </c>
      <c r="S108" s="1" t="str">
        <f aca="false">IFERROR(__xludf.dummyfunction("""COMPUTED_VALUE"""),"")</f>
        <v/>
      </c>
    </row>
    <row r="109" customFormat="false" ht="15.75" hidden="false" customHeight="false" outlineLevel="0" collapsed="false"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 t="str">
        <f aca="false">IFERROR(__xludf.dummyfunction("""COMPUTED_VALUE"""),"")</f>
        <v/>
      </c>
      <c r="R109" s="1" t="n">
        <f aca="false">IFERROR(__xludf.dummyfunction("""COMPUTED_VALUE"""),166)</f>
        <v>166</v>
      </c>
      <c r="S109" s="1" t="str">
        <f aca="false">IFERROR(__xludf.dummyfunction("""COMPUTED_VALUE"""),"")</f>
        <v/>
      </c>
    </row>
    <row r="110" customFormat="false" ht="15.75" hidden="false" customHeight="false" outlineLevel="0" collapsed="false"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 t="str">
        <f aca="false">IFERROR(__xludf.dummyfunction("""COMPUTED_VALUE"""),"")</f>
        <v/>
      </c>
      <c r="R110" s="1" t="n">
        <f aca="false">IFERROR(__xludf.dummyfunction("""COMPUTED_VALUE"""),167)</f>
        <v>167</v>
      </c>
      <c r="S110" s="1" t="str">
        <f aca="false">IFERROR(__xludf.dummyfunction("""COMPUTED_VALUE"""),"")</f>
        <v/>
      </c>
    </row>
    <row r="111" customFormat="false" ht="15.75" hidden="false" customHeight="false" outlineLevel="0" collapsed="false"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 t="str">
        <f aca="false">IFERROR(__xludf.dummyfunction("""COMPUTED_VALUE"""),"")</f>
        <v/>
      </c>
      <c r="R111" s="1" t="n">
        <f aca="false">IFERROR(__xludf.dummyfunction("""COMPUTED_VALUE"""),168)</f>
        <v>168</v>
      </c>
      <c r="S111" s="1" t="str">
        <f aca="false">IFERROR(__xludf.dummyfunction("""COMPUTED_VALUE"""),"")</f>
        <v/>
      </c>
    </row>
    <row r="112" customFormat="false" ht="15.75" hidden="false" customHeight="false" outlineLevel="0" collapsed="false"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 t="str">
        <f aca="false">IFERROR(__xludf.dummyfunction("""COMPUTED_VALUE"""),"")</f>
        <v/>
      </c>
      <c r="R112" s="1" t="n">
        <f aca="false">IFERROR(__xludf.dummyfunction("""COMPUTED_VALUE"""),169)</f>
        <v>169</v>
      </c>
      <c r="S112" s="1" t="str">
        <f aca="false">IFERROR(__xludf.dummyfunction("""COMPUTED_VALUE"""),"")</f>
        <v/>
      </c>
    </row>
    <row r="113" customFormat="false" ht="15.75" hidden="false" customHeight="false" outlineLevel="0" collapsed="false"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 t="str">
        <f aca="false">IFERROR(__xludf.dummyfunction("""COMPUTED_VALUE"""),"")</f>
        <v/>
      </c>
      <c r="R113" s="1" t="n">
        <f aca="false">IFERROR(__xludf.dummyfunction("""COMPUTED_VALUE"""),170)</f>
        <v>170</v>
      </c>
      <c r="S113" s="1" t="str">
        <f aca="false">IFERROR(__xludf.dummyfunction("""COMPUTED_VALUE"""),"")</f>
        <v/>
      </c>
    </row>
    <row r="114" customFormat="false" ht="15.75" hidden="false" customHeight="false" outlineLevel="0" collapsed="false"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customFormat="false" ht="15.75" hidden="false" customHeight="false" outlineLevel="0" collapsed="false"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customFormat="false" ht="15.75" hidden="false" customHeight="false" outlineLevel="0" collapsed="false"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customFormat="false" ht="15.75" hidden="false" customHeight="false" outlineLevel="0" collapsed="false"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customFormat="false" ht="15.75" hidden="false" customHeight="false" outlineLevel="0" collapsed="false"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customFormat="false" ht="15.75" hidden="false" customHeight="false" outlineLevel="0" collapsed="false"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customFormat="false" ht="15.75" hidden="false" customHeight="false" outlineLevel="0" collapsed="false"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customFormat="false" ht="15.75" hidden="false" customHeight="false" outlineLevel="0" collapsed="false"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</sheetData>
  <mergeCells count="1">
    <mergeCell ref="F6:F10"/>
  </mergeCells>
  <conditionalFormatting sqref="D2:D34">
    <cfRule type="cellIs" priority="2" operator="equal" aboveAverage="0" equalAverage="0" bottom="0" percent="0" rank="0" text="" dxfId="0">
      <formula>"Всё норм"</formula>
    </cfRule>
  </conditionalFormatting>
  <conditionalFormatting sqref="D2:D34">
    <cfRule type="cellIs" priority="3" operator="equal" aboveAverage="0" equalAverage="0" bottom="0" percent="0" rank="0" text="" dxfId="3">
      <formula>"Писос!"</formula>
    </cfRule>
  </conditionalFormatting>
  <conditionalFormatting sqref="D2:D34">
    <cfRule type="cellIs" priority="4" operator="equal" aboveAverage="0" equalAverage="0" bottom="0" percent="0" rank="0" text="" dxfId="4">
      <formula>"Почти писос!"</formula>
    </cfRule>
  </conditionalFormatting>
  <conditionalFormatting sqref="F18">
    <cfRule type="cellIs" priority="5" operator="equal" aboveAverage="0" equalAverage="0" bottom="0" percent="0" rank="0" text="" dxfId="0">
      <formula>"Обновлена"</formula>
    </cfRule>
  </conditionalFormatting>
  <conditionalFormatting sqref="F18">
    <cfRule type="cellIs" priority="6" operator="equal" aboveAverage="0" equalAverage="0" bottom="0" percent="0" rank="0" text="" dxfId="3">
      <formula>"Не обновлена"</formula>
    </cfRule>
  </conditionalFormatting>
  <hyperlinks>
    <hyperlink ref="L25" r:id="rId1" display="http://vk.com/bpyanzin"/>
    <hyperlink ref="L26" r:id="rId2" display="http://vk.com/bpyanz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361</v>
      </c>
      <c r="E1" s="2" t="s">
        <v>334</v>
      </c>
      <c r="F1" s="2" t="s">
        <v>335</v>
      </c>
      <c r="G1" s="2" t="s">
        <v>5</v>
      </c>
      <c r="H1" s="2" t="s">
        <v>336</v>
      </c>
      <c r="I1" s="2" t="s">
        <v>337</v>
      </c>
      <c r="J1" s="2" t="s">
        <v>362</v>
      </c>
      <c r="M1" s="2" t="s">
        <v>363</v>
      </c>
      <c r="N1" s="2" t="s">
        <v>364</v>
      </c>
      <c r="O1" s="2" t="s">
        <v>341</v>
      </c>
      <c r="P1" s="2" t="s">
        <v>342</v>
      </c>
      <c r="Q1" s="2" t="s">
        <v>343</v>
      </c>
      <c r="R1" s="2" t="n">
        <f aca="false">TRUE()</f>
        <v>1</v>
      </c>
      <c r="S1" s="2" t="s">
        <v>365</v>
      </c>
      <c r="T1" s="2" t="s">
        <v>366</v>
      </c>
      <c r="U1" s="2" t="n">
        <v>1</v>
      </c>
      <c r="V1" s="2" t="n">
        <v>2</v>
      </c>
      <c r="W1" s="2" t="n">
        <v>3</v>
      </c>
      <c r="X1" s="2" t="n">
        <v>4</v>
      </c>
      <c r="Y1" s="2" t="n">
        <v>5</v>
      </c>
      <c r="Z1" s="2" t="n">
        <v>6</v>
      </c>
      <c r="AA1" s="2" t="n">
        <v>7</v>
      </c>
      <c r="AB1" s="2" t="n">
        <v>8</v>
      </c>
      <c r="AC1" s="2" t="n">
        <v>9</v>
      </c>
      <c r="AD1" s="2" t="n">
        <v>10</v>
      </c>
      <c r="AE1" s="2" t="n">
        <v>1</v>
      </c>
      <c r="AF1" s="2" t="n">
        <v>2</v>
      </c>
      <c r="AG1" s="2" t="n">
        <v>3</v>
      </c>
      <c r="AH1" s="2" t="n">
        <v>4</v>
      </c>
      <c r="AI1" s="2" t="n">
        <v>5</v>
      </c>
      <c r="AJ1" s="2" t="n">
        <v>1</v>
      </c>
      <c r="AK1" s="2" t="n">
        <v>2</v>
      </c>
      <c r="AL1" s="2" t="n">
        <v>3</v>
      </c>
      <c r="AM1" s="2" t="n">
        <v>4</v>
      </c>
      <c r="AN1" s="2" t="n">
        <v>5</v>
      </c>
      <c r="AO1" s="2" t="s">
        <v>367</v>
      </c>
    </row>
    <row r="2" customFormat="false" ht="15.75" hidden="false" customHeight="false" outlineLevel="0" collapsed="false">
      <c r="A2" s="73" t="n">
        <v>43966.6749652778</v>
      </c>
      <c r="B2" s="2" t="s">
        <v>368</v>
      </c>
      <c r="C2" s="2" t="s">
        <v>148</v>
      </c>
      <c r="D2" s="2" t="s">
        <v>369</v>
      </c>
      <c r="E2" s="2" t="n">
        <v>10</v>
      </c>
      <c r="F2" s="2" t="n">
        <v>29</v>
      </c>
      <c r="H2" s="4" t="s">
        <v>370</v>
      </c>
      <c r="I2" s="2" t="s">
        <v>371</v>
      </c>
      <c r="J2" s="2" t="s">
        <v>16</v>
      </c>
      <c r="K2" s="2" t="s">
        <v>32</v>
      </c>
      <c r="L2" s="2" t="s">
        <v>160</v>
      </c>
      <c r="M2" s="2" t="s">
        <v>372</v>
      </c>
      <c r="N2" s="2" t="s">
        <v>373</v>
      </c>
      <c r="O2" s="2" t="s">
        <v>345</v>
      </c>
      <c r="P2" s="2" t="n">
        <v>2</v>
      </c>
      <c r="Q2" s="2" t="n">
        <v>2</v>
      </c>
      <c r="R2" s="2" t="n">
        <f aca="false">TRUE()</f>
        <v>1</v>
      </c>
      <c r="S2" s="2" t="n">
        <v>3</v>
      </c>
      <c r="U2" s="2" t="n">
        <f aca="false">TRUE()</f>
        <v>1</v>
      </c>
      <c r="V2" s="2" t="n">
        <f aca="false">TRUE()</f>
        <v>1</v>
      </c>
      <c r="W2" s="2" t="n">
        <f aca="false">TRUE()</f>
        <v>1</v>
      </c>
      <c r="X2" s="2" t="n">
        <f aca="false">TRUE()</f>
        <v>1</v>
      </c>
      <c r="Y2" s="2" t="n">
        <f aca="false">FALSE()</f>
        <v>0</v>
      </c>
      <c r="Z2" s="2" t="n">
        <f aca="false">FALSE()</f>
        <v>0</v>
      </c>
      <c r="AA2" s="2" t="n">
        <f aca="false">FALSE()</f>
        <v>0</v>
      </c>
      <c r="AB2" s="2" t="n">
        <f aca="false">FALSE()</f>
        <v>0</v>
      </c>
      <c r="AC2" s="2" t="n">
        <f aca="false">FALSE()</f>
        <v>0</v>
      </c>
      <c r="AD2" s="2" t="n">
        <f aca="false">FALSE()</f>
        <v>0</v>
      </c>
      <c r="AE2" s="2" t="n">
        <f aca="false">TRUE()</f>
        <v>1</v>
      </c>
      <c r="AF2" s="2" t="n">
        <f aca="false">TRUE()</f>
        <v>1</v>
      </c>
      <c r="AG2" s="2" t="n">
        <f aca="false">TRUE()</f>
        <v>1</v>
      </c>
      <c r="AH2" s="2" t="n">
        <f aca="false">TRUE()</f>
        <v>1</v>
      </c>
      <c r="AI2" s="2" t="n">
        <f aca="false">FALSE()</f>
        <v>0</v>
      </c>
      <c r="AJ2" s="2" t="n">
        <f aca="false">FALSE()</f>
        <v>0</v>
      </c>
      <c r="AK2" s="2" t="n">
        <f aca="false">FALSE()</f>
        <v>0</v>
      </c>
      <c r="AL2" s="2" t="n">
        <f aca="false">FALSE()</f>
        <v>0</v>
      </c>
      <c r="AM2" s="2" t="n">
        <f aca="false">FALSE()</f>
        <v>0</v>
      </c>
      <c r="AN2" s="2" t="n">
        <f aca="false">FALSE()</f>
        <v>0</v>
      </c>
      <c r="AO2" s="2" t="n">
        <f aca="false">FALSE()</f>
        <v>0</v>
      </c>
    </row>
    <row r="3" customFormat="false" ht="15.75" hidden="false" customHeight="false" outlineLevel="0" collapsed="false">
      <c r="A3" s="73" t="n">
        <v>43966.6746527778</v>
      </c>
      <c r="B3" s="2" t="s">
        <v>193</v>
      </c>
      <c r="C3" s="2" t="s">
        <v>194</v>
      </c>
      <c r="D3" s="2" t="s">
        <v>369</v>
      </c>
      <c r="E3" s="2" t="n">
        <v>9</v>
      </c>
      <c r="F3" s="2" t="n">
        <v>146</v>
      </c>
      <c r="H3" s="4" t="s">
        <v>374</v>
      </c>
      <c r="I3" s="2" t="s">
        <v>375</v>
      </c>
      <c r="J3" s="2" t="s">
        <v>376</v>
      </c>
      <c r="K3" s="2" t="s">
        <v>32</v>
      </c>
      <c r="L3" s="2" t="s">
        <v>160</v>
      </c>
      <c r="M3" s="2" t="s">
        <v>372</v>
      </c>
      <c r="N3" s="2" t="s">
        <v>377</v>
      </c>
      <c r="O3" s="2" t="s">
        <v>345</v>
      </c>
      <c r="P3" s="2" t="n">
        <v>3</v>
      </c>
      <c r="Q3" s="2" t="n">
        <v>2</v>
      </c>
      <c r="R3" s="2" t="n">
        <f aca="false">TRUE()</f>
        <v>1</v>
      </c>
      <c r="S3" s="2" t="n">
        <v>2</v>
      </c>
      <c r="U3" s="2" t="n">
        <f aca="false">TRUE()</f>
        <v>1</v>
      </c>
      <c r="V3" s="2" t="n">
        <f aca="false">TRUE()</f>
        <v>1</v>
      </c>
      <c r="W3" s="2" t="n">
        <f aca="false">FALSE()</f>
        <v>0</v>
      </c>
      <c r="X3" s="2" t="n">
        <f aca="false">FALSE()</f>
        <v>0</v>
      </c>
      <c r="Y3" s="2" t="n">
        <f aca="false">FALSE()</f>
        <v>0</v>
      </c>
      <c r="Z3" s="2" t="n">
        <f aca="false">FALSE()</f>
        <v>0</v>
      </c>
      <c r="AA3" s="2" t="n">
        <f aca="false">FALSE()</f>
        <v>0</v>
      </c>
      <c r="AB3" s="2" t="n">
        <f aca="false">FALSE()</f>
        <v>0</v>
      </c>
      <c r="AC3" s="2" t="n">
        <f aca="false">FALSE()</f>
        <v>0</v>
      </c>
      <c r="AD3" s="2" t="n">
        <f aca="false">FALSE()</f>
        <v>0</v>
      </c>
      <c r="AE3" s="2" t="n">
        <f aca="false">TRUE()</f>
        <v>1</v>
      </c>
      <c r="AF3" s="2" t="n">
        <f aca="false">TRUE()</f>
        <v>1</v>
      </c>
      <c r="AG3" s="2" t="n">
        <f aca="false">FALSE()</f>
        <v>0</v>
      </c>
      <c r="AH3" s="2" t="n">
        <f aca="false">FALSE()</f>
        <v>0</v>
      </c>
      <c r="AI3" s="2" t="n">
        <f aca="false">FALSE()</f>
        <v>0</v>
      </c>
      <c r="AJ3" s="2" t="n">
        <f aca="false">FALSE()</f>
        <v>0</v>
      </c>
      <c r="AK3" s="2" t="n">
        <f aca="false">FALSE()</f>
        <v>0</v>
      </c>
      <c r="AL3" s="2" t="n">
        <f aca="false">FALSE()</f>
        <v>0</v>
      </c>
      <c r="AM3" s="2" t="n">
        <f aca="false">FALSE()</f>
        <v>0</v>
      </c>
      <c r="AN3" s="2" t="n">
        <f aca="false">FALSE()</f>
        <v>0</v>
      </c>
      <c r="AO3" s="2" t="n">
        <f aca="false">FALSE()</f>
        <v>0</v>
      </c>
    </row>
    <row r="4" customFormat="false" ht="15.75" hidden="false" customHeight="false" outlineLevel="0" collapsed="false">
      <c r="A4" s="73" t="n">
        <v>43966.6751273148</v>
      </c>
      <c r="B4" s="2" t="s">
        <v>57</v>
      </c>
      <c r="C4" s="2" t="s">
        <v>52</v>
      </c>
      <c r="D4" s="2" t="s">
        <v>369</v>
      </c>
      <c r="E4" s="2" t="n">
        <v>8</v>
      </c>
      <c r="F4" s="2" t="s">
        <v>378</v>
      </c>
      <c r="H4" s="4" t="s">
        <v>379</v>
      </c>
      <c r="I4" s="2" t="s">
        <v>60</v>
      </c>
      <c r="J4" s="2" t="s">
        <v>16</v>
      </c>
      <c r="K4" s="2" t="s">
        <v>224</v>
      </c>
      <c r="L4" s="2" t="s">
        <v>49</v>
      </c>
      <c r="M4" s="2" t="s">
        <v>372</v>
      </c>
      <c r="N4" s="2" t="s">
        <v>380</v>
      </c>
      <c r="O4" s="2" t="s">
        <v>66</v>
      </c>
      <c r="P4" s="2" t="n">
        <v>4</v>
      </c>
      <c r="Q4" s="2" t="n">
        <v>2</v>
      </c>
      <c r="R4" s="2" t="n">
        <f aca="false">TRUE()</f>
        <v>1</v>
      </c>
      <c r="S4" s="2" t="n">
        <v>1</v>
      </c>
      <c r="U4" s="2" t="n">
        <f aca="false">TRUE()</f>
        <v>1</v>
      </c>
      <c r="V4" s="2" t="n">
        <f aca="false">TRUE()</f>
        <v>1</v>
      </c>
      <c r="W4" s="2" t="n">
        <f aca="false">TRUE()</f>
        <v>1</v>
      </c>
      <c r="X4" s="2" t="n">
        <f aca="false">TRUE()</f>
        <v>1</v>
      </c>
      <c r="Y4" s="2" t="n">
        <f aca="false">TRUE()</f>
        <v>1</v>
      </c>
      <c r="Z4" s="2" t="n">
        <f aca="false">TRUE()</f>
        <v>1</v>
      </c>
      <c r="AA4" s="2" t="n">
        <f aca="false">TRUE()</f>
        <v>1</v>
      </c>
      <c r="AB4" s="2" t="n">
        <f aca="false">TRUE()</f>
        <v>1</v>
      </c>
      <c r="AC4" s="2" t="n">
        <f aca="false">TRUE()</f>
        <v>1</v>
      </c>
      <c r="AD4" s="2" t="n">
        <f aca="false">FALSE()</f>
        <v>0</v>
      </c>
      <c r="AE4" s="2" t="n">
        <f aca="false">TRUE()</f>
        <v>1</v>
      </c>
      <c r="AF4" s="2" t="n">
        <f aca="false">TRUE()</f>
        <v>1</v>
      </c>
      <c r="AG4" s="2" t="n">
        <f aca="false">TRUE()</f>
        <v>1</v>
      </c>
      <c r="AH4" s="2" t="n">
        <f aca="false">TRUE()</f>
        <v>1</v>
      </c>
      <c r="AI4" s="2" t="n">
        <f aca="false">TRUE()</f>
        <v>1</v>
      </c>
      <c r="AJ4" s="2" t="n">
        <f aca="false">TRUE()</f>
        <v>1</v>
      </c>
      <c r="AK4" s="2" t="n">
        <f aca="false">FALSE()</f>
        <v>0</v>
      </c>
      <c r="AL4" s="2" t="n">
        <f aca="false">TRUE()</f>
        <v>1</v>
      </c>
      <c r="AM4" s="2" t="n">
        <f aca="false">FALSE()</f>
        <v>0</v>
      </c>
      <c r="AN4" s="2" t="n">
        <f aca="false">FALSE()</f>
        <v>0</v>
      </c>
      <c r="AO4" s="2" t="n">
        <f aca="false">FALSE()</f>
        <v>0</v>
      </c>
    </row>
    <row r="5" customFormat="false" ht="15.75" hidden="false" customHeight="false" outlineLevel="0" collapsed="false">
      <c r="A5" s="73" t="n">
        <v>43966.6763310185</v>
      </c>
      <c r="B5" s="2" t="s">
        <v>381</v>
      </c>
      <c r="C5" s="2" t="s">
        <v>148</v>
      </c>
      <c r="D5" s="2" t="s">
        <v>369</v>
      </c>
      <c r="E5" s="2" t="n">
        <v>10</v>
      </c>
      <c r="F5" s="2" t="n">
        <v>19</v>
      </c>
      <c r="H5" s="4" t="s">
        <v>382</v>
      </c>
      <c r="I5" s="2" t="s">
        <v>383</v>
      </c>
      <c r="J5" s="2" t="s">
        <v>16</v>
      </c>
      <c r="K5" s="2" t="s">
        <v>160</v>
      </c>
      <c r="M5" s="2" t="s">
        <v>384</v>
      </c>
      <c r="N5" s="2" t="s">
        <v>385</v>
      </c>
      <c r="O5" s="2" t="s">
        <v>345</v>
      </c>
      <c r="P5" s="2" t="n">
        <v>5</v>
      </c>
      <c r="Q5" s="2" t="n">
        <v>2</v>
      </c>
      <c r="R5" s="2" t="n">
        <f aca="false">TRUE()</f>
        <v>1</v>
      </c>
      <c r="S5" s="2" t="n">
        <v>4</v>
      </c>
      <c r="U5" s="2" t="n">
        <f aca="false">TRUE()</f>
        <v>1</v>
      </c>
      <c r="V5" s="2" t="n">
        <f aca="false">TRUE()</f>
        <v>1</v>
      </c>
      <c r="W5" s="2" t="n">
        <f aca="false">TRUE()</f>
        <v>1</v>
      </c>
      <c r="X5" s="2" t="n">
        <f aca="false">TRUE()</f>
        <v>1</v>
      </c>
      <c r="Y5" s="2" t="n">
        <f aca="false">TRUE()</f>
        <v>1</v>
      </c>
      <c r="Z5" s="2" t="n">
        <f aca="false">TRUE()</f>
        <v>1</v>
      </c>
      <c r="AA5" s="2" t="n">
        <f aca="false">TRUE()</f>
        <v>1</v>
      </c>
      <c r="AB5" s="2" t="n">
        <f aca="false">TRUE()</f>
        <v>1</v>
      </c>
      <c r="AC5" s="2" t="n">
        <f aca="false">TRUE()</f>
        <v>1</v>
      </c>
      <c r="AD5" s="2" t="n">
        <f aca="false">FALSE()</f>
        <v>0</v>
      </c>
      <c r="AE5" s="2" t="n">
        <f aca="false">TRUE()</f>
        <v>1</v>
      </c>
      <c r="AF5" s="2" t="n">
        <f aca="false">TRUE()</f>
        <v>1</v>
      </c>
      <c r="AG5" s="2" t="n">
        <f aca="false">TRUE()</f>
        <v>1</v>
      </c>
      <c r="AH5" s="2" t="n">
        <f aca="false">TRUE()</f>
        <v>1</v>
      </c>
      <c r="AI5" s="2" t="n">
        <f aca="false">TRUE()</f>
        <v>1</v>
      </c>
      <c r="AJ5" s="2" t="n">
        <f aca="false">TRUE()</f>
        <v>1</v>
      </c>
      <c r="AK5" s="2" t="n">
        <f aca="false">TRUE()</f>
        <v>1</v>
      </c>
      <c r="AL5" s="2" t="n">
        <f aca="false">TRUE()</f>
        <v>1</v>
      </c>
      <c r="AM5" s="2" t="n">
        <f aca="false">TRUE()</f>
        <v>1</v>
      </c>
      <c r="AN5" s="2" t="n">
        <f aca="false">FALSE()</f>
        <v>0</v>
      </c>
      <c r="AO5" s="2" t="n">
        <f aca="false">FALSE()</f>
        <v>0</v>
      </c>
    </row>
    <row r="6" customFormat="false" ht="15.75" hidden="false" customHeight="false" outlineLevel="0" collapsed="false">
      <c r="A6" s="73" t="n">
        <v>43966.6763888889</v>
      </c>
      <c r="B6" s="2" t="s">
        <v>45</v>
      </c>
      <c r="C6" s="2" t="s">
        <v>46</v>
      </c>
      <c r="D6" s="2" t="s">
        <v>369</v>
      </c>
      <c r="E6" s="2" t="n">
        <v>9</v>
      </c>
      <c r="F6" s="2" t="n">
        <v>117</v>
      </c>
      <c r="H6" s="4" t="s">
        <v>386</v>
      </c>
      <c r="I6" s="2" t="s">
        <v>48</v>
      </c>
      <c r="J6" s="2" t="s">
        <v>16</v>
      </c>
      <c r="K6" s="2" t="s">
        <v>49</v>
      </c>
      <c r="M6" s="2" t="s">
        <v>384</v>
      </c>
      <c r="N6" s="2" t="s">
        <v>380</v>
      </c>
      <c r="O6" s="2" t="s">
        <v>345</v>
      </c>
      <c r="P6" s="2" t="n">
        <v>6</v>
      </c>
      <c r="Q6" s="2" t="n">
        <v>2</v>
      </c>
      <c r="R6" s="2" t="n">
        <f aca="false">TRUE()</f>
        <v>1</v>
      </c>
      <c r="S6" s="2" t="n">
        <v>3</v>
      </c>
      <c r="U6" s="2" t="n">
        <f aca="false">TRUE()</f>
        <v>1</v>
      </c>
      <c r="V6" s="2" t="n">
        <f aca="false">TRUE()</f>
        <v>1</v>
      </c>
      <c r="W6" s="2" t="n">
        <f aca="false">TRUE()</f>
        <v>1</v>
      </c>
      <c r="X6" s="2" t="n">
        <f aca="false">TRUE()</f>
        <v>1</v>
      </c>
      <c r="Y6" s="2" t="n">
        <f aca="false">TRUE()</f>
        <v>1</v>
      </c>
      <c r="Z6" s="2" t="n">
        <f aca="false">TRUE()</f>
        <v>1</v>
      </c>
      <c r="AA6" s="2" t="n">
        <f aca="false">TRUE()</f>
        <v>1</v>
      </c>
      <c r="AB6" s="2" t="n">
        <f aca="false">FALSE()</f>
        <v>0</v>
      </c>
      <c r="AC6" s="2" t="n">
        <f aca="false">TRUE()</f>
        <v>1</v>
      </c>
      <c r="AD6" s="2" t="n">
        <f aca="false">FALSE()</f>
        <v>0</v>
      </c>
      <c r="AE6" s="2" t="n">
        <f aca="false">TRUE()</f>
        <v>1</v>
      </c>
      <c r="AF6" s="2" t="n">
        <f aca="false">TRUE()</f>
        <v>1</v>
      </c>
      <c r="AG6" s="2" t="n">
        <f aca="false">TRUE()</f>
        <v>1</v>
      </c>
      <c r="AH6" s="2" t="n">
        <f aca="false">FALSE()</f>
        <v>0</v>
      </c>
      <c r="AI6" s="2" t="n">
        <f aca="false">FALSE()</f>
        <v>0</v>
      </c>
      <c r="AJ6" s="2" t="n">
        <f aca="false">TRUE()</f>
        <v>1</v>
      </c>
      <c r="AK6" s="2" t="n">
        <f aca="false">FALSE()</f>
        <v>0</v>
      </c>
      <c r="AL6" s="2" t="n">
        <f aca="false">FALSE()</f>
        <v>0</v>
      </c>
      <c r="AM6" s="2" t="n">
        <f aca="false">TRUE()</f>
        <v>1</v>
      </c>
      <c r="AN6" s="2" t="n">
        <f aca="false">FALSE()</f>
        <v>0</v>
      </c>
      <c r="AO6" s="2" t="n">
        <f aca="false">FALSE()</f>
        <v>0</v>
      </c>
    </row>
    <row r="7" customFormat="false" ht="15.75" hidden="false" customHeight="false" outlineLevel="0" collapsed="false">
      <c r="A7" s="73" t="n">
        <v>43966.6790740741</v>
      </c>
      <c r="B7" s="2" t="s">
        <v>387</v>
      </c>
      <c r="C7" s="2" t="s">
        <v>388</v>
      </c>
      <c r="D7" s="2" t="s">
        <v>369</v>
      </c>
      <c r="E7" s="2" t="n">
        <v>11</v>
      </c>
      <c r="F7" s="2" t="n">
        <v>92</v>
      </c>
      <c r="H7" s="4" t="s">
        <v>389</v>
      </c>
      <c r="I7" s="2" t="s">
        <v>390</v>
      </c>
      <c r="J7" s="2" t="s">
        <v>16</v>
      </c>
      <c r="K7" s="2" t="s">
        <v>49</v>
      </c>
      <c r="M7" s="2" t="s">
        <v>372</v>
      </c>
      <c r="N7" s="2" t="s">
        <v>391</v>
      </c>
      <c r="O7" s="2" t="s">
        <v>66</v>
      </c>
      <c r="P7" s="2" t="n">
        <v>7</v>
      </c>
      <c r="Q7" s="2" t="n">
        <v>2</v>
      </c>
      <c r="R7" s="2" t="n">
        <f aca="false">TRUE()</f>
        <v>1</v>
      </c>
      <c r="S7" s="2" t="n">
        <v>1</v>
      </c>
      <c r="U7" s="2" t="n">
        <f aca="false">TRUE()</f>
        <v>1</v>
      </c>
      <c r="V7" s="2" t="n">
        <f aca="false">TRUE()</f>
        <v>1</v>
      </c>
      <c r="W7" s="2" t="n">
        <f aca="false">FALSE()</f>
        <v>0</v>
      </c>
      <c r="X7" s="2" t="n">
        <f aca="false">TRUE()</f>
        <v>1</v>
      </c>
      <c r="Y7" s="2" t="n">
        <f aca="false">FALSE()</f>
        <v>0</v>
      </c>
      <c r="Z7" s="2" t="n">
        <f aca="false">FALSE()</f>
        <v>0</v>
      </c>
      <c r="AA7" s="2" t="n">
        <f aca="false">FALSE()</f>
        <v>0</v>
      </c>
      <c r="AB7" s="2" t="n">
        <f aca="false">FALSE()</f>
        <v>0</v>
      </c>
      <c r="AC7" s="2" t="n">
        <f aca="false">FALSE()</f>
        <v>0</v>
      </c>
      <c r="AD7" s="2" t="n">
        <f aca="false">FALSE()</f>
        <v>0</v>
      </c>
      <c r="AE7" s="2" t="n">
        <f aca="false">TRUE()</f>
        <v>1</v>
      </c>
      <c r="AF7" s="2" t="n">
        <f aca="false">TRUE()</f>
        <v>1</v>
      </c>
      <c r="AG7" s="2" t="n">
        <f aca="false">FALSE()</f>
        <v>0</v>
      </c>
      <c r="AH7" s="2" t="n">
        <f aca="false">TRUE()</f>
        <v>1</v>
      </c>
      <c r="AI7" s="2" t="n">
        <f aca="false">TRUE()</f>
        <v>1</v>
      </c>
      <c r="AJ7" s="2" t="n">
        <f aca="false">FALSE()</f>
        <v>0</v>
      </c>
      <c r="AK7" s="2" t="n">
        <f aca="false">TRUE()</f>
        <v>1</v>
      </c>
      <c r="AL7" s="2" t="n">
        <f aca="false">FALSE()</f>
        <v>0</v>
      </c>
      <c r="AM7" s="2" t="n">
        <f aca="false">TRUE()</f>
        <v>1</v>
      </c>
      <c r="AN7" s="2" t="n">
        <f aca="false">FALSE()</f>
        <v>0</v>
      </c>
      <c r="AO7" s="2" t="n">
        <f aca="false">FALSE()</f>
        <v>0</v>
      </c>
    </row>
    <row r="8" customFormat="false" ht="15.75" hidden="false" customHeight="false" outlineLevel="0" collapsed="false">
      <c r="A8" s="73" t="n">
        <v>43966.6907175926</v>
      </c>
      <c r="B8" s="2" t="s">
        <v>392</v>
      </c>
      <c r="C8" s="2" t="s">
        <v>72</v>
      </c>
      <c r="D8" s="2" t="s">
        <v>369</v>
      </c>
      <c r="E8" s="2" t="n">
        <v>10</v>
      </c>
      <c r="F8" s="2" t="n">
        <v>117</v>
      </c>
      <c r="H8" s="4" t="s">
        <v>393</v>
      </c>
      <c r="I8" s="2" t="s">
        <v>394</v>
      </c>
      <c r="J8" s="2" t="s">
        <v>376</v>
      </c>
      <c r="K8" s="2" t="s">
        <v>32</v>
      </c>
      <c r="M8" s="2" t="s">
        <v>395</v>
      </c>
      <c r="N8" s="2" t="s">
        <v>377</v>
      </c>
      <c r="O8" s="2" t="s">
        <v>66</v>
      </c>
      <c r="P8" s="2" t="n">
        <v>8</v>
      </c>
      <c r="Q8" s="2" t="n">
        <v>-1</v>
      </c>
      <c r="R8" s="2" t="n">
        <f aca="false">FALSE()</f>
        <v>0</v>
      </c>
      <c r="S8" s="2" t="n">
        <v>1</v>
      </c>
      <c r="U8" s="2" t="n">
        <f aca="false">FALSE()</f>
        <v>0</v>
      </c>
      <c r="V8" s="2" t="n">
        <f aca="false">FALSE()</f>
        <v>0</v>
      </c>
      <c r="W8" s="2" t="n">
        <f aca="false">FALSE()</f>
        <v>0</v>
      </c>
      <c r="X8" s="2" t="n">
        <f aca="false">FALSE()</f>
        <v>0</v>
      </c>
      <c r="Y8" s="2" t="n">
        <f aca="false">FALSE()</f>
        <v>0</v>
      </c>
      <c r="Z8" s="2" t="n">
        <f aca="false">FALSE()</f>
        <v>0</v>
      </c>
      <c r="AA8" s="2" t="n">
        <f aca="false">FALSE()</f>
        <v>0</v>
      </c>
      <c r="AB8" s="2" t="n">
        <f aca="false">FALSE()</f>
        <v>0</v>
      </c>
      <c r="AC8" s="2" t="n">
        <f aca="false">FALSE()</f>
        <v>0</v>
      </c>
      <c r="AD8" s="2" t="n">
        <f aca="false">FALSE()</f>
        <v>0</v>
      </c>
      <c r="AE8" s="2" t="n">
        <f aca="false">FALSE()</f>
        <v>0</v>
      </c>
      <c r="AF8" s="2" t="n">
        <f aca="false">FALSE()</f>
        <v>0</v>
      </c>
      <c r="AG8" s="2" t="n">
        <f aca="false">FALSE()</f>
        <v>0</v>
      </c>
      <c r="AH8" s="2" t="n">
        <f aca="false">FALSE()</f>
        <v>0</v>
      </c>
      <c r="AI8" s="2" t="n">
        <f aca="false">FALSE()</f>
        <v>0</v>
      </c>
      <c r="AJ8" s="2" t="n">
        <f aca="false">FALSE()</f>
        <v>0</v>
      </c>
      <c r="AK8" s="2" t="n">
        <f aca="false">FALSE()</f>
        <v>0</v>
      </c>
      <c r="AL8" s="2" t="n">
        <f aca="false">FALSE()</f>
        <v>0</v>
      </c>
      <c r="AM8" s="2" t="n">
        <f aca="false">FALSE()</f>
        <v>0</v>
      </c>
      <c r="AN8" s="2" t="n">
        <f aca="false">FALSE()</f>
        <v>0</v>
      </c>
      <c r="AO8" s="2" t="n">
        <f aca="false">FALSE()</f>
        <v>0</v>
      </c>
    </row>
    <row r="9" customFormat="false" ht="15.75" hidden="false" customHeight="false" outlineLevel="0" collapsed="false">
      <c r="A9" s="73" t="n">
        <v>43966.6947453704</v>
      </c>
      <c r="B9" s="2" t="s">
        <v>19</v>
      </c>
      <c r="C9" s="2" t="s">
        <v>20</v>
      </c>
      <c r="D9" s="2" t="s">
        <v>369</v>
      </c>
      <c r="E9" s="2" t="n">
        <v>8</v>
      </c>
      <c r="F9" s="2" t="n">
        <v>117</v>
      </c>
      <c r="H9" s="4" t="s">
        <v>396</v>
      </c>
      <c r="I9" s="2" t="s">
        <v>23</v>
      </c>
      <c r="J9" s="2" t="s">
        <v>16</v>
      </c>
      <c r="K9" s="2" t="s">
        <v>24</v>
      </c>
      <c r="L9" s="2" t="s">
        <v>32</v>
      </c>
      <c r="M9" s="2" t="s">
        <v>397</v>
      </c>
      <c r="N9" s="2" t="s">
        <v>391</v>
      </c>
      <c r="O9" s="2" t="s">
        <v>345</v>
      </c>
      <c r="P9" s="2" t="n">
        <v>9</v>
      </c>
      <c r="Q9" s="2" t="n">
        <v>2</v>
      </c>
      <c r="R9" s="2" t="n">
        <f aca="false">TRUE()</f>
        <v>1</v>
      </c>
      <c r="S9" s="2" t="n">
        <v>2</v>
      </c>
      <c r="U9" s="2" t="n">
        <f aca="false">TRUE()</f>
        <v>1</v>
      </c>
      <c r="V9" s="2" t="n">
        <f aca="false">TRUE()</f>
        <v>1</v>
      </c>
      <c r="W9" s="2" t="n">
        <f aca="false">TRUE()</f>
        <v>1</v>
      </c>
      <c r="X9" s="2" t="n">
        <f aca="false">TRUE()</f>
        <v>1</v>
      </c>
      <c r="Y9" s="2" t="n">
        <f aca="false">FALSE()</f>
        <v>0</v>
      </c>
      <c r="Z9" s="2" t="n">
        <f aca="false">TRUE()</f>
        <v>1</v>
      </c>
      <c r="AA9" s="2" t="n">
        <f aca="false">FALSE()</f>
        <v>0</v>
      </c>
      <c r="AB9" s="2" t="n">
        <f aca="false">TRUE()</f>
        <v>1</v>
      </c>
      <c r="AC9" s="2" t="n">
        <f aca="false">TRUE()</f>
        <v>1</v>
      </c>
      <c r="AD9" s="2" t="n">
        <f aca="false">FALSE()</f>
        <v>0</v>
      </c>
      <c r="AE9" s="2" t="n">
        <f aca="false">TRUE()</f>
        <v>1</v>
      </c>
      <c r="AF9" s="2" t="n">
        <f aca="false">TRUE()</f>
        <v>1</v>
      </c>
      <c r="AG9" s="2" t="n">
        <f aca="false">TRUE()</f>
        <v>1</v>
      </c>
      <c r="AH9" s="2" t="n">
        <f aca="false">FALSE()</f>
        <v>0</v>
      </c>
      <c r="AI9" s="2" t="n">
        <f aca="false">FALSE()</f>
        <v>0</v>
      </c>
      <c r="AJ9" s="2" t="n">
        <f aca="false">TRUE()</f>
        <v>1</v>
      </c>
      <c r="AK9" s="2" t="n">
        <f aca="false">TRUE()</f>
        <v>1</v>
      </c>
      <c r="AL9" s="2" t="n">
        <f aca="false">TRUE()</f>
        <v>1</v>
      </c>
      <c r="AM9" s="2" t="n">
        <f aca="false">TRUE()</f>
        <v>1</v>
      </c>
      <c r="AN9" s="2" t="n">
        <f aca="false">FALSE()</f>
        <v>0</v>
      </c>
      <c r="AO9" s="2" t="n">
        <f aca="false">FALSE()</f>
        <v>0</v>
      </c>
    </row>
    <row r="10" customFormat="false" ht="15.75" hidden="false" customHeight="false" outlineLevel="0" collapsed="false">
      <c r="A10" s="73" t="n">
        <v>43966.6974421296</v>
      </c>
      <c r="B10" s="2" t="s">
        <v>398</v>
      </c>
      <c r="C10" s="2" t="s">
        <v>399</v>
      </c>
      <c r="D10" s="2" t="s">
        <v>369</v>
      </c>
      <c r="E10" s="2" t="n">
        <v>10</v>
      </c>
      <c r="F10" s="2" t="n">
        <v>149</v>
      </c>
      <c r="H10" s="4" t="s">
        <v>400</v>
      </c>
      <c r="I10" s="2" t="s">
        <v>401</v>
      </c>
      <c r="J10" s="2" t="s">
        <v>16</v>
      </c>
      <c r="K10" s="2" t="s">
        <v>32</v>
      </c>
      <c r="M10" s="2" t="s">
        <v>372</v>
      </c>
      <c r="N10" s="2" t="s">
        <v>391</v>
      </c>
      <c r="O10" s="2" t="s">
        <v>345</v>
      </c>
      <c r="P10" s="2" t="n">
        <v>10</v>
      </c>
      <c r="Q10" s="2" t="n">
        <v>2</v>
      </c>
      <c r="R10" s="2" t="n">
        <f aca="false">TRUE()</f>
        <v>1</v>
      </c>
      <c r="S10" s="2" t="n">
        <v>2</v>
      </c>
      <c r="U10" s="2" t="n">
        <f aca="false">TRUE()</f>
        <v>1</v>
      </c>
      <c r="V10" s="2" t="n">
        <f aca="false">FALSE()</f>
        <v>0</v>
      </c>
      <c r="W10" s="2" t="n">
        <f aca="false">FALSE()</f>
        <v>0</v>
      </c>
      <c r="X10" s="2" t="n">
        <f aca="false">FALSE()</f>
        <v>0</v>
      </c>
      <c r="Y10" s="2" t="n">
        <f aca="false">FALSE()</f>
        <v>0</v>
      </c>
      <c r="Z10" s="2" t="n">
        <f aca="false">FALSE()</f>
        <v>0</v>
      </c>
      <c r="AA10" s="2" t="n">
        <f aca="false">FALSE()</f>
        <v>0</v>
      </c>
      <c r="AB10" s="2" t="n">
        <f aca="false">FALSE()</f>
        <v>0</v>
      </c>
      <c r="AC10" s="2" t="n">
        <f aca="false">FALSE()</f>
        <v>0</v>
      </c>
      <c r="AD10" s="2" t="n">
        <f aca="false">FALSE()</f>
        <v>0</v>
      </c>
      <c r="AE10" s="2" t="n">
        <f aca="false">TRUE()</f>
        <v>1</v>
      </c>
      <c r="AF10" s="2" t="n">
        <f aca="false">TRUE()</f>
        <v>1</v>
      </c>
      <c r="AG10" s="2" t="n">
        <f aca="false">TRUE()</f>
        <v>1</v>
      </c>
      <c r="AH10" s="2" t="n">
        <f aca="false">TRUE()</f>
        <v>1</v>
      </c>
      <c r="AI10" s="2" t="n">
        <f aca="false">TRUE()</f>
        <v>1</v>
      </c>
      <c r="AJ10" s="2" t="n">
        <f aca="false">TRUE()</f>
        <v>1</v>
      </c>
      <c r="AK10" s="2" t="n">
        <f aca="false">TRUE()</f>
        <v>1</v>
      </c>
      <c r="AL10" s="2" t="n">
        <f aca="false">TRUE()</f>
        <v>1</v>
      </c>
      <c r="AM10" s="2" t="n">
        <f aca="false">FALSE()</f>
        <v>0</v>
      </c>
      <c r="AN10" s="2" t="n">
        <f aca="false">FALSE()</f>
        <v>0</v>
      </c>
      <c r="AO10" s="2" t="n">
        <f aca="false">FALSE()</f>
        <v>0</v>
      </c>
    </row>
    <row r="11" customFormat="false" ht="15.75" hidden="false" customHeight="false" outlineLevel="0" collapsed="false">
      <c r="A11" s="73" t="n">
        <v>43966.7070949074</v>
      </c>
      <c r="B11" s="2" t="s">
        <v>402</v>
      </c>
      <c r="C11" s="2" t="s">
        <v>403</v>
      </c>
      <c r="D11" s="2" t="s">
        <v>369</v>
      </c>
      <c r="E11" s="2" t="n">
        <v>11</v>
      </c>
      <c r="F11" s="2" t="n">
        <v>64</v>
      </c>
      <c r="H11" s="4" t="s">
        <v>404</v>
      </c>
      <c r="I11" s="2" t="s">
        <v>405</v>
      </c>
      <c r="J11" s="2" t="s">
        <v>16</v>
      </c>
      <c r="K11" s="2" t="s">
        <v>49</v>
      </c>
      <c r="L11" s="2" t="s">
        <v>32</v>
      </c>
      <c r="M11" s="2" t="s">
        <v>406</v>
      </c>
      <c r="N11" s="2" t="s">
        <v>391</v>
      </c>
      <c r="O11" s="2" t="s">
        <v>66</v>
      </c>
      <c r="P11" s="2" t="n">
        <v>11</v>
      </c>
      <c r="Q11" s="2" t="n">
        <v>2</v>
      </c>
      <c r="R11" s="2" t="n">
        <f aca="false">FALSE()</f>
        <v>0</v>
      </c>
      <c r="S11" s="2" t="n">
        <v>2</v>
      </c>
      <c r="U11" s="2" t="n">
        <f aca="false">FALSE()</f>
        <v>0</v>
      </c>
      <c r="V11" s="2" t="n">
        <f aca="false">FALSE()</f>
        <v>0</v>
      </c>
      <c r="W11" s="2" t="n">
        <f aca="false">FALSE()</f>
        <v>0</v>
      </c>
      <c r="X11" s="2" t="n">
        <f aca="false">FALSE()</f>
        <v>0</v>
      </c>
      <c r="Y11" s="2" t="n">
        <f aca="false">FALSE()</f>
        <v>0</v>
      </c>
      <c r="Z11" s="2" t="n">
        <f aca="false">FALSE()</f>
        <v>0</v>
      </c>
      <c r="AA11" s="2" t="n">
        <f aca="false">FALSE()</f>
        <v>0</v>
      </c>
      <c r="AB11" s="2" t="n">
        <f aca="false">FALSE()</f>
        <v>0</v>
      </c>
      <c r="AC11" s="2" t="n">
        <f aca="false">FALSE()</f>
        <v>0</v>
      </c>
      <c r="AD11" s="2" t="n">
        <f aca="false">FALSE()</f>
        <v>0</v>
      </c>
      <c r="AE11" s="2" t="n">
        <f aca="false">FALSE()</f>
        <v>0</v>
      </c>
      <c r="AF11" s="2" t="n">
        <f aca="false">FALSE()</f>
        <v>0</v>
      </c>
      <c r="AG11" s="2" t="n">
        <f aca="false">FALSE()</f>
        <v>0</v>
      </c>
      <c r="AH11" s="2" t="n">
        <f aca="false">FALSE()</f>
        <v>0</v>
      </c>
      <c r="AI11" s="2" t="n">
        <f aca="false">FALSE()</f>
        <v>0</v>
      </c>
      <c r="AJ11" s="2" t="n">
        <f aca="false">FALSE()</f>
        <v>0</v>
      </c>
      <c r="AK11" s="2" t="n">
        <f aca="false">FALSE()</f>
        <v>0</v>
      </c>
      <c r="AL11" s="2" t="n">
        <f aca="false">FALSE()</f>
        <v>0</v>
      </c>
      <c r="AM11" s="2" t="n">
        <f aca="false">FALSE()</f>
        <v>0</v>
      </c>
      <c r="AN11" s="2" t="n">
        <f aca="false">FALSE()</f>
        <v>0</v>
      </c>
      <c r="AO11" s="2" t="n">
        <f aca="false">FALSE()</f>
        <v>0</v>
      </c>
    </row>
    <row r="12" customFormat="false" ht="15.75" hidden="false" customHeight="false" outlineLevel="0" collapsed="false">
      <c r="A12" s="73" t="n">
        <v>43966.7096064815</v>
      </c>
      <c r="B12" s="2" t="s">
        <v>80</v>
      </c>
      <c r="C12" s="2" t="s">
        <v>81</v>
      </c>
      <c r="D12" s="2" t="s">
        <v>369</v>
      </c>
      <c r="E12" s="2" t="n">
        <v>8</v>
      </c>
      <c r="F12" s="2" t="n">
        <v>25</v>
      </c>
      <c r="H12" s="4" t="s">
        <v>83</v>
      </c>
      <c r="I12" s="2" t="s">
        <v>84</v>
      </c>
      <c r="J12" s="2" t="s">
        <v>16</v>
      </c>
      <c r="K12" s="2" t="s">
        <v>224</v>
      </c>
      <c r="L12" s="2" t="s">
        <v>24</v>
      </c>
      <c r="M12" s="2" t="s">
        <v>407</v>
      </c>
      <c r="N12" s="2" t="s">
        <v>385</v>
      </c>
      <c r="O12" s="2" t="s">
        <v>345</v>
      </c>
      <c r="P12" s="2" t="n">
        <v>12</v>
      </c>
      <c r="Q12" s="2" t="n">
        <v>2</v>
      </c>
      <c r="R12" s="2" t="n">
        <f aca="false">TRUE()</f>
        <v>1</v>
      </c>
      <c r="S12" s="2" t="n">
        <v>3</v>
      </c>
      <c r="U12" s="2" t="n">
        <f aca="false">TRUE()</f>
        <v>1</v>
      </c>
      <c r="V12" s="2" t="n">
        <f aca="false">TRUE()</f>
        <v>1</v>
      </c>
      <c r="W12" s="2" t="n">
        <f aca="false">TRUE()</f>
        <v>1</v>
      </c>
      <c r="X12" s="2" t="n">
        <f aca="false">TRUE()</f>
        <v>1</v>
      </c>
      <c r="Y12" s="2" t="n">
        <f aca="false">FALSE()</f>
        <v>0</v>
      </c>
      <c r="Z12" s="2" t="n">
        <f aca="false">TRUE()</f>
        <v>1</v>
      </c>
      <c r="AA12" s="2" t="n">
        <f aca="false">FALSE()</f>
        <v>0</v>
      </c>
      <c r="AB12" s="2" t="n">
        <f aca="false">TRUE()</f>
        <v>1</v>
      </c>
      <c r="AC12" s="2" t="n">
        <f aca="false">TRUE()</f>
        <v>1</v>
      </c>
      <c r="AD12" s="2" t="n">
        <f aca="false">FALSE()</f>
        <v>0</v>
      </c>
      <c r="AE12" s="2" t="n">
        <f aca="false">FALSE()</f>
        <v>0</v>
      </c>
      <c r="AF12" s="2" t="n">
        <f aca="false">TRUE()</f>
        <v>1</v>
      </c>
      <c r="AG12" s="2" t="n">
        <f aca="false">TRUE()</f>
        <v>1</v>
      </c>
      <c r="AH12" s="2" t="n">
        <f aca="false">TRUE()</f>
        <v>1</v>
      </c>
      <c r="AI12" s="2" t="n">
        <f aca="false">TRUE()</f>
        <v>1</v>
      </c>
      <c r="AJ12" s="2" t="n">
        <f aca="false">TRUE()</f>
        <v>1</v>
      </c>
      <c r="AK12" s="2" t="n">
        <f aca="false">TRUE()</f>
        <v>1</v>
      </c>
      <c r="AL12" s="2" t="n">
        <f aca="false">TRUE()</f>
        <v>1</v>
      </c>
      <c r="AM12" s="2" t="n">
        <f aca="false">TRUE()</f>
        <v>1</v>
      </c>
      <c r="AN12" s="2" t="n">
        <f aca="false">FALSE()</f>
        <v>0</v>
      </c>
      <c r="AO12" s="2" t="n">
        <f aca="false">FALSE()</f>
        <v>0</v>
      </c>
    </row>
    <row r="13" customFormat="false" ht="15.75" hidden="false" customHeight="false" outlineLevel="0" collapsed="false">
      <c r="A13" s="73" t="n">
        <v>43966.7101851852</v>
      </c>
      <c r="B13" s="2" t="s">
        <v>408</v>
      </c>
      <c r="C13" s="2" t="s">
        <v>106</v>
      </c>
      <c r="D13" s="2" t="s">
        <v>369</v>
      </c>
      <c r="E13" s="2" t="n">
        <v>10</v>
      </c>
      <c r="F13" s="2" t="n">
        <v>139</v>
      </c>
      <c r="H13" s="4" t="s">
        <v>409</v>
      </c>
      <c r="I13" s="2" t="s">
        <v>410</v>
      </c>
      <c r="J13" s="2" t="s">
        <v>16</v>
      </c>
      <c r="K13" s="2" t="s">
        <v>49</v>
      </c>
      <c r="L13" s="2" t="s">
        <v>32</v>
      </c>
      <c r="M13" s="2" t="s">
        <v>372</v>
      </c>
      <c r="N13" s="2" t="s">
        <v>391</v>
      </c>
      <c r="O13" s="2" t="s">
        <v>345</v>
      </c>
      <c r="P13" s="2" t="n">
        <v>13</v>
      </c>
      <c r="Q13" s="2" t="n">
        <v>2</v>
      </c>
      <c r="R13" s="2" t="n">
        <f aca="false">TRUE()</f>
        <v>1</v>
      </c>
      <c r="S13" s="2" t="n">
        <v>3</v>
      </c>
      <c r="U13" s="2" t="n">
        <f aca="false">FALSE()</f>
        <v>0</v>
      </c>
      <c r="V13" s="2" t="n">
        <f aca="false">FALSE()</f>
        <v>0</v>
      </c>
      <c r="W13" s="2" t="n">
        <f aca="false">FALSE()</f>
        <v>0</v>
      </c>
      <c r="X13" s="2" t="n">
        <f aca="false">FALSE()</f>
        <v>0</v>
      </c>
      <c r="Y13" s="2" t="n">
        <f aca="false">FALSE()</f>
        <v>0</v>
      </c>
      <c r="Z13" s="2" t="n">
        <f aca="false">FALSE()</f>
        <v>0</v>
      </c>
      <c r="AA13" s="2" t="n">
        <f aca="false">FALSE()</f>
        <v>0</v>
      </c>
      <c r="AB13" s="2" t="n">
        <f aca="false">FALSE()</f>
        <v>0</v>
      </c>
      <c r="AC13" s="2" t="n">
        <f aca="false">FALSE()</f>
        <v>0</v>
      </c>
      <c r="AD13" s="2" t="n">
        <f aca="false">FALSE()</f>
        <v>0</v>
      </c>
      <c r="AE13" s="2" t="n">
        <f aca="false">FALSE()</f>
        <v>0</v>
      </c>
      <c r="AF13" s="2" t="n">
        <f aca="false">FALSE()</f>
        <v>0</v>
      </c>
      <c r="AG13" s="2" t="n">
        <f aca="false">FALSE()</f>
        <v>0</v>
      </c>
      <c r="AH13" s="2" t="n">
        <f aca="false">FALSE()</f>
        <v>0</v>
      </c>
      <c r="AI13" s="2" t="n">
        <f aca="false">FALSE()</f>
        <v>0</v>
      </c>
      <c r="AJ13" s="2" t="n">
        <f aca="false">FALSE()</f>
        <v>0</v>
      </c>
      <c r="AK13" s="2" t="n">
        <f aca="false">FALSE()</f>
        <v>0</v>
      </c>
      <c r="AL13" s="2" t="n">
        <f aca="false">FALSE()</f>
        <v>0</v>
      </c>
      <c r="AM13" s="2" t="n">
        <f aca="false">FALSE()</f>
        <v>0</v>
      </c>
      <c r="AN13" s="2" t="n">
        <f aca="false">FALSE()</f>
        <v>0</v>
      </c>
      <c r="AO13" s="2" t="n">
        <f aca="false">TRUE()</f>
        <v>1</v>
      </c>
    </row>
    <row r="14" customFormat="false" ht="15.75" hidden="false" customHeight="false" outlineLevel="0" collapsed="false">
      <c r="A14" s="73" t="n">
        <v>43966.7237268519</v>
      </c>
      <c r="B14" s="2" t="s">
        <v>411</v>
      </c>
      <c r="C14" s="2" t="s">
        <v>148</v>
      </c>
      <c r="D14" s="2" t="s">
        <v>369</v>
      </c>
      <c r="E14" s="2" t="n">
        <v>10</v>
      </c>
      <c r="F14" s="2" t="n">
        <v>139</v>
      </c>
      <c r="H14" s="4" t="s">
        <v>412</v>
      </c>
      <c r="I14" s="2" t="s">
        <v>413</v>
      </c>
      <c r="J14" s="2" t="s">
        <v>16</v>
      </c>
      <c r="K14" s="2" t="s">
        <v>224</v>
      </c>
      <c r="L14" s="2" t="s">
        <v>32</v>
      </c>
      <c r="M14" s="2" t="s">
        <v>372</v>
      </c>
      <c r="N14" s="2" t="s">
        <v>391</v>
      </c>
      <c r="O14" s="2" t="s">
        <v>345</v>
      </c>
      <c r="P14" s="2" t="n">
        <v>14</v>
      </c>
      <c r="Q14" s="2" t="n">
        <v>2</v>
      </c>
      <c r="R14" s="2" t="n">
        <f aca="false">TRUE()</f>
        <v>1</v>
      </c>
      <c r="S14" s="2" t="n">
        <v>4</v>
      </c>
      <c r="U14" s="2" t="n">
        <f aca="false">FALSE()</f>
        <v>0</v>
      </c>
      <c r="V14" s="2" t="n">
        <f aca="false">FALSE()</f>
        <v>0</v>
      </c>
      <c r="W14" s="2" t="n">
        <f aca="false">TRUE()</f>
        <v>1</v>
      </c>
      <c r="X14" s="2" t="n">
        <f aca="false">TRUE()</f>
        <v>1</v>
      </c>
      <c r="Y14" s="2" t="n">
        <f aca="false">FALSE()</f>
        <v>0</v>
      </c>
      <c r="Z14" s="2" t="n">
        <f aca="false">FALSE()</f>
        <v>0</v>
      </c>
      <c r="AA14" s="2" t="n">
        <f aca="false">FALSE()</f>
        <v>0</v>
      </c>
      <c r="AB14" s="2" t="n">
        <f aca="false">FALSE()</f>
        <v>0</v>
      </c>
      <c r="AC14" s="2" t="n">
        <f aca="false">FALSE()</f>
        <v>0</v>
      </c>
      <c r="AD14" s="2" t="n">
        <f aca="false">FALSE()</f>
        <v>0</v>
      </c>
      <c r="AE14" s="2" t="n">
        <f aca="false">FALSE()</f>
        <v>0</v>
      </c>
      <c r="AF14" s="2" t="n">
        <f aca="false">TRUE()</f>
        <v>1</v>
      </c>
      <c r="AG14" s="2" t="n">
        <f aca="false">TRUE()</f>
        <v>1</v>
      </c>
      <c r="AH14" s="2" t="n">
        <f aca="false">TRUE()</f>
        <v>1</v>
      </c>
      <c r="AI14" s="2" t="n">
        <f aca="false">FALSE()</f>
        <v>0</v>
      </c>
      <c r="AJ14" s="2" t="n">
        <f aca="false">FALSE()</f>
        <v>0</v>
      </c>
      <c r="AK14" s="2" t="n">
        <f aca="false">TRUE()</f>
        <v>1</v>
      </c>
      <c r="AL14" s="2" t="n">
        <f aca="false">FALSE()</f>
        <v>0</v>
      </c>
      <c r="AM14" s="2" t="n">
        <f aca="false">FALSE()</f>
        <v>0</v>
      </c>
      <c r="AN14" s="2" t="n">
        <f aca="false">FALSE()</f>
        <v>0</v>
      </c>
      <c r="AO14" s="2" t="n">
        <f aca="false">FALSE()</f>
        <v>0</v>
      </c>
    </row>
    <row r="15" customFormat="false" ht="15.75" hidden="false" customHeight="false" outlineLevel="0" collapsed="false">
      <c r="A15" s="73" t="n">
        <v>43966.7453240741</v>
      </c>
      <c r="B15" s="2" t="s">
        <v>414</v>
      </c>
      <c r="C15" s="2" t="s">
        <v>415</v>
      </c>
      <c r="D15" s="2" t="s">
        <v>369</v>
      </c>
      <c r="E15" s="2" t="n">
        <v>10</v>
      </c>
      <c r="F15" s="2" t="n">
        <v>56</v>
      </c>
      <c r="H15" s="4" t="s">
        <v>416</v>
      </c>
      <c r="I15" s="2" t="s">
        <v>417</v>
      </c>
      <c r="J15" s="2" t="s">
        <v>376</v>
      </c>
      <c r="M15" s="2" t="s">
        <v>372</v>
      </c>
      <c r="N15" s="2" t="s">
        <v>380</v>
      </c>
      <c r="O15" s="2" t="s">
        <v>345</v>
      </c>
      <c r="P15" s="2" t="n">
        <v>15</v>
      </c>
      <c r="Q15" s="2" t="n">
        <v>-1</v>
      </c>
      <c r="R15" s="2" t="n">
        <f aca="false">FALSE()</f>
        <v>0</v>
      </c>
      <c r="S15" s="2" t="e">
        <f aca="false">#N/A</f>
        <v>#N/A</v>
      </c>
      <c r="U15" s="2" t="n">
        <f aca="false">FALSE()</f>
        <v>0</v>
      </c>
      <c r="V15" s="2" t="n">
        <f aca="false">FALSE()</f>
        <v>0</v>
      </c>
      <c r="W15" s="2" t="n">
        <f aca="false">FALSE()</f>
        <v>0</v>
      </c>
      <c r="X15" s="2" t="n">
        <f aca="false">FALSE()</f>
        <v>0</v>
      </c>
      <c r="Y15" s="2" t="n">
        <f aca="false">FALSE()</f>
        <v>0</v>
      </c>
      <c r="Z15" s="2" t="n">
        <f aca="false">FALSE()</f>
        <v>0</v>
      </c>
      <c r="AA15" s="2" t="n">
        <f aca="false">FALSE()</f>
        <v>0</v>
      </c>
      <c r="AB15" s="2" t="n">
        <f aca="false">FALSE()</f>
        <v>0</v>
      </c>
      <c r="AC15" s="2" t="n">
        <f aca="false">FALSE()</f>
        <v>0</v>
      </c>
      <c r="AD15" s="2" t="n">
        <f aca="false">FALSE()</f>
        <v>0</v>
      </c>
      <c r="AE15" s="2" t="n">
        <f aca="false">FALSE()</f>
        <v>0</v>
      </c>
      <c r="AF15" s="2" t="n">
        <f aca="false">FALSE()</f>
        <v>0</v>
      </c>
      <c r="AG15" s="2" t="n">
        <f aca="false">FALSE()</f>
        <v>0</v>
      </c>
      <c r="AH15" s="2" t="n">
        <f aca="false">FALSE()</f>
        <v>0</v>
      </c>
      <c r="AI15" s="2" t="n">
        <f aca="false">FALSE()</f>
        <v>0</v>
      </c>
      <c r="AJ15" s="2" t="n">
        <f aca="false">FALSE()</f>
        <v>0</v>
      </c>
      <c r="AK15" s="2" t="n">
        <f aca="false">FALSE()</f>
        <v>0</v>
      </c>
      <c r="AL15" s="2" t="n">
        <f aca="false">FALSE()</f>
        <v>0</v>
      </c>
      <c r="AM15" s="2" t="n">
        <f aca="false">FALSE()</f>
        <v>0</v>
      </c>
      <c r="AN15" s="2" t="n">
        <f aca="false">FALSE()</f>
        <v>0</v>
      </c>
      <c r="AO15" s="2" t="n">
        <f aca="false">FALSE()</f>
        <v>0</v>
      </c>
    </row>
    <row r="16" customFormat="false" ht="15.75" hidden="false" customHeight="false" outlineLevel="0" collapsed="false">
      <c r="A16" s="73" t="n">
        <v>43966.7483564815</v>
      </c>
      <c r="B16" s="2" t="s">
        <v>418</v>
      </c>
      <c r="C16" s="2" t="s">
        <v>419</v>
      </c>
      <c r="D16" s="2" t="s">
        <v>369</v>
      </c>
      <c r="E16" s="2" t="n">
        <v>11</v>
      </c>
      <c r="F16" s="2" t="n">
        <v>64</v>
      </c>
      <c r="H16" s="4" t="s">
        <v>420</v>
      </c>
      <c r="I16" s="2" t="s">
        <v>421</v>
      </c>
      <c r="J16" s="2" t="s">
        <v>16</v>
      </c>
      <c r="K16" s="2" t="s">
        <v>376</v>
      </c>
      <c r="L16" s="2" t="s">
        <v>32</v>
      </c>
      <c r="M16" s="2" t="s">
        <v>422</v>
      </c>
      <c r="N16" s="2" t="s">
        <v>377</v>
      </c>
      <c r="O16" s="2" t="s">
        <v>345</v>
      </c>
      <c r="P16" s="2" t="n">
        <v>17</v>
      </c>
      <c r="Q16" s="2" t="n">
        <v>-1</v>
      </c>
      <c r="R16" s="2" t="n">
        <f aca="false">FALSE()</f>
        <v>0</v>
      </c>
      <c r="S16" s="2" t="e">
        <f aca="false">#N/A</f>
        <v>#N/A</v>
      </c>
      <c r="U16" s="2" t="n">
        <f aca="false">FALSE()</f>
        <v>0</v>
      </c>
      <c r="V16" s="2" t="n">
        <f aca="false">FALSE()</f>
        <v>0</v>
      </c>
      <c r="W16" s="2" t="n">
        <f aca="false">FALSE()</f>
        <v>0</v>
      </c>
      <c r="X16" s="2" t="n">
        <f aca="false">FALSE()</f>
        <v>0</v>
      </c>
      <c r="Y16" s="2" t="n">
        <f aca="false">FALSE()</f>
        <v>0</v>
      </c>
      <c r="Z16" s="2" t="n">
        <f aca="false">FALSE()</f>
        <v>0</v>
      </c>
      <c r="AA16" s="2" t="n">
        <f aca="false">FALSE()</f>
        <v>0</v>
      </c>
      <c r="AB16" s="2" t="n">
        <f aca="false">FALSE()</f>
        <v>0</v>
      </c>
      <c r="AC16" s="2" t="n">
        <f aca="false">FALSE()</f>
        <v>0</v>
      </c>
      <c r="AD16" s="2" t="n">
        <f aca="false">FALSE()</f>
        <v>0</v>
      </c>
      <c r="AE16" s="2" t="n">
        <f aca="false">FALSE()</f>
        <v>0</v>
      </c>
      <c r="AF16" s="2" t="n">
        <f aca="false">FALSE()</f>
        <v>0</v>
      </c>
      <c r="AG16" s="2" t="n">
        <f aca="false">FALSE()</f>
        <v>0</v>
      </c>
      <c r="AH16" s="2" t="n">
        <f aca="false">FALSE()</f>
        <v>0</v>
      </c>
      <c r="AI16" s="2" t="n">
        <f aca="false">FALSE()</f>
        <v>0</v>
      </c>
      <c r="AJ16" s="2" t="n">
        <f aca="false">FALSE()</f>
        <v>0</v>
      </c>
      <c r="AK16" s="2" t="n">
        <f aca="false">FALSE()</f>
        <v>0</v>
      </c>
      <c r="AL16" s="2" t="n">
        <f aca="false">FALSE()</f>
        <v>0</v>
      </c>
      <c r="AM16" s="2" t="n">
        <f aca="false">FALSE()</f>
        <v>0</v>
      </c>
      <c r="AN16" s="2" t="n">
        <f aca="false">FALSE()</f>
        <v>0</v>
      </c>
      <c r="AO16" s="2" t="n">
        <f aca="false">FALSE()</f>
        <v>0</v>
      </c>
    </row>
    <row r="17" customFormat="false" ht="15.75" hidden="false" customHeight="false" outlineLevel="0" collapsed="false">
      <c r="A17" s="73" t="n">
        <v>43966.7490509259</v>
      </c>
      <c r="B17" s="2" t="s">
        <v>423</v>
      </c>
      <c r="C17" s="2" t="s">
        <v>424</v>
      </c>
      <c r="D17" s="2" t="s">
        <v>369</v>
      </c>
      <c r="E17" s="2" t="n">
        <v>10</v>
      </c>
      <c r="F17" s="2" t="n">
        <v>56</v>
      </c>
      <c r="H17" s="4" t="s">
        <v>425</v>
      </c>
      <c r="I17" s="2" t="s">
        <v>426</v>
      </c>
      <c r="J17" s="2" t="s">
        <v>16</v>
      </c>
      <c r="K17" s="2" t="s">
        <v>24</v>
      </c>
      <c r="M17" s="2" t="s">
        <v>372</v>
      </c>
      <c r="N17" s="2" t="s">
        <v>380</v>
      </c>
      <c r="O17" s="2" t="s">
        <v>66</v>
      </c>
      <c r="P17" s="2" t="n">
        <v>18</v>
      </c>
      <c r="Q17" s="2" t="n">
        <v>2</v>
      </c>
      <c r="R17" s="2" t="n">
        <f aca="false">FALSE()</f>
        <v>0</v>
      </c>
      <c r="S17" s="2" t="n">
        <v>1</v>
      </c>
      <c r="U17" s="2" t="n">
        <f aca="false">FALSE()</f>
        <v>0</v>
      </c>
      <c r="V17" s="2" t="n">
        <f aca="false">FALSE()</f>
        <v>0</v>
      </c>
      <c r="W17" s="2" t="n">
        <f aca="false">FALSE()</f>
        <v>0</v>
      </c>
      <c r="X17" s="2" t="n">
        <f aca="false">FALSE()</f>
        <v>0</v>
      </c>
      <c r="Y17" s="2" t="n">
        <f aca="false">FALSE()</f>
        <v>0</v>
      </c>
      <c r="Z17" s="2" t="n">
        <f aca="false">FALSE()</f>
        <v>0</v>
      </c>
      <c r="AA17" s="2" t="n">
        <f aca="false">FALSE()</f>
        <v>0</v>
      </c>
      <c r="AB17" s="2" t="n">
        <f aca="false">FALSE()</f>
        <v>0</v>
      </c>
      <c r="AC17" s="2" t="n">
        <f aca="false">FALSE()</f>
        <v>0</v>
      </c>
      <c r="AD17" s="2" t="n">
        <f aca="false">FALSE()</f>
        <v>0</v>
      </c>
      <c r="AE17" s="2" t="n">
        <f aca="false">FALSE()</f>
        <v>0</v>
      </c>
      <c r="AF17" s="2" t="n">
        <f aca="false">FALSE()</f>
        <v>0</v>
      </c>
      <c r="AG17" s="2" t="n">
        <f aca="false">FALSE()</f>
        <v>0</v>
      </c>
      <c r="AH17" s="2" t="n">
        <f aca="false">FALSE()</f>
        <v>0</v>
      </c>
      <c r="AI17" s="2" t="n">
        <f aca="false">FALSE()</f>
        <v>0</v>
      </c>
      <c r="AJ17" s="2" t="n">
        <f aca="false">FALSE()</f>
        <v>0</v>
      </c>
      <c r="AK17" s="2" t="n">
        <f aca="false">FALSE()</f>
        <v>0</v>
      </c>
      <c r="AL17" s="2" t="n">
        <f aca="false">FALSE()</f>
        <v>0</v>
      </c>
      <c r="AM17" s="2" t="n">
        <f aca="false">FALSE()</f>
        <v>0</v>
      </c>
      <c r="AN17" s="2" t="n">
        <f aca="false">FALSE()</f>
        <v>0</v>
      </c>
      <c r="AO17" s="2" t="n">
        <f aca="false">FALSE()</f>
        <v>0</v>
      </c>
    </row>
    <row r="18" customFormat="false" ht="15.75" hidden="false" customHeight="false" outlineLevel="0" collapsed="false">
      <c r="A18" s="73" t="n">
        <v>43966.7572222222</v>
      </c>
      <c r="B18" s="2" t="s">
        <v>74</v>
      </c>
      <c r="C18" s="2" t="s">
        <v>12</v>
      </c>
      <c r="D18" s="2" t="s">
        <v>369</v>
      </c>
      <c r="E18" s="2" t="n">
        <v>10</v>
      </c>
      <c r="F18" s="2" t="n">
        <v>139</v>
      </c>
      <c r="H18" s="4" t="s">
        <v>427</v>
      </c>
      <c r="I18" s="2" t="s">
        <v>428</v>
      </c>
      <c r="J18" s="2" t="s">
        <v>376</v>
      </c>
      <c r="K18" s="2" t="s">
        <v>24</v>
      </c>
      <c r="L18" s="2" t="s">
        <v>32</v>
      </c>
      <c r="M18" s="2" t="s">
        <v>384</v>
      </c>
      <c r="N18" s="2" t="s">
        <v>385</v>
      </c>
      <c r="O18" s="2" t="s">
        <v>345</v>
      </c>
      <c r="P18" s="2" t="n">
        <v>19</v>
      </c>
      <c r="Q18" s="2" t="n">
        <v>2</v>
      </c>
      <c r="R18" s="2" t="n">
        <f aca="false">TRUE()</f>
        <v>1</v>
      </c>
      <c r="S18" s="2" t="n">
        <v>2</v>
      </c>
      <c r="U18" s="2" t="n">
        <f aca="false">FALSE()</f>
        <v>0</v>
      </c>
      <c r="V18" s="2" t="n">
        <f aca="false">TRUE()</f>
        <v>1</v>
      </c>
      <c r="W18" s="2" t="n">
        <f aca="false">TRUE()</f>
        <v>1</v>
      </c>
      <c r="X18" s="2" t="n">
        <f aca="false">TRUE()</f>
        <v>1</v>
      </c>
      <c r="Y18" s="2" t="n">
        <f aca="false">TRUE()</f>
        <v>1</v>
      </c>
      <c r="Z18" s="2" t="n">
        <f aca="false">TRUE()</f>
        <v>1</v>
      </c>
      <c r="AA18" s="2" t="n">
        <f aca="false">TRUE()</f>
        <v>1</v>
      </c>
      <c r="AB18" s="2" t="n">
        <f aca="false">FALSE()</f>
        <v>0</v>
      </c>
      <c r="AC18" s="2" t="n">
        <f aca="false">TRUE()</f>
        <v>1</v>
      </c>
      <c r="AD18" s="2" t="n">
        <f aca="false">FALSE()</f>
        <v>0</v>
      </c>
      <c r="AE18" s="2" t="n">
        <f aca="false">FALSE()</f>
        <v>0</v>
      </c>
      <c r="AF18" s="2" t="n">
        <f aca="false">TRUE()</f>
        <v>1</v>
      </c>
      <c r="AG18" s="2" t="n">
        <f aca="false">TRUE()</f>
        <v>1</v>
      </c>
      <c r="AH18" s="2" t="n">
        <f aca="false">TRUE()</f>
        <v>1</v>
      </c>
      <c r="AI18" s="2" t="n">
        <f aca="false">TRUE()</f>
        <v>1</v>
      </c>
      <c r="AJ18" s="2" t="n">
        <f aca="false">TRUE()</f>
        <v>1</v>
      </c>
      <c r="AK18" s="2" t="n">
        <f aca="false">FALSE()</f>
        <v>0</v>
      </c>
      <c r="AL18" s="2" t="n">
        <f aca="false">FALSE()</f>
        <v>0</v>
      </c>
      <c r="AM18" s="2" t="n">
        <f aca="false">TRUE()</f>
        <v>1</v>
      </c>
      <c r="AN18" s="2" t="n">
        <f aca="false">FALSE()</f>
        <v>0</v>
      </c>
      <c r="AO18" s="2" t="n">
        <f aca="false">FALSE()</f>
        <v>0</v>
      </c>
    </row>
    <row r="19" customFormat="false" ht="15.75" hidden="false" customHeight="false" outlineLevel="0" collapsed="false">
      <c r="A19" s="73" t="n">
        <v>43966.7691203704</v>
      </c>
      <c r="B19" s="2" t="s">
        <v>429</v>
      </c>
      <c r="C19" s="2" t="s">
        <v>430</v>
      </c>
      <c r="D19" s="2" t="s">
        <v>369</v>
      </c>
      <c r="E19" s="2" t="n">
        <v>11</v>
      </c>
      <c r="F19" s="2" t="n">
        <v>51</v>
      </c>
      <c r="G19" s="2" t="s">
        <v>431</v>
      </c>
      <c r="H19" s="4" t="s">
        <v>432</v>
      </c>
      <c r="I19" s="2" t="s">
        <v>433</v>
      </c>
      <c r="J19" s="2" t="s">
        <v>16</v>
      </c>
      <c r="K19" s="2" t="s">
        <v>49</v>
      </c>
      <c r="L19" s="2" t="s">
        <v>32</v>
      </c>
      <c r="M19" s="2" t="s">
        <v>372</v>
      </c>
      <c r="N19" s="2" t="s">
        <v>377</v>
      </c>
      <c r="O19" s="2" t="s">
        <v>345</v>
      </c>
      <c r="P19" s="2" t="n">
        <v>20</v>
      </c>
      <c r="Q19" s="2" t="n">
        <v>2</v>
      </c>
      <c r="R19" s="2" t="n">
        <f aca="false">TRUE()</f>
        <v>1</v>
      </c>
      <c r="S19" s="2" t="n">
        <v>3</v>
      </c>
      <c r="T19" s="2" t="s">
        <v>434</v>
      </c>
      <c r="U19" s="2" t="n">
        <f aca="false">FALSE()</f>
        <v>0</v>
      </c>
      <c r="V19" s="2" t="n">
        <f aca="false">FALSE()</f>
        <v>0</v>
      </c>
      <c r="W19" s="2" t="n">
        <f aca="false">FALSE()</f>
        <v>0</v>
      </c>
      <c r="X19" s="2" t="n">
        <f aca="false">FALSE()</f>
        <v>0</v>
      </c>
      <c r="Y19" s="2" t="n">
        <f aca="false">FALSE()</f>
        <v>0</v>
      </c>
      <c r="Z19" s="2" t="n">
        <f aca="false">TRUE()</f>
        <v>1</v>
      </c>
      <c r="AA19" s="2" t="n">
        <f aca="false">TRUE()</f>
        <v>1</v>
      </c>
      <c r="AB19" s="2" t="n">
        <f aca="false">FALSE()</f>
        <v>0</v>
      </c>
      <c r="AC19" s="2" t="n">
        <f aca="false">FALSE()</f>
        <v>0</v>
      </c>
      <c r="AD19" s="2" t="n">
        <f aca="false">FALSE()</f>
        <v>0</v>
      </c>
      <c r="AE19" s="2" t="n">
        <f aca="false">FALSE()</f>
        <v>0</v>
      </c>
      <c r="AF19" s="2" t="n">
        <f aca="false">FALSE()</f>
        <v>0</v>
      </c>
      <c r="AG19" s="2" t="n">
        <f aca="false">FALSE()</f>
        <v>0</v>
      </c>
      <c r="AH19" s="2" t="n">
        <f aca="false">FALSE()</f>
        <v>0</v>
      </c>
      <c r="AI19" s="2" t="n">
        <f aca="false">FALSE()</f>
        <v>0</v>
      </c>
      <c r="AJ19" s="2" t="n">
        <f aca="false">TRUE()</f>
        <v>1</v>
      </c>
      <c r="AK19" s="2" t="n">
        <f aca="false">FALSE()</f>
        <v>0</v>
      </c>
      <c r="AL19" s="2" t="n">
        <f aca="false">FALSE()</f>
        <v>0</v>
      </c>
      <c r="AM19" s="2" t="n">
        <f aca="false">FALSE()</f>
        <v>0</v>
      </c>
      <c r="AN19" s="2" t="n">
        <f aca="false">FALSE()</f>
        <v>0</v>
      </c>
      <c r="AO19" s="2" t="n">
        <f aca="false">FALSE()</f>
        <v>0</v>
      </c>
    </row>
    <row r="20" customFormat="false" ht="15.75" hidden="false" customHeight="false" outlineLevel="0" collapsed="false">
      <c r="A20" s="73" t="n">
        <v>43966.7932986111</v>
      </c>
      <c r="B20" s="2" t="s">
        <v>435</v>
      </c>
      <c r="C20" s="2" t="s">
        <v>52</v>
      </c>
      <c r="D20" s="2" t="s">
        <v>369</v>
      </c>
      <c r="E20" s="2" t="n">
        <v>9</v>
      </c>
      <c r="F20" s="2" t="n">
        <v>117</v>
      </c>
      <c r="H20" s="4" t="s">
        <v>436</v>
      </c>
      <c r="I20" s="2" t="s">
        <v>437</v>
      </c>
      <c r="J20" s="2" t="s">
        <v>376</v>
      </c>
      <c r="M20" s="2" t="s">
        <v>384</v>
      </c>
      <c r="N20" s="2" t="s">
        <v>377</v>
      </c>
      <c r="O20" s="2" t="s">
        <v>345</v>
      </c>
      <c r="P20" s="2" t="n">
        <v>21</v>
      </c>
      <c r="Q20" s="2" t="n">
        <v>2</v>
      </c>
      <c r="R20" s="2" t="n">
        <f aca="false">TRUE()</f>
        <v>1</v>
      </c>
      <c r="S20" s="2" t="n">
        <v>4</v>
      </c>
      <c r="U20" s="2" t="n">
        <f aca="false">TRUE()</f>
        <v>1</v>
      </c>
      <c r="V20" s="2" t="n">
        <f aca="false">TRUE()</f>
        <v>1</v>
      </c>
      <c r="W20" s="2" t="n">
        <f aca="false">FALSE()</f>
        <v>0</v>
      </c>
      <c r="X20" s="2" t="n">
        <f aca="false">FALSE()</f>
        <v>0</v>
      </c>
      <c r="Y20" s="2" t="n">
        <f aca="false">FALSE()</f>
        <v>0</v>
      </c>
      <c r="Z20" s="2" t="n">
        <f aca="false">FALSE()</f>
        <v>0</v>
      </c>
      <c r="AA20" s="2" t="n">
        <f aca="false">FALSE()</f>
        <v>0</v>
      </c>
      <c r="AB20" s="2" t="n">
        <f aca="false">FALSE()</f>
        <v>0</v>
      </c>
      <c r="AC20" s="2" t="n">
        <f aca="false">FALSE()</f>
        <v>0</v>
      </c>
      <c r="AD20" s="2" t="n">
        <f aca="false">FALSE()</f>
        <v>0</v>
      </c>
      <c r="AE20" s="2" t="n">
        <f aca="false">FALSE()</f>
        <v>0</v>
      </c>
      <c r="AF20" s="2" t="n">
        <f aca="false">TRUE()</f>
        <v>1</v>
      </c>
      <c r="AG20" s="2" t="n">
        <f aca="false">TRUE()</f>
        <v>1</v>
      </c>
      <c r="AH20" s="2" t="n">
        <f aca="false">FALSE()</f>
        <v>0</v>
      </c>
      <c r="AI20" s="2" t="n">
        <f aca="false">FALSE()</f>
        <v>0</v>
      </c>
      <c r="AJ20" s="2" t="n">
        <f aca="false">FALSE()</f>
        <v>0</v>
      </c>
      <c r="AK20" s="2" t="n">
        <f aca="false">FALSE()</f>
        <v>0</v>
      </c>
      <c r="AL20" s="2" t="n">
        <f aca="false">FALSE()</f>
        <v>0</v>
      </c>
      <c r="AM20" s="2" t="n">
        <f aca="false">FALSE()</f>
        <v>0</v>
      </c>
      <c r="AN20" s="2" t="n">
        <f aca="false">FALSE()</f>
        <v>0</v>
      </c>
      <c r="AO20" s="2" t="n">
        <f aca="false">FALSE()</f>
        <v>0</v>
      </c>
    </row>
    <row r="21" customFormat="false" ht="15.75" hidden="false" customHeight="false" outlineLevel="0" collapsed="false">
      <c r="A21" s="73" t="n">
        <v>43966.797650463</v>
      </c>
      <c r="B21" s="2" t="s">
        <v>438</v>
      </c>
      <c r="C21" s="2" t="s">
        <v>439</v>
      </c>
      <c r="D21" s="2" t="s">
        <v>369</v>
      </c>
      <c r="E21" s="2" t="n">
        <v>10</v>
      </c>
      <c r="F21" s="2" t="n">
        <v>139</v>
      </c>
      <c r="H21" s="4" t="s">
        <v>440</v>
      </c>
      <c r="I21" s="2" t="s">
        <v>441</v>
      </c>
      <c r="J21" s="2" t="s">
        <v>16</v>
      </c>
      <c r="K21" s="2" t="s">
        <v>224</v>
      </c>
      <c r="L21" s="2" t="s">
        <v>49</v>
      </c>
      <c r="M21" s="2" t="s">
        <v>397</v>
      </c>
      <c r="N21" s="2" t="s">
        <v>442</v>
      </c>
      <c r="O21" s="2" t="s">
        <v>345</v>
      </c>
      <c r="P21" s="2" t="n">
        <v>22</v>
      </c>
      <c r="Q21" s="2" t="n">
        <v>2</v>
      </c>
      <c r="R21" s="2" t="n">
        <f aca="false">FALSE()</f>
        <v>0</v>
      </c>
      <c r="S21" s="2" t="n">
        <v>3</v>
      </c>
      <c r="U21" s="2" t="n">
        <f aca="false">TRUE()</f>
        <v>1</v>
      </c>
      <c r="V21" s="2" t="n">
        <f aca="false">FALSE()</f>
        <v>0</v>
      </c>
      <c r="W21" s="2" t="n">
        <f aca="false">FALSE()</f>
        <v>0</v>
      </c>
      <c r="X21" s="2" t="n">
        <f aca="false">FALSE()</f>
        <v>0</v>
      </c>
      <c r="Y21" s="2" t="n">
        <f aca="false">FALSE()</f>
        <v>0</v>
      </c>
      <c r="Z21" s="2" t="n">
        <f aca="false">FALSE()</f>
        <v>0</v>
      </c>
      <c r="AA21" s="2" t="n">
        <f aca="false">FALSE()</f>
        <v>0</v>
      </c>
      <c r="AB21" s="2" t="n">
        <f aca="false">FALSE()</f>
        <v>0</v>
      </c>
      <c r="AC21" s="2" t="n">
        <f aca="false">FALSE()</f>
        <v>0</v>
      </c>
      <c r="AD21" s="2" t="n">
        <f aca="false">FALSE()</f>
        <v>0</v>
      </c>
      <c r="AE21" s="2" t="n">
        <f aca="false">TRUE()</f>
        <v>1</v>
      </c>
      <c r="AF21" s="2" t="n">
        <f aca="false">FALSE()</f>
        <v>0</v>
      </c>
      <c r="AG21" s="2" t="n">
        <f aca="false">FALSE()</f>
        <v>0</v>
      </c>
      <c r="AH21" s="2" t="n">
        <f aca="false">FALSE()</f>
        <v>0</v>
      </c>
      <c r="AI21" s="2" t="n">
        <f aca="false">FALSE()</f>
        <v>0</v>
      </c>
      <c r="AJ21" s="2" t="n">
        <f aca="false">FALSE()</f>
        <v>0</v>
      </c>
      <c r="AK21" s="2" t="n">
        <f aca="false">FALSE()</f>
        <v>0</v>
      </c>
      <c r="AL21" s="2" t="n">
        <f aca="false">FALSE()</f>
        <v>0</v>
      </c>
      <c r="AM21" s="2" t="n">
        <f aca="false">FALSE()</f>
        <v>0</v>
      </c>
      <c r="AN21" s="2" t="n">
        <f aca="false">FALSE()</f>
        <v>0</v>
      </c>
      <c r="AO21" s="2" t="n">
        <f aca="false">FALSE()</f>
        <v>0</v>
      </c>
    </row>
    <row r="22" customFormat="false" ht="15.75" hidden="false" customHeight="false" outlineLevel="0" collapsed="false">
      <c r="A22" s="73" t="n">
        <v>43966.8032407407</v>
      </c>
      <c r="B22" s="2" t="s">
        <v>443</v>
      </c>
      <c r="C22" s="2" t="s">
        <v>52</v>
      </c>
      <c r="D22" s="2" t="s">
        <v>369</v>
      </c>
      <c r="E22" s="2" t="n">
        <v>10</v>
      </c>
      <c r="F22" s="2" t="n">
        <v>7</v>
      </c>
      <c r="H22" s="4" t="s">
        <v>444</v>
      </c>
      <c r="I22" s="2" t="s">
        <v>445</v>
      </c>
      <c r="J22" s="2" t="s">
        <v>16</v>
      </c>
      <c r="K22" s="2" t="s">
        <v>376</v>
      </c>
      <c r="L22" s="2" t="s">
        <v>24</v>
      </c>
      <c r="M22" s="2" t="s">
        <v>384</v>
      </c>
      <c r="N22" s="2" t="s">
        <v>377</v>
      </c>
      <c r="O22" s="2" t="s">
        <v>345</v>
      </c>
      <c r="P22" s="2" t="n">
        <v>23</v>
      </c>
      <c r="Q22" s="2" t="n">
        <v>2</v>
      </c>
      <c r="R22" s="2" t="n">
        <f aca="false">TRUE()</f>
        <v>1</v>
      </c>
      <c r="S22" s="2" t="n">
        <v>4</v>
      </c>
      <c r="U22" s="2" t="n">
        <f aca="false">TRUE()</f>
        <v>1</v>
      </c>
      <c r="V22" s="2" t="n">
        <f aca="false">TRUE()</f>
        <v>1</v>
      </c>
      <c r="W22" s="2" t="n">
        <f aca="false">TRUE()</f>
        <v>1</v>
      </c>
      <c r="X22" s="2" t="n">
        <f aca="false">TRUE()</f>
        <v>1</v>
      </c>
      <c r="Y22" s="2" t="n">
        <f aca="false">TRUE()</f>
        <v>1</v>
      </c>
      <c r="Z22" s="2" t="n">
        <f aca="false">FALSE()</f>
        <v>0</v>
      </c>
      <c r="AA22" s="2" t="n">
        <f aca="false">FALSE()</f>
        <v>0</v>
      </c>
      <c r="AB22" s="2" t="n">
        <f aca="false">FALSE()</f>
        <v>0</v>
      </c>
      <c r="AC22" s="2" t="n">
        <f aca="false">FALSE()</f>
        <v>0</v>
      </c>
      <c r="AD22" s="2" t="n">
        <f aca="false">FALSE()</f>
        <v>0</v>
      </c>
      <c r="AE22" s="2" t="n">
        <f aca="false">FALSE()</f>
        <v>0</v>
      </c>
      <c r="AF22" s="2" t="n">
        <f aca="false">FALSE()</f>
        <v>0</v>
      </c>
      <c r="AG22" s="2" t="n">
        <f aca="false">TRUE()</f>
        <v>1</v>
      </c>
      <c r="AH22" s="2" t="n">
        <f aca="false">FALSE()</f>
        <v>0</v>
      </c>
      <c r="AI22" s="2" t="n">
        <f aca="false">FALSE()</f>
        <v>0</v>
      </c>
      <c r="AJ22" s="2" t="n">
        <f aca="false">FALSE()</f>
        <v>0</v>
      </c>
      <c r="AK22" s="2" t="n">
        <f aca="false">FALSE()</f>
        <v>0</v>
      </c>
      <c r="AL22" s="2" t="n">
        <f aca="false">FALSE()</f>
        <v>0</v>
      </c>
      <c r="AM22" s="2" t="n">
        <f aca="false">FALSE()</f>
        <v>0</v>
      </c>
      <c r="AN22" s="2" t="n">
        <f aca="false">FALSE()</f>
        <v>0</v>
      </c>
      <c r="AO22" s="2" t="n">
        <f aca="false">FALSE()</f>
        <v>0</v>
      </c>
    </row>
    <row r="23" customFormat="false" ht="15.75" hidden="false" customHeight="false" outlineLevel="0" collapsed="false">
      <c r="A23" s="73" t="n">
        <v>43966.8480439815</v>
      </c>
      <c r="B23" s="2" t="s">
        <v>130</v>
      </c>
      <c r="C23" s="2" t="s">
        <v>131</v>
      </c>
      <c r="D23" s="2" t="s">
        <v>369</v>
      </c>
      <c r="E23" s="2" t="n">
        <v>9</v>
      </c>
      <c r="F23" s="2" t="n">
        <v>117</v>
      </c>
      <c r="H23" s="4" t="s">
        <v>132</v>
      </c>
      <c r="I23" s="2" t="s">
        <v>133</v>
      </c>
      <c r="J23" s="2" t="s">
        <v>16</v>
      </c>
      <c r="K23" s="2" t="s">
        <v>49</v>
      </c>
      <c r="M23" s="2" t="s">
        <v>372</v>
      </c>
      <c r="N23" s="2" t="s">
        <v>385</v>
      </c>
      <c r="O23" s="2" t="s">
        <v>345</v>
      </c>
      <c r="P23" s="2" t="n">
        <v>24</v>
      </c>
      <c r="Q23" s="2" t="n">
        <v>2</v>
      </c>
      <c r="R23" s="2" t="n">
        <f aca="false">TRUE()</f>
        <v>1</v>
      </c>
      <c r="S23" s="2" t="n">
        <v>1</v>
      </c>
      <c r="U23" s="2" t="n">
        <f aca="false">FALSE()</f>
        <v>0</v>
      </c>
      <c r="V23" s="2" t="n">
        <f aca="false">FALSE()</f>
        <v>0</v>
      </c>
      <c r="W23" s="2" t="n">
        <f aca="false">FALSE()</f>
        <v>0</v>
      </c>
      <c r="X23" s="2" t="n">
        <f aca="false">FALSE()</f>
        <v>0</v>
      </c>
      <c r="Y23" s="2" t="n">
        <f aca="false">FALSE()</f>
        <v>0</v>
      </c>
      <c r="Z23" s="2" t="n">
        <f aca="false">FALSE()</f>
        <v>0</v>
      </c>
      <c r="AA23" s="2" t="n">
        <f aca="false">FALSE()</f>
        <v>0</v>
      </c>
      <c r="AB23" s="2" t="n">
        <f aca="false">FALSE()</f>
        <v>0</v>
      </c>
      <c r="AC23" s="2" t="n">
        <f aca="false">FALSE()</f>
        <v>0</v>
      </c>
      <c r="AD23" s="2" t="n">
        <f aca="false">FALSE()</f>
        <v>0</v>
      </c>
      <c r="AE23" s="2" t="n">
        <f aca="false">FALSE()</f>
        <v>0</v>
      </c>
      <c r="AF23" s="2" t="n">
        <f aca="false">FALSE()</f>
        <v>0</v>
      </c>
      <c r="AG23" s="2" t="n">
        <f aca="false">FALSE()</f>
        <v>0</v>
      </c>
      <c r="AH23" s="2" t="n">
        <f aca="false">FALSE()</f>
        <v>0</v>
      </c>
      <c r="AI23" s="2" t="n">
        <f aca="false">FALSE()</f>
        <v>0</v>
      </c>
      <c r="AJ23" s="2" t="n">
        <f aca="false">FALSE()</f>
        <v>0</v>
      </c>
      <c r="AK23" s="2" t="n">
        <f aca="false">FALSE()</f>
        <v>0</v>
      </c>
      <c r="AL23" s="2" t="n">
        <f aca="false">FALSE()</f>
        <v>0</v>
      </c>
      <c r="AM23" s="2" t="n">
        <f aca="false">FALSE()</f>
        <v>0</v>
      </c>
      <c r="AN23" s="2" t="n">
        <f aca="false">FALSE()</f>
        <v>0</v>
      </c>
      <c r="AO23" s="2" t="n">
        <f aca="false">TRUE()</f>
        <v>1</v>
      </c>
    </row>
    <row r="24" customFormat="false" ht="15.75" hidden="false" customHeight="false" outlineLevel="0" collapsed="false">
      <c r="A24" s="73" t="n">
        <v>43966.8490625</v>
      </c>
      <c r="B24" s="2" t="s">
        <v>446</v>
      </c>
      <c r="C24" s="2" t="s">
        <v>111</v>
      </c>
      <c r="D24" s="2" t="s">
        <v>369</v>
      </c>
      <c r="E24" s="2" t="n">
        <v>9</v>
      </c>
      <c r="F24" s="2" t="n">
        <v>117</v>
      </c>
      <c r="H24" s="4" t="s">
        <v>447</v>
      </c>
      <c r="I24" s="2" t="s">
        <v>171</v>
      </c>
      <c r="J24" s="2" t="s">
        <v>16</v>
      </c>
      <c r="K24" s="2" t="s">
        <v>24</v>
      </c>
      <c r="L24" s="2" t="s">
        <v>160</v>
      </c>
      <c r="M24" s="2" t="s">
        <v>384</v>
      </c>
      <c r="N24" s="2" t="s">
        <v>385</v>
      </c>
      <c r="O24" s="2" t="s">
        <v>345</v>
      </c>
      <c r="P24" s="2" t="n">
        <v>25</v>
      </c>
      <c r="Q24" s="2" t="n">
        <v>2</v>
      </c>
      <c r="R24" s="2" t="n">
        <f aca="false">TRUE()</f>
        <v>1</v>
      </c>
      <c r="S24" s="2" t="n">
        <v>2</v>
      </c>
      <c r="U24" s="2" t="n">
        <f aca="false">TRUE()</f>
        <v>1</v>
      </c>
      <c r="V24" s="2" t="n">
        <f aca="false">TRUE()</f>
        <v>1</v>
      </c>
      <c r="W24" s="2" t="n">
        <f aca="false">TRUE()</f>
        <v>1</v>
      </c>
      <c r="X24" s="2" t="n">
        <f aca="false">TRUE()</f>
        <v>1</v>
      </c>
      <c r="Y24" s="2" t="n">
        <f aca="false">TRUE()</f>
        <v>1</v>
      </c>
      <c r="Z24" s="2" t="n">
        <f aca="false">TRUE()</f>
        <v>1</v>
      </c>
      <c r="AA24" s="2" t="n">
        <f aca="false">TRUE()</f>
        <v>1</v>
      </c>
      <c r="AB24" s="2" t="n">
        <f aca="false">TRUE()</f>
        <v>1</v>
      </c>
      <c r="AC24" s="2" t="n">
        <f aca="false">FALSE()</f>
        <v>0</v>
      </c>
      <c r="AD24" s="2" t="n">
        <f aca="false">FALSE()</f>
        <v>0</v>
      </c>
      <c r="AE24" s="2" t="n">
        <f aca="false">TRUE()</f>
        <v>1</v>
      </c>
      <c r="AF24" s="2" t="n">
        <f aca="false">TRUE()</f>
        <v>1</v>
      </c>
      <c r="AG24" s="2" t="n">
        <f aca="false">TRUE()</f>
        <v>1</v>
      </c>
      <c r="AH24" s="2" t="n">
        <f aca="false">TRUE()</f>
        <v>1</v>
      </c>
      <c r="AI24" s="2" t="n">
        <f aca="false">TRUE()</f>
        <v>1</v>
      </c>
      <c r="AJ24" s="2" t="n">
        <f aca="false">TRUE()</f>
        <v>1</v>
      </c>
      <c r="AK24" s="2" t="n">
        <f aca="false">TRUE()</f>
        <v>1</v>
      </c>
      <c r="AL24" s="2" t="n">
        <f aca="false">FALSE()</f>
        <v>0</v>
      </c>
      <c r="AM24" s="2" t="n">
        <f aca="false">FALSE()</f>
        <v>0</v>
      </c>
      <c r="AN24" s="2" t="n">
        <f aca="false">FALSE()</f>
        <v>0</v>
      </c>
      <c r="AO24" s="2" t="n">
        <f aca="false">FALSE()</f>
        <v>0</v>
      </c>
    </row>
    <row r="25" customFormat="false" ht="15.75" hidden="false" customHeight="false" outlineLevel="0" collapsed="false">
      <c r="A25" s="73" t="n">
        <v>43966.8845949074</v>
      </c>
      <c r="B25" s="2" t="s">
        <v>448</v>
      </c>
      <c r="C25" s="2" t="s">
        <v>28</v>
      </c>
      <c r="D25" s="2" t="s">
        <v>369</v>
      </c>
      <c r="E25" s="2" t="n">
        <v>10</v>
      </c>
      <c r="F25" s="2" t="n">
        <v>139</v>
      </c>
      <c r="H25" s="4" t="s">
        <v>449</v>
      </c>
      <c r="I25" s="2" t="s">
        <v>450</v>
      </c>
      <c r="J25" s="2" t="s">
        <v>32</v>
      </c>
      <c r="M25" s="2" t="s">
        <v>395</v>
      </c>
      <c r="N25" s="2" t="s">
        <v>391</v>
      </c>
      <c r="O25" s="2" t="s">
        <v>345</v>
      </c>
      <c r="P25" s="2" t="n">
        <v>26</v>
      </c>
      <c r="Q25" s="2" t="n">
        <v>-1</v>
      </c>
      <c r="R25" s="2" t="n">
        <f aca="false">FALSE()</f>
        <v>0</v>
      </c>
      <c r="S25" s="2" t="e">
        <f aca="false">#N/A</f>
        <v>#N/A</v>
      </c>
      <c r="U25" s="2" t="n">
        <f aca="false">FALSE()</f>
        <v>0</v>
      </c>
      <c r="V25" s="2" t="n">
        <f aca="false">FALSE()</f>
        <v>0</v>
      </c>
      <c r="W25" s="2" t="n">
        <f aca="false">FALSE()</f>
        <v>0</v>
      </c>
      <c r="X25" s="2" t="n">
        <f aca="false">FALSE()</f>
        <v>0</v>
      </c>
      <c r="Y25" s="2" t="n">
        <f aca="false">FALSE()</f>
        <v>0</v>
      </c>
      <c r="Z25" s="2" t="n">
        <f aca="false">FALSE()</f>
        <v>0</v>
      </c>
      <c r="AA25" s="2" t="n">
        <f aca="false">FALSE()</f>
        <v>0</v>
      </c>
      <c r="AB25" s="2" t="n">
        <f aca="false">FALSE()</f>
        <v>0</v>
      </c>
      <c r="AC25" s="2" t="n">
        <f aca="false">FALSE()</f>
        <v>0</v>
      </c>
      <c r="AD25" s="2" t="n">
        <f aca="false">FALSE()</f>
        <v>0</v>
      </c>
      <c r="AE25" s="2" t="n">
        <f aca="false">FALSE()</f>
        <v>0</v>
      </c>
      <c r="AF25" s="2" t="n">
        <f aca="false">FALSE()</f>
        <v>0</v>
      </c>
      <c r="AG25" s="2" t="n">
        <f aca="false">FALSE()</f>
        <v>0</v>
      </c>
      <c r="AH25" s="2" t="n">
        <f aca="false">FALSE()</f>
        <v>0</v>
      </c>
      <c r="AI25" s="2" t="n">
        <f aca="false">FALSE()</f>
        <v>0</v>
      </c>
      <c r="AJ25" s="2" t="n">
        <f aca="false">FALSE()</f>
        <v>0</v>
      </c>
      <c r="AK25" s="2" t="n">
        <f aca="false">FALSE()</f>
        <v>0</v>
      </c>
      <c r="AL25" s="2" t="n">
        <f aca="false">FALSE()</f>
        <v>0</v>
      </c>
      <c r="AM25" s="2" t="n">
        <f aca="false">FALSE()</f>
        <v>0</v>
      </c>
      <c r="AN25" s="2" t="n">
        <f aca="false">FALSE()</f>
        <v>0</v>
      </c>
      <c r="AO25" s="2" t="n">
        <f aca="false">FALSE()</f>
        <v>0</v>
      </c>
    </row>
    <row r="26" customFormat="false" ht="15.75" hidden="false" customHeight="false" outlineLevel="0" collapsed="false">
      <c r="A26" s="73" t="n">
        <v>43966.8878587963</v>
      </c>
      <c r="B26" s="2" t="s">
        <v>451</v>
      </c>
      <c r="C26" s="2" t="s">
        <v>452</v>
      </c>
      <c r="D26" s="2" t="s">
        <v>369</v>
      </c>
      <c r="E26" s="2" t="n">
        <v>9</v>
      </c>
      <c r="F26" s="2" t="n">
        <v>117</v>
      </c>
      <c r="H26" s="4" t="s">
        <v>453</v>
      </c>
      <c r="I26" s="2" t="s">
        <v>454</v>
      </c>
      <c r="J26" s="2" t="s">
        <v>24</v>
      </c>
      <c r="K26" s="2" t="s">
        <v>160</v>
      </c>
      <c r="M26" s="2" t="s">
        <v>384</v>
      </c>
      <c r="N26" s="2" t="s">
        <v>377</v>
      </c>
      <c r="O26" s="2" t="s">
        <v>345</v>
      </c>
      <c r="P26" s="2" t="n">
        <v>27</v>
      </c>
      <c r="Q26" s="2" t="n">
        <v>-1</v>
      </c>
      <c r="R26" s="2" t="n">
        <f aca="false">FALSE()</f>
        <v>0</v>
      </c>
      <c r="S26" s="2" t="e">
        <f aca="false">#N/A</f>
        <v>#N/A</v>
      </c>
      <c r="U26" s="2" t="n">
        <f aca="false">FALSE()</f>
        <v>0</v>
      </c>
      <c r="V26" s="2" t="n">
        <f aca="false">FALSE()</f>
        <v>0</v>
      </c>
      <c r="W26" s="2" t="n">
        <f aca="false">FALSE()</f>
        <v>0</v>
      </c>
      <c r="X26" s="2" t="n">
        <f aca="false">FALSE()</f>
        <v>0</v>
      </c>
      <c r="Y26" s="2" t="n">
        <f aca="false">FALSE()</f>
        <v>0</v>
      </c>
      <c r="Z26" s="2" t="n">
        <f aca="false">FALSE()</f>
        <v>0</v>
      </c>
      <c r="AA26" s="2" t="n">
        <f aca="false">FALSE()</f>
        <v>0</v>
      </c>
      <c r="AB26" s="2" t="n">
        <f aca="false">FALSE()</f>
        <v>0</v>
      </c>
      <c r="AC26" s="2" t="n">
        <f aca="false">FALSE()</f>
        <v>0</v>
      </c>
      <c r="AD26" s="2" t="n">
        <f aca="false">FALSE()</f>
        <v>0</v>
      </c>
      <c r="AE26" s="2" t="n">
        <f aca="false">FALSE()</f>
        <v>0</v>
      </c>
      <c r="AF26" s="2" t="n">
        <f aca="false">FALSE()</f>
        <v>0</v>
      </c>
      <c r="AG26" s="2" t="n">
        <f aca="false">FALSE()</f>
        <v>0</v>
      </c>
      <c r="AH26" s="2" t="n">
        <f aca="false">FALSE()</f>
        <v>0</v>
      </c>
      <c r="AI26" s="2" t="n">
        <f aca="false">FALSE()</f>
        <v>0</v>
      </c>
      <c r="AJ26" s="2" t="n">
        <f aca="false">FALSE()</f>
        <v>0</v>
      </c>
      <c r="AK26" s="2" t="n">
        <f aca="false">FALSE()</f>
        <v>0</v>
      </c>
      <c r="AL26" s="2" t="n">
        <f aca="false">FALSE()</f>
        <v>0</v>
      </c>
      <c r="AM26" s="2" t="n">
        <f aca="false">FALSE()</f>
        <v>0</v>
      </c>
      <c r="AN26" s="2" t="n">
        <f aca="false">FALSE()</f>
        <v>0</v>
      </c>
      <c r="AO26" s="2" t="n">
        <f aca="false">FALSE()</f>
        <v>0</v>
      </c>
    </row>
    <row r="27" customFormat="false" ht="15.75" hidden="false" customHeight="false" outlineLevel="0" collapsed="false">
      <c r="A27" s="73" t="n">
        <v>43966.889525463</v>
      </c>
      <c r="B27" s="2" t="s">
        <v>455</v>
      </c>
      <c r="C27" s="2" t="s">
        <v>456</v>
      </c>
      <c r="D27" s="2" t="s">
        <v>369</v>
      </c>
      <c r="E27" s="2" t="n">
        <v>11</v>
      </c>
      <c r="F27" s="2" t="n">
        <v>150</v>
      </c>
      <c r="H27" s="4" t="s">
        <v>457</v>
      </c>
      <c r="I27" s="2" t="s">
        <v>458</v>
      </c>
      <c r="J27" s="2" t="s">
        <v>224</v>
      </c>
      <c r="K27" s="2" t="s">
        <v>376</v>
      </c>
      <c r="M27" s="2" t="s">
        <v>422</v>
      </c>
      <c r="N27" s="2" t="s">
        <v>377</v>
      </c>
      <c r="O27" s="2" t="s">
        <v>345</v>
      </c>
      <c r="P27" s="2" t="n">
        <v>28</v>
      </c>
      <c r="Q27" s="2" t="n">
        <v>2</v>
      </c>
      <c r="R27" s="2" t="n">
        <f aca="false">TRUE()</f>
        <v>1</v>
      </c>
      <c r="S27" s="2" t="n">
        <v>4</v>
      </c>
      <c r="U27" s="2" t="n">
        <f aca="false">FALSE()</f>
        <v>0</v>
      </c>
      <c r="V27" s="2" t="n">
        <f aca="false">FALSE()</f>
        <v>0</v>
      </c>
      <c r="W27" s="2" t="n">
        <f aca="false">FALSE()</f>
        <v>0</v>
      </c>
      <c r="X27" s="2" t="n">
        <f aca="false">FALSE()</f>
        <v>0</v>
      </c>
      <c r="Y27" s="2" t="n">
        <f aca="false">FALSE()</f>
        <v>0</v>
      </c>
      <c r="Z27" s="2" t="n">
        <f aca="false">FALSE()</f>
        <v>0</v>
      </c>
      <c r="AA27" s="2" t="n">
        <f aca="false">FALSE()</f>
        <v>0</v>
      </c>
      <c r="AB27" s="2" t="n">
        <f aca="false">FALSE()</f>
        <v>0</v>
      </c>
      <c r="AC27" s="2" t="n">
        <f aca="false">FALSE()</f>
        <v>0</v>
      </c>
      <c r="AD27" s="2" t="n">
        <f aca="false">FALSE()</f>
        <v>0</v>
      </c>
      <c r="AE27" s="2" t="n">
        <f aca="false">FALSE()</f>
        <v>0</v>
      </c>
      <c r="AF27" s="2" t="n">
        <f aca="false">FALSE()</f>
        <v>0</v>
      </c>
      <c r="AG27" s="2" t="n">
        <f aca="false">FALSE()</f>
        <v>0</v>
      </c>
      <c r="AH27" s="2" t="n">
        <f aca="false">FALSE()</f>
        <v>0</v>
      </c>
      <c r="AI27" s="2" t="n">
        <f aca="false">FALSE()</f>
        <v>0</v>
      </c>
      <c r="AJ27" s="2" t="n">
        <f aca="false">FALSE()</f>
        <v>0</v>
      </c>
      <c r="AK27" s="2" t="n">
        <f aca="false">FALSE()</f>
        <v>0</v>
      </c>
      <c r="AL27" s="2" t="n">
        <f aca="false">FALSE()</f>
        <v>0</v>
      </c>
      <c r="AM27" s="2" t="n">
        <f aca="false">FALSE()</f>
        <v>0</v>
      </c>
      <c r="AN27" s="2" t="n">
        <f aca="false">FALSE()</f>
        <v>0</v>
      </c>
      <c r="AO27" s="2" t="n">
        <f aca="false">TRUE()</f>
        <v>1</v>
      </c>
    </row>
    <row r="28" customFormat="false" ht="15.75" hidden="false" customHeight="false" outlineLevel="0" collapsed="false">
      <c r="A28" s="73" t="n">
        <v>43967.3755324074</v>
      </c>
      <c r="B28" s="2" t="s">
        <v>95</v>
      </c>
      <c r="C28" s="2" t="s">
        <v>96</v>
      </c>
      <c r="D28" s="2" t="s">
        <v>369</v>
      </c>
      <c r="E28" s="2" t="n">
        <v>8</v>
      </c>
      <c r="F28" s="2" t="n">
        <v>12</v>
      </c>
      <c r="H28" s="4" t="s">
        <v>459</v>
      </c>
      <c r="I28" s="2" t="s">
        <v>460</v>
      </c>
      <c r="J28" s="2" t="s">
        <v>16</v>
      </c>
      <c r="M28" s="2" t="s">
        <v>384</v>
      </c>
      <c r="N28" s="2" t="s">
        <v>385</v>
      </c>
      <c r="O28" s="2" t="s">
        <v>345</v>
      </c>
      <c r="P28" s="2" t="n">
        <v>30</v>
      </c>
      <c r="Q28" s="2" t="n">
        <v>-1</v>
      </c>
      <c r="R28" s="2" t="n">
        <f aca="false">FALSE()</f>
        <v>0</v>
      </c>
      <c r="S28" s="2" t="e">
        <f aca="false">#N/A</f>
        <v>#N/A</v>
      </c>
      <c r="U28" s="2" t="n">
        <f aca="false">FALSE()</f>
        <v>0</v>
      </c>
      <c r="V28" s="2" t="n">
        <f aca="false">FALSE()</f>
        <v>0</v>
      </c>
      <c r="W28" s="2" t="n">
        <f aca="false">FALSE()</f>
        <v>0</v>
      </c>
      <c r="X28" s="2" t="n">
        <f aca="false">FALSE()</f>
        <v>0</v>
      </c>
      <c r="Y28" s="2" t="n">
        <f aca="false">FALSE()</f>
        <v>0</v>
      </c>
      <c r="Z28" s="2" t="n">
        <f aca="false">FALSE()</f>
        <v>0</v>
      </c>
      <c r="AA28" s="2" t="n">
        <f aca="false">FALSE()</f>
        <v>0</v>
      </c>
      <c r="AB28" s="2" t="n">
        <f aca="false">FALSE()</f>
        <v>0</v>
      </c>
      <c r="AC28" s="2" t="n">
        <f aca="false">FALSE()</f>
        <v>0</v>
      </c>
      <c r="AD28" s="2" t="n">
        <f aca="false">FALSE()</f>
        <v>0</v>
      </c>
      <c r="AE28" s="2" t="n">
        <f aca="false">FALSE()</f>
        <v>0</v>
      </c>
      <c r="AF28" s="2" t="n">
        <f aca="false">FALSE()</f>
        <v>0</v>
      </c>
      <c r="AG28" s="2" t="n">
        <f aca="false">FALSE()</f>
        <v>0</v>
      </c>
      <c r="AH28" s="2" t="n">
        <f aca="false">FALSE()</f>
        <v>0</v>
      </c>
      <c r="AI28" s="2" t="n">
        <f aca="false">FALSE()</f>
        <v>0</v>
      </c>
      <c r="AJ28" s="2" t="n">
        <f aca="false">FALSE()</f>
        <v>0</v>
      </c>
      <c r="AK28" s="2" t="n">
        <f aca="false">FALSE()</f>
        <v>0</v>
      </c>
      <c r="AL28" s="2" t="n">
        <f aca="false">FALSE()</f>
        <v>0</v>
      </c>
      <c r="AM28" s="2" t="n">
        <f aca="false">FALSE()</f>
        <v>0</v>
      </c>
      <c r="AN28" s="2" t="n">
        <f aca="false">FALSE()</f>
        <v>0</v>
      </c>
      <c r="AO28" s="2" t="n">
        <f aca="false">FALSE()</f>
        <v>0</v>
      </c>
    </row>
    <row r="29" customFormat="false" ht="15.75" hidden="false" customHeight="false" outlineLevel="0" collapsed="false">
      <c r="A29" s="73" t="n">
        <v>43967.4205208333</v>
      </c>
      <c r="B29" s="2" t="s">
        <v>461</v>
      </c>
      <c r="C29" s="2" t="s">
        <v>188</v>
      </c>
      <c r="D29" s="2" t="s">
        <v>369</v>
      </c>
      <c r="E29" s="2" t="n">
        <v>10</v>
      </c>
      <c r="F29" s="2" t="n">
        <v>139</v>
      </c>
      <c r="H29" s="4" t="s">
        <v>462</v>
      </c>
      <c r="I29" s="2" t="s">
        <v>463</v>
      </c>
      <c r="J29" s="2" t="s">
        <v>16</v>
      </c>
      <c r="K29" s="2" t="s">
        <v>49</v>
      </c>
      <c r="M29" s="2" t="s">
        <v>397</v>
      </c>
      <c r="N29" s="2" t="s">
        <v>464</v>
      </c>
      <c r="O29" s="2" t="s">
        <v>66</v>
      </c>
      <c r="P29" s="2" t="n">
        <v>31</v>
      </c>
      <c r="Q29" s="2" t="n">
        <v>2</v>
      </c>
      <c r="R29" s="2" t="n">
        <f aca="false">TRUE()</f>
        <v>1</v>
      </c>
      <c r="S29" s="2" t="n">
        <v>1</v>
      </c>
      <c r="U29" s="2" t="n">
        <f aca="false">TRUE()</f>
        <v>1</v>
      </c>
      <c r="V29" s="2" t="n">
        <f aca="false">TRUE()</f>
        <v>1</v>
      </c>
      <c r="W29" s="2" t="n">
        <f aca="false">TRUE()</f>
        <v>1</v>
      </c>
      <c r="X29" s="2" t="n">
        <f aca="false">TRUE()</f>
        <v>1</v>
      </c>
      <c r="Y29" s="2" t="n">
        <f aca="false">TRUE()</f>
        <v>1</v>
      </c>
      <c r="Z29" s="2" t="n">
        <f aca="false">TRUE()</f>
        <v>1</v>
      </c>
      <c r="AA29" s="2" t="n">
        <f aca="false">TRUE()</f>
        <v>1</v>
      </c>
      <c r="AB29" s="2" t="n">
        <f aca="false">TRUE()</f>
        <v>1</v>
      </c>
      <c r="AC29" s="2" t="n">
        <f aca="false">TRUE()</f>
        <v>1</v>
      </c>
      <c r="AD29" s="2" t="n">
        <f aca="false">FALSE()</f>
        <v>0</v>
      </c>
      <c r="AE29" s="2" t="n">
        <f aca="false">TRUE()</f>
        <v>1</v>
      </c>
      <c r="AF29" s="2" t="n">
        <f aca="false">TRUE()</f>
        <v>1</v>
      </c>
      <c r="AG29" s="2" t="n">
        <f aca="false">TRUE()</f>
        <v>1</v>
      </c>
      <c r="AH29" s="2" t="n">
        <f aca="false">TRUE()</f>
        <v>1</v>
      </c>
      <c r="AI29" s="2" t="n">
        <f aca="false">TRUE()</f>
        <v>1</v>
      </c>
      <c r="AJ29" s="2" t="n">
        <f aca="false">TRUE()</f>
        <v>1</v>
      </c>
      <c r="AK29" s="2" t="n">
        <f aca="false">TRUE()</f>
        <v>1</v>
      </c>
      <c r="AL29" s="2" t="n">
        <f aca="false">TRUE()</f>
        <v>1</v>
      </c>
      <c r="AM29" s="2" t="n">
        <f aca="false">FALSE()</f>
        <v>0</v>
      </c>
      <c r="AN29" s="2" t="n">
        <f aca="false">FALSE()</f>
        <v>0</v>
      </c>
      <c r="AO29" s="2" t="n">
        <f aca="false">FALSE()</f>
        <v>0</v>
      </c>
    </row>
    <row r="30" customFormat="false" ht="15.75" hidden="false" customHeight="false" outlineLevel="0" collapsed="false">
      <c r="A30" s="73" t="n">
        <v>43967.4234837963</v>
      </c>
      <c r="B30" s="2" t="s">
        <v>465</v>
      </c>
      <c r="C30" s="2" t="s">
        <v>466</v>
      </c>
      <c r="D30" s="2" t="s">
        <v>467</v>
      </c>
      <c r="E30" s="2" t="n">
        <v>10</v>
      </c>
      <c r="F30" s="2" t="n">
        <v>50</v>
      </c>
      <c r="H30" s="4" t="s">
        <v>468</v>
      </c>
      <c r="I30" s="2" t="s">
        <v>469</v>
      </c>
      <c r="J30" s="2" t="s">
        <v>376</v>
      </c>
      <c r="M30" s="2" t="s">
        <v>397</v>
      </c>
      <c r="N30" s="2" t="s">
        <v>380</v>
      </c>
      <c r="O30" s="2" t="s">
        <v>66</v>
      </c>
      <c r="P30" s="2" t="n">
        <v>32</v>
      </c>
      <c r="Q30" s="2" t="n">
        <v>2</v>
      </c>
      <c r="R30" s="2" t="n">
        <f aca="false">TRUE()</f>
        <v>1</v>
      </c>
      <c r="S30" s="2" t="n">
        <v>2</v>
      </c>
      <c r="U30" s="2" t="n">
        <f aca="false">FALSE()</f>
        <v>0</v>
      </c>
      <c r="V30" s="2" t="n">
        <f aca="false">FALSE()</f>
        <v>0</v>
      </c>
      <c r="W30" s="2" t="n">
        <f aca="false">FALSE()</f>
        <v>0</v>
      </c>
      <c r="X30" s="2" t="n">
        <f aca="false">FALSE()</f>
        <v>0</v>
      </c>
      <c r="Y30" s="2" t="n">
        <f aca="false">FALSE()</f>
        <v>0</v>
      </c>
      <c r="Z30" s="2" t="n">
        <f aca="false">FALSE()</f>
        <v>0</v>
      </c>
      <c r="AA30" s="2" t="n">
        <f aca="false">FALSE()</f>
        <v>0</v>
      </c>
      <c r="AB30" s="2" t="n">
        <f aca="false">FALSE()</f>
        <v>0</v>
      </c>
      <c r="AC30" s="2" t="n">
        <f aca="false">FALSE()</f>
        <v>0</v>
      </c>
      <c r="AD30" s="2" t="n">
        <f aca="false">FALSE()</f>
        <v>0</v>
      </c>
      <c r="AE30" s="2" t="n">
        <f aca="false">TRUE()</f>
        <v>1</v>
      </c>
      <c r="AF30" s="2" t="n">
        <f aca="false">TRUE()</f>
        <v>1</v>
      </c>
      <c r="AG30" s="2" t="n">
        <f aca="false">FALSE()</f>
        <v>0</v>
      </c>
      <c r="AH30" s="2" t="n">
        <f aca="false">TRUE()</f>
        <v>1</v>
      </c>
      <c r="AI30" s="2" t="n">
        <f aca="false">FALSE()</f>
        <v>0</v>
      </c>
      <c r="AJ30" s="2" t="n">
        <f aca="false">FALSE()</f>
        <v>0</v>
      </c>
      <c r="AK30" s="2" t="n">
        <f aca="false">FALSE()</f>
        <v>0</v>
      </c>
      <c r="AL30" s="2" t="n">
        <f aca="false">FALSE()</f>
        <v>0</v>
      </c>
      <c r="AM30" s="2" t="n">
        <f aca="false">FALSE()</f>
        <v>0</v>
      </c>
      <c r="AN30" s="2" t="n">
        <f aca="false">FALSE()</f>
        <v>0</v>
      </c>
      <c r="AO30" s="2" t="n">
        <f aca="false">FALSE()</f>
        <v>0</v>
      </c>
    </row>
    <row r="31" customFormat="false" ht="15.75" hidden="false" customHeight="false" outlineLevel="0" collapsed="false">
      <c r="A31" s="73" t="n">
        <v>43967.4351041667</v>
      </c>
      <c r="B31" s="2" t="s">
        <v>470</v>
      </c>
      <c r="C31" s="2" t="s">
        <v>294</v>
      </c>
      <c r="D31" s="2" t="s">
        <v>369</v>
      </c>
      <c r="E31" s="2" t="n">
        <v>8</v>
      </c>
      <c r="F31" s="2" t="n">
        <v>140</v>
      </c>
      <c r="H31" s="4" t="s">
        <v>471</v>
      </c>
      <c r="I31" s="2" t="s">
        <v>472</v>
      </c>
      <c r="J31" s="2" t="s">
        <v>16</v>
      </c>
      <c r="K31" s="2" t="s">
        <v>49</v>
      </c>
      <c r="L31" s="2" t="s">
        <v>32</v>
      </c>
      <c r="M31" s="2" t="s">
        <v>397</v>
      </c>
      <c r="N31" s="2" t="s">
        <v>464</v>
      </c>
      <c r="O31" s="2" t="s">
        <v>66</v>
      </c>
      <c r="P31" s="2" t="n">
        <v>33</v>
      </c>
      <c r="Q31" s="2" t="n">
        <v>2</v>
      </c>
      <c r="R31" s="2" t="n">
        <f aca="false">TRUE()</f>
        <v>1</v>
      </c>
      <c r="S31" s="2" t="n">
        <v>4</v>
      </c>
      <c r="U31" s="2" t="n">
        <f aca="false">TRUE()</f>
        <v>1</v>
      </c>
      <c r="V31" s="2" t="n">
        <f aca="false">FALSE()</f>
        <v>0</v>
      </c>
      <c r="W31" s="2" t="n">
        <f aca="false">TRUE()</f>
        <v>1</v>
      </c>
      <c r="X31" s="2" t="n">
        <f aca="false">TRUE()</f>
        <v>1</v>
      </c>
      <c r="Y31" s="2" t="n">
        <f aca="false">TRUE()</f>
        <v>1</v>
      </c>
      <c r="Z31" s="2" t="n">
        <f aca="false">FALSE()</f>
        <v>0</v>
      </c>
      <c r="AA31" s="2" t="n">
        <f aca="false">FALSE()</f>
        <v>0</v>
      </c>
      <c r="AB31" s="2" t="n">
        <f aca="false">FALSE()</f>
        <v>0</v>
      </c>
      <c r="AC31" s="2" t="n">
        <f aca="false">FALSE()</f>
        <v>0</v>
      </c>
      <c r="AD31" s="2" t="n">
        <f aca="false">FALSE()</f>
        <v>0</v>
      </c>
      <c r="AE31" s="2" t="n">
        <f aca="false">TRUE()</f>
        <v>1</v>
      </c>
      <c r="AF31" s="2" t="n">
        <f aca="false">TRUE()</f>
        <v>1</v>
      </c>
      <c r="AG31" s="2" t="n">
        <f aca="false">TRUE()</f>
        <v>1</v>
      </c>
      <c r="AH31" s="2" t="n">
        <f aca="false">FALSE()</f>
        <v>0</v>
      </c>
      <c r="AI31" s="2" t="n">
        <f aca="false">TRUE()</f>
        <v>1</v>
      </c>
      <c r="AJ31" s="2" t="n">
        <f aca="false">TRUE()</f>
        <v>1</v>
      </c>
      <c r="AK31" s="2" t="n">
        <f aca="false">TRUE()</f>
        <v>1</v>
      </c>
      <c r="AL31" s="2" t="n">
        <f aca="false">TRUE()</f>
        <v>1</v>
      </c>
      <c r="AM31" s="2" t="n">
        <f aca="false">TRUE()</f>
        <v>1</v>
      </c>
      <c r="AN31" s="2" t="n">
        <f aca="false">FALSE()</f>
        <v>0</v>
      </c>
      <c r="AO31" s="2" t="n">
        <f aca="false">FALSE()</f>
        <v>0</v>
      </c>
    </row>
    <row r="32" customFormat="false" ht="15.75" hidden="false" customHeight="false" outlineLevel="0" collapsed="false">
      <c r="A32" s="73" t="n">
        <v>43967.4913194444</v>
      </c>
      <c r="B32" s="2" t="s">
        <v>473</v>
      </c>
      <c r="C32" s="2" t="s">
        <v>474</v>
      </c>
      <c r="D32" s="2" t="s">
        <v>369</v>
      </c>
      <c r="E32" s="2" t="n">
        <v>9</v>
      </c>
      <c r="F32" s="2" t="n">
        <v>69</v>
      </c>
      <c r="H32" s="4" t="s">
        <v>475</v>
      </c>
      <c r="I32" s="2" t="s">
        <v>476</v>
      </c>
      <c r="J32" s="2" t="s">
        <v>32</v>
      </c>
      <c r="M32" s="2" t="s">
        <v>372</v>
      </c>
      <c r="N32" s="2" t="s">
        <v>391</v>
      </c>
      <c r="O32" s="2" t="s">
        <v>345</v>
      </c>
      <c r="P32" s="2" t="n">
        <v>34</v>
      </c>
      <c r="Q32" s="2" t="n">
        <v>2</v>
      </c>
      <c r="R32" s="2" t="n">
        <f aca="false">FALSE()</f>
        <v>0</v>
      </c>
      <c r="S32" s="2" t="n">
        <v>3</v>
      </c>
      <c r="U32" s="2" t="n">
        <f aca="false">FALSE()</f>
        <v>0</v>
      </c>
      <c r="V32" s="2" t="n">
        <f aca="false">FALSE()</f>
        <v>0</v>
      </c>
      <c r="W32" s="2" t="n">
        <f aca="false">FALSE()</f>
        <v>0</v>
      </c>
      <c r="X32" s="2" t="n">
        <f aca="false">FALSE()</f>
        <v>0</v>
      </c>
      <c r="Y32" s="2" t="n">
        <f aca="false">FALSE()</f>
        <v>0</v>
      </c>
      <c r="Z32" s="2" t="n">
        <f aca="false">FALSE()</f>
        <v>0</v>
      </c>
      <c r="AA32" s="2" t="n">
        <f aca="false">FALSE()</f>
        <v>0</v>
      </c>
      <c r="AB32" s="2" t="n">
        <f aca="false">FALSE()</f>
        <v>0</v>
      </c>
      <c r="AC32" s="2" t="n">
        <f aca="false">FALSE()</f>
        <v>0</v>
      </c>
      <c r="AD32" s="2" t="n">
        <f aca="false">FALSE()</f>
        <v>0</v>
      </c>
      <c r="AE32" s="2" t="n">
        <f aca="false">FALSE()</f>
        <v>0</v>
      </c>
      <c r="AF32" s="2" t="n">
        <f aca="false">FALSE()</f>
        <v>0</v>
      </c>
      <c r="AG32" s="2" t="n">
        <f aca="false">FALSE()</f>
        <v>0</v>
      </c>
      <c r="AH32" s="2" t="n">
        <f aca="false">FALSE()</f>
        <v>0</v>
      </c>
      <c r="AI32" s="2" t="n">
        <f aca="false">FALSE()</f>
        <v>0</v>
      </c>
      <c r="AJ32" s="2" t="n">
        <f aca="false">FALSE()</f>
        <v>0</v>
      </c>
      <c r="AK32" s="2" t="n">
        <f aca="false">FALSE()</f>
        <v>0</v>
      </c>
      <c r="AL32" s="2" t="n">
        <f aca="false">FALSE()</f>
        <v>0</v>
      </c>
      <c r="AM32" s="2" t="n">
        <f aca="false">FALSE()</f>
        <v>0</v>
      </c>
      <c r="AN32" s="2" t="n">
        <f aca="false">FALSE()</f>
        <v>0</v>
      </c>
      <c r="AO32" s="2" t="n">
        <f aca="false">FALSE()</f>
        <v>0</v>
      </c>
    </row>
    <row r="33" customFormat="false" ht="15.75" hidden="false" customHeight="false" outlineLevel="0" collapsed="false">
      <c r="A33" s="73" t="n">
        <v>43967.5802083333</v>
      </c>
      <c r="B33" s="2" t="s">
        <v>477</v>
      </c>
      <c r="C33" s="2" t="s">
        <v>478</v>
      </c>
      <c r="D33" s="2" t="s">
        <v>369</v>
      </c>
      <c r="E33" s="2" t="n">
        <v>8</v>
      </c>
      <c r="F33" s="2" t="n">
        <v>64</v>
      </c>
      <c r="H33" s="4" t="s">
        <v>479</v>
      </c>
      <c r="I33" s="2" t="s">
        <v>480</v>
      </c>
      <c r="J33" s="2" t="s">
        <v>16</v>
      </c>
      <c r="K33" s="2" t="s">
        <v>224</v>
      </c>
      <c r="L33" s="2" t="s">
        <v>49</v>
      </c>
      <c r="M33" s="2" t="s">
        <v>384</v>
      </c>
      <c r="N33" s="2" t="s">
        <v>385</v>
      </c>
      <c r="O33" s="2" t="s">
        <v>66</v>
      </c>
      <c r="P33" s="2" t="n">
        <v>35</v>
      </c>
      <c r="Q33" s="2" t="n">
        <v>2</v>
      </c>
      <c r="R33" s="2" t="n">
        <f aca="false">TRUE()</f>
        <v>1</v>
      </c>
      <c r="S33" s="2" t="n">
        <v>1</v>
      </c>
      <c r="U33" s="2" t="n">
        <f aca="false">TRUE()</f>
        <v>1</v>
      </c>
      <c r="V33" s="2" t="n">
        <f aca="false">FALSE()</f>
        <v>0</v>
      </c>
      <c r="W33" s="2" t="n">
        <f aca="false">TRUE()</f>
        <v>1</v>
      </c>
      <c r="X33" s="2" t="n">
        <f aca="false">TRUE()</f>
        <v>1</v>
      </c>
      <c r="Y33" s="2" t="n">
        <f aca="false">TRUE()</f>
        <v>1</v>
      </c>
      <c r="Z33" s="2" t="n">
        <f aca="false">TRUE()</f>
        <v>1</v>
      </c>
      <c r="AA33" s="2" t="n">
        <f aca="false">TRUE()</f>
        <v>1</v>
      </c>
      <c r="AB33" s="2" t="n">
        <f aca="false">TRUE()</f>
        <v>1</v>
      </c>
      <c r="AC33" s="2" t="n">
        <f aca="false">FALSE()</f>
        <v>0</v>
      </c>
      <c r="AD33" s="2" t="n">
        <f aca="false">FALSE()</f>
        <v>0</v>
      </c>
      <c r="AE33" s="2" t="n">
        <f aca="false">TRUE()</f>
        <v>1</v>
      </c>
      <c r="AF33" s="2" t="n">
        <f aca="false">TRUE()</f>
        <v>1</v>
      </c>
      <c r="AG33" s="2" t="n">
        <f aca="false">TRUE()</f>
        <v>1</v>
      </c>
      <c r="AH33" s="2" t="n">
        <f aca="false">TRUE()</f>
        <v>1</v>
      </c>
      <c r="AI33" s="2" t="n">
        <f aca="false">TRUE()</f>
        <v>1</v>
      </c>
      <c r="AJ33" s="2" t="n">
        <f aca="false">TRUE()</f>
        <v>1</v>
      </c>
      <c r="AK33" s="2" t="n">
        <f aca="false">TRUE()</f>
        <v>1</v>
      </c>
      <c r="AL33" s="2" t="n">
        <f aca="false">TRUE()</f>
        <v>1</v>
      </c>
      <c r="AM33" s="2" t="n">
        <f aca="false">TRUE()</f>
        <v>1</v>
      </c>
      <c r="AN33" s="2" t="n">
        <f aca="false">FALSE()</f>
        <v>0</v>
      </c>
      <c r="AO33" s="2" t="n">
        <f aca="false">FALSE()</f>
        <v>0</v>
      </c>
    </row>
    <row r="34" customFormat="false" ht="15.75" hidden="false" customHeight="false" outlineLevel="0" collapsed="false">
      <c r="A34" s="73" t="n">
        <v>43967.5810300926</v>
      </c>
      <c r="B34" s="2" t="s">
        <v>481</v>
      </c>
      <c r="C34" s="2" t="s">
        <v>482</v>
      </c>
      <c r="D34" s="2" t="s">
        <v>369</v>
      </c>
      <c r="E34" s="2" t="n">
        <v>10</v>
      </c>
      <c r="F34" s="2" t="n">
        <v>117</v>
      </c>
      <c r="H34" s="4" t="s">
        <v>483</v>
      </c>
      <c r="I34" s="2" t="s">
        <v>484</v>
      </c>
      <c r="J34" s="2" t="s">
        <v>16</v>
      </c>
      <c r="K34" s="2" t="s">
        <v>224</v>
      </c>
      <c r="M34" s="2" t="s">
        <v>406</v>
      </c>
      <c r="N34" s="2" t="s">
        <v>464</v>
      </c>
      <c r="O34" s="2" t="s">
        <v>345</v>
      </c>
      <c r="P34" s="2" t="n">
        <v>36</v>
      </c>
      <c r="Q34" s="2" t="n">
        <v>2</v>
      </c>
      <c r="R34" s="2" t="n">
        <f aca="false">FALSE()</f>
        <v>0</v>
      </c>
      <c r="S34" s="2" t="n">
        <v>3</v>
      </c>
      <c r="U34" s="2" t="n">
        <f aca="false">FALSE()</f>
        <v>0</v>
      </c>
      <c r="V34" s="2" t="n">
        <f aca="false">FALSE()</f>
        <v>0</v>
      </c>
      <c r="W34" s="2" t="n">
        <f aca="false">FALSE()</f>
        <v>0</v>
      </c>
      <c r="X34" s="2" t="n">
        <f aca="false">FALSE()</f>
        <v>0</v>
      </c>
      <c r="Y34" s="2" t="n">
        <f aca="false">FALSE()</f>
        <v>0</v>
      </c>
      <c r="Z34" s="2" t="n">
        <f aca="false">FALSE()</f>
        <v>0</v>
      </c>
      <c r="AA34" s="2" t="n">
        <f aca="false">FALSE()</f>
        <v>0</v>
      </c>
      <c r="AB34" s="2" t="n">
        <f aca="false">FALSE()</f>
        <v>0</v>
      </c>
      <c r="AC34" s="2" t="n">
        <f aca="false">FALSE()</f>
        <v>0</v>
      </c>
      <c r="AD34" s="2" t="n">
        <f aca="false">FALSE()</f>
        <v>0</v>
      </c>
      <c r="AE34" s="2" t="n">
        <f aca="false">FALSE()</f>
        <v>0</v>
      </c>
      <c r="AF34" s="2" t="n">
        <f aca="false">FALSE()</f>
        <v>0</v>
      </c>
      <c r="AG34" s="2" t="n">
        <f aca="false">FALSE()</f>
        <v>0</v>
      </c>
      <c r="AH34" s="2" t="n">
        <f aca="false">FALSE()</f>
        <v>0</v>
      </c>
      <c r="AI34" s="2" t="n">
        <f aca="false">FALSE()</f>
        <v>0</v>
      </c>
      <c r="AJ34" s="2" t="n">
        <f aca="false">FALSE()</f>
        <v>0</v>
      </c>
      <c r="AK34" s="2" t="n">
        <f aca="false">FALSE()</f>
        <v>0</v>
      </c>
      <c r="AL34" s="2" t="n">
        <f aca="false">FALSE()</f>
        <v>0</v>
      </c>
      <c r="AM34" s="2" t="n">
        <f aca="false">FALSE()</f>
        <v>0</v>
      </c>
      <c r="AN34" s="2" t="n">
        <f aca="false">FALSE()</f>
        <v>0</v>
      </c>
      <c r="AO34" s="2" t="n">
        <f aca="false">FALSE()</f>
        <v>0</v>
      </c>
    </row>
    <row r="35" customFormat="false" ht="15.75" hidden="false" customHeight="false" outlineLevel="0" collapsed="false">
      <c r="A35" s="73" t="n">
        <v>43967.8102430556</v>
      </c>
      <c r="B35" s="2" t="s">
        <v>485</v>
      </c>
      <c r="C35" s="2" t="s">
        <v>486</v>
      </c>
      <c r="D35" s="2" t="s">
        <v>369</v>
      </c>
      <c r="E35" s="2" t="n">
        <v>9</v>
      </c>
      <c r="F35" s="2" t="n">
        <v>66</v>
      </c>
      <c r="H35" s="4" t="s">
        <v>487</v>
      </c>
      <c r="I35" s="2" t="s">
        <v>488</v>
      </c>
      <c r="J35" s="2" t="s">
        <v>16</v>
      </c>
      <c r="K35" s="2" t="s">
        <v>224</v>
      </c>
      <c r="L35" s="2" t="s">
        <v>24</v>
      </c>
      <c r="M35" s="2" t="s">
        <v>384</v>
      </c>
      <c r="N35" s="2" t="s">
        <v>464</v>
      </c>
      <c r="O35" s="2" t="s">
        <v>345</v>
      </c>
      <c r="P35" s="2" t="n">
        <v>44</v>
      </c>
      <c r="Q35" s="2" t="n">
        <v>2</v>
      </c>
      <c r="R35" s="2" t="n">
        <f aca="false">TRUE()</f>
        <v>1</v>
      </c>
      <c r="S35" s="2" t="n">
        <v>4</v>
      </c>
      <c r="U35" s="2" t="n">
        <f aca="false">FALSE()</f>
        <v>0</v>
      </c>
      <c r="V35" s="2" t="n">
        <f aca="false">FALSE()</f>
        <v>0</v>
      </c>
      <c r="W35" s="2" t="n">
        <f aca="false">FALSE()</f>
        <v>0</v>
      </c>
      <c r="X35" s="2" t="n">
        <f aca="false">TRUE()</f>
        <v>1</v>
      </c>
      <c r="Y35" s="2" t="n">
        <f aca="false">FALSE()</f>
        <v>0</v>
      </c>
      <c r="Z35" s="2" t="n">
        <f aca="false">FALSE()</f>
        <v>0</v>
      </c>
      <c r="AA35" s="2" t="n">
        <f aca="false">FALSE()</f>
        <v>0</v>
      </c>
      <c r="AB35" s="2" t="n">
        <f aca="false">FALSE()</f>
        <v>0</v>
      </c>
      <c r="AC35" s="2" t="n">
        <f aca="false">FALSE()</f>
        <v>0</v>
      </c>
      <c r="AD35" s="2" t="n">
        <f aca="false">FALSE()</f>
        <v>0</v>
      </c>
      <c r="AE35" s="2" t="n">
        <f aca="false">FALSE()</f>
        <v>0</v>
      </c>
      <c r="AF35" s="2" t="n">
        <f aca="false">FALSE()</f>
        <v>0</v>
      </c>
      <c r="AG35" s="2" t="n">
        <f aca="false">TRUE()</f>
        <v>1</v>
      </c>
      <c r="AH35" s="2" t="n">
        <f aca="false">FALSE()</f>
        <v>0</v>
      </c>
      <c r="AI35" s="2" t="n">
        <f aca="false">TRUE()</f>
        <v>1</v>
      </c>
      <c r="AJ35" s="2" t="n">
        <f aca="false">TRUE()</f>
        <v>1</v>
      </c>
      <c r="AK35" s="2" t="n">
        <f aca="false">TRUE()</f>
        <v>1</v>
      </c>
      <c r="AL35" s="2" t="n">
        <f aca="false">FALSE()</f>
        <v>0</v>
      </c>
      <c r="AM35" s="2" t="n">
        <f aca="false">FALSE()</f>
        <v>0</v>
      </c>
      <c r="AN35" s="2" t="n">
        <f aca="false">FALSE()</f>
        <v>0</v>
      </c>
      <c r="AO35" s="2" t="n">
        <f aca="false">FALSE()</f>
        <v>0</v>
      </c>
    </row>
    <row r="36" customFormat="false" ht="15.75" hidden="false" customHeight="false" outlineLevel="0" collapsed="false">
      <c r="A36" s="73" t="n">
        <v>43967.8145601852</v>
      </c>
      <c r="B36" s="2" t="s">
        <v>43</v>
      </c>
      <c r="C36" s="2" t="s">
        <v>36</v>
      </c>
      <c r="D36" s="2" t="s">
        <v>369</v>
      </c>
      <c r="E36" s="2" t="n">
        <v>9</v>
      </c>
      <c r="F36" s="2" t="n">
        <v>117</v>
      </c>
      <c r="H36" s="4" t="s">
        <v>489</v>
      </c>
      <c r="I36" s="2" t="s">
        <v>39</v>
      </c>
      <c r="J36" s="2" t="s">
        <v>24</v>
      </c>
      <c r="M36" s="2" t="s">
        <v>395</v>
      </c>
      <c r="N36" s="2" t="s">
        <v>385</v>
      </c>
      <c r="O36" s="2" t="s">
        <v>345</v>
      </c>
      <c r="P36" s="2" t="n">
        <v>45</v>
      </c>
      <c r="Q36" s="2" t="n">
        <v>2</v>
      </c>
      <c r="R36" s="2" t="n">
        <f aca="false">TRUE()</f>
        <v>1</v>
      </c>
      <c r="S36" s="2" t="n">
        <v>1</v>
      </c>
      <c r="U36" s="2" t="n">
        <f aca="false">TRUE()</f>
        <v>1</v>
      </c>
      <c r="V36" s="2" t="n">
        <f aca="false">TRUE()</f>
        <v>1</v>
      </c>
      <c r="W36" s="2" t="n">
        <f aca="false">FALSE()</f>
        <v>0</v>
      </c>
      <c r="X36" s="2" t="n">
        <f aca="false">TRUE()</f>
        <v>1</v>
      </c>
      <c r="Y36" s="2" t="n">
        <f aca="false">FALSE()</f>
        <v>0</v>
      </c>
      <c r="Z36" s="2" t="n">
        <f aca="false">FALSE()</f>
        <v>0</v>
      </c>
      <c r="AA36" s="2" t="n">
        <f aca="false">FALSE()</f>
        <v>0</v>
      </c>
      <c r="AB36" s="2" t="n">
        <f aca="false">FALSE()</f>
        <v>0</v>
      </c>
      <c r="AC36" s="2" t="n">
        <f aca="false">FALSE()</f>
        <v>0</v>
      </c>
      <c r="AD36" s="2" t="n">
        <f aca="false">FALSE()</f>
        <v>0</v>
      </c>
      <c r="AE36" s="2" t="n">
        <f aca="false">FALSE()</f>
        <v>0</v>
      </c>
      <c r="AF36" s="2" t="n">
        <f aca="false">FALSE()</f>
        <v>0</v>
      </c>
      <c r="AG36" s="2" t="n">
        <f aca="false">FALSE()</f>
        <v>0</v>
      </c>
      <c r="AH36" s="2" t="n">
        <f aca="false">FALSE()</f>
        <v>0</v>
      </c>
      <c r="AI36" s="2" t="n">
        <f aca="false">FALSE()</f>
        <v>0</v>
      </c>
      <c r="AJ36" s="2" t="n">
        <f aca="false">FALSE()</f>
        <v>0</v>
      </c>
      <c r="AK36" s="2" t="n">
        <f aca="false">FALSE()</f>
        <v>0</v>
      </c>
      <c r="AL36" s="2" t="n">
        <f aca="false">FALSE()</f>
        <v>0</v>
      </c>
      <c r="AM36" s="2" t="n">
        <f aca="false">FALSE()</f>
        <v>0</v>
      </c>
      <c r="AN36" s="2" t="n">
        <f aca="false">FALSE()</f>
        <v>0</v>
      </c>
      <c r="AO36" s="2" t="n">
        <f aca="false">FALSE()</f>
        <v>0</v>
      </c>
    </row>
    <row r="37" customFormat="false" ht="15.75" hidden="false" customHeight="false" outlineLevel="0" collapsed="false">
      <c r="A37" s="73" t="n">
        <v>43967.8147800926</v>
      </c>
      <c r="B37" s="2" t="s">
        <v>490</v>
      </c>
      <c r="C37" s="2" t="s">
        <v>28</v>
      </c>
      <c r="D37" s="2" t="s">
        <v>369</v>
      </c>
      <c r="E37" s="2" t="n">
        <v>9</v>
      </c>
      <c r="F37" s="2" t="n">
        <v>117</v>
      </c>
      <c r="H37" s="4" t="s">
        <v>491</v>
      </c>
      <c r="I37" s="2" t="s">
        <v>492</v>
      </c>
      <c r="J37" s="2" t="s">
        <v>24</v>
      </c>
      <c r="M37" s="2" t="s">
        <v>397</v>
      </c>
      <c r="N37" s="2" t="s">
        <v>464</v>
      </c>
      <c r="O37" s="2" t="s">
        <v>66</v>
      </c>
      <c r="P37" s="2" t="n">
        <v>46</v>
      </c>
      <c r="Q37" s="2" t="n">
        <v>2</v>
      </c>
      <c r="R37" s="2" t="n">
        <f aca="false">FALSE()</f>
        <v>0</v>
      </c>
      <c r="S37" s="2" t="n">
        <v>2</v>
      </c>
      <c r="U37" s="2" t="n">
        <f aca="false">FALSE()</f>
        <v>0</v>
      </c>
      <c r="V37" s="2" t="n">
        <f aca="false">FALSE()</f>
        <v>0</v>
      </c>
      <c r="W37" s="2" t="n">
        <f aca="false">FALSE()</f>
        <v>0</v>
      </c>
      <c r="X37" s="2" t="n">
        <f aca="false">FALSE()</f>
        <v>0</v>
      </c>
      <c r="Y37" s="2" t="n">
        <f aca="false">FALSE()</f>
        <v>0</v>
      </c>
      <c r="Z37" s="2" t="n">
        <f aca="false">FALSE()</f>
        <v>0</v>
      </c>
      <c r="AA37" s="2" t="n">
        <f aca="false">FALSE()</f>
        <v>0</v>
      </c>
      <c r="AB37" s="2" t="n">
        <f aca="false">FALSE()</f>
        <v>0</v>
      </c>
      <c r="AC37" s="2" t="n">
        <f aca="false">FALSE()</f>
        <v>0</v>
      </c>
      <c r="AD37" s="2" t="n">
        <f aca="false">FALSE()</f>
        <v>0</v>
      </c>
      <c r="AE37" s="2" t="n">
        <f aca="false">FALSE()</f>
        <v>0</v>
      </c>
      <c r="AF37" s="2" t="n">
        <f aca="false">FALSE()</f>
        <v>0</v>
      </c>
      <c r="AG37" s="2" t="n">
        <f aca="false">FALSE()</f>
        <v>0</v>
      </c>
      <c r="AH37" s="2" t="n">
        <f aca="false">FALSE()</f>
        <v>0</v>
      </c>
      <c r="AI37" s="2" t="n">
        <f aca="false">FALSE()</f>
        <v>0</v>
      </c>
      <c r="AJ37" s="2" t="n">
        <f aca="false">FALSE()</f>
        <v>0</v>
      </c>
      <c r="AK37" s="2" t="n">
        <f aca="false">FALSE()</f>
        <v>0</v>
      </c>
      <c r="AL37" s="2" t="n">
        <f aca="false">FALSE()</f>
        <v>0</v>
      </c>
      <c r="AM37" s="2" t="n">
        <f aca="false">FALSE()</f>
        <v>0</v>
      </c>
      <c r="AN37" s="2" t="n">
        <f aca="false">FALSE()</f>
        <v>0</v>
      </c>
      <c r="AO37" s="2" t="n">
        <f aca="false">FALSE()</f>
        <v>0</v>
      </c>
    </row>
    <row r="38" customFormat="false" ht="15.75" hidden="false" customHeight="false" outlineLevel="0" collapsed="false">
      <c r="A38" s="73" t="n">
        <v>43967.8162268519</v>
      </c>
      <c r="B38" s="2" t="s">
        <v>493</v>
      </c>
      <c r="C38" s="2" t="s">
        <v>494</v>
      </c>
      <c r="D38" s="2" t="s">
        <v>369</v>
      </c>
      <c r="E38" s="2" t="n">
        <v>9</v>
      </c>
      <c r="F38" s="2" t="n">
        <v>117</v>
      </c>
      <c r="H38" s="2" t="s">
        <v>66</v>
      </c>
      <c r="I38" s="2" t="s">
        <v>495</v>
      </c>
      <c r="J38" s="2" t="s">
        <v>49</v>
      </c>
      <c r="M38" s="2" t="s">
        <v>372</v>
      </c>
      <c r="N38" s="2" t="s">
        <v>391</v>
      </c>
      <c r="O38" s="2" t="s">
        <v>345</v>
      </c>
      <c r="P38" s="2" t="n">
        <v>47</v>
      </c>
      <c r="Q38" s="2" t="n">
        <v>1</v>
      </c>
      <c r="R38" s="2" t="n">
        <f aca="false">FALSE()</f>
        <v>0</v>
      </c>
      <c r="S38" s="2" t="n">
        <v>3</v>
      </c>
      <c r="U38" s="2" t="n">
        <f aca="false">FALSE()</f>
        <v>0</v>
      </c>
      <c r="V38" s="2" t="n">
        <f aca="false">FALSE()</f>
        <v>0</v>
      </c>
      <c r="W38" s="2" t="n">
        <f aca="false">FALSE()</f>
        <v>0</v>
      </c>
      <c r="X38" s="2" t="n">
        <f aca="false">FALSE()</f>
        <v>0</v>
      </c>
      <c r="Y38" s="2" t="n">
        <f aca="false">FALSE()</f>
        <v>0</v>
      </c>
      <c r="Z38" s="2" t="n">
        <f aca="false">FALSE()</f>
        <v>0</v>
      </c>
      <c r="AA38" s="2" t="n">
        <f aca="false">FALSE()</f>
        <v>0</v>
      </c>
      <c r="AB38" s="2" t="n">
        <f aca="false">FALSE()</f>
        <v>0</v>
      </c>
      <c r="AC38" s="2" t="n">
        <f aca="false">FALSE()</f>
        <v>0</v>
      </c>
      <c r="AD38" s="2" t="n">
        <f aca="false">FALSE()</f>
        <v>0</v>
      </c>
      <c r="AE38" s="2" t="n">
        <f aca="false">FALSE()</f>
        <v>0</v>
      </c>
      <c r="AF38" s="2" t="n">
        <f aca="false">FALSE()</f>
        <v>0</v>
      </c>
      <c r="AG38" s="2" t="n">
        <f aca="false">FALSE()</f>
        <v>0</v>
      </c>
      <c r="AH38" s="2" t="n">
        <f aca="false">FALSE()</f>
        <v>0</v>
      </c>
      <c r="AI38" s="2" t="n">
        <f aca="false">FALSE()</f>
        <v>0</v>
      </c>
      <c r="AJ38" s="2" t="n">
        <f aca="false">FALSE()</f>
        <v>0</v>
      </c>
      <c r="AK38" s="2" t="n">
        <f aca="false">FALSE()</f>
        <v>0</v>
      </c>
      <c r="AL38" s="2" t="n">
        <f aca="false">FALSE()</f>
        <v>0</v>
      </c>
      <c r="AM38" s="2" t="n">
        <f aca="false">FALSE()</f>
        <v>0</v>
      </c>
      <c r="AN38" s="2" t="n">
        <f aca="false">FALSE()</f>
        <v>0</v>
      </c>
      <c r="AO38" s="2" t="n">
        <f aca="false">FALSE()</f>
        <v>0</v>
      </c>
    </row>
    <row r="39" customFormat="false" ht="15.75" hidden="false" customHeight="false" outlineLevel="0" collapsed="false">
      <c r="A39" s="73" t="n">
        <v>43967.844525463</v>
      </c>
      <c r="B39" s="2" t="s">
        <v>496</v>
      </c>
      <c r="C39" s="2" t="s">
        <v>36</v>
      </c>
      <c r="D39" s="2" t="s">
        <v>369</v>
      </c>
      <c r="E39" s="2" t="n">
        <v>9</v>
      </c>
      <c r="F39" s="2" t="n">
        <v>117</v>
      </c>
      <c r="H39" s="4" t="s">
        <v>497</v>
      </c>
      <c r="I39" s="2" t="s">
        <v>498</v>
      </c>
      <c r="J39" s="2" t="s">
        <v>24</v>
      </c>
      <c r="M39" s="2" t="s">
        <v>384</v>
      </c>
      <c r="N39" s="2" t="s">
        <v>391</v>
      </c>
      <c r="O39" s="2" t="s">
        <v>345</v>
      </c>
      <c r="P39" s="2" t="n">
        <v>48</v>
      </c>
      <c r="Q39" s="2" t="n">
        <v>2</v>
      </c>
      <c r="R39" s="2" t="n">
        <f aca="false">TRUE()</f>
        <v>1</v>
      </c>
      <c r="S39" s="2" t="n">
        <v>4</v>
      </c>
      <c r="U39" s="2" t="n">
        <f aca="false">TRUE()</f>
        <v>1</v>
      </c>
      <c r="V39" s="2" t="n">
        <f aca="false">TRUE()</f>
        <v>1</v>
      </c>
      <c r="W39" s="2" t="n">
        <f aca="false">TRUE()</f>
        <v>1</v>
      </c>
      <c r="X39" s="2" t="n">
        <f aca="false">FALSE()</f>
        <v>0</v>
      </c>
      <c r="Y39" s="2" t="n">
        <f aca="false">FALSE()</f>
        <v>0</v>
      </c>
      <c r="Z39" s="2" t="n">
        <f aca="false">TRUE()</f>
        <v>1</v>
      </c>
      <c r="AA39" s="2" t="n">
        <f aca="false">FALSE()</f>
        <v>0</v>
      </c>
      <c r="AB39" s="2" t="n">
        <f aca="false">TRUE()</f>
        <v>1</v>
      </c>
      <c r="AC39" s="2" t="n">
        <f aca="false">TRUE()</f>
        <v>1</v>
      </c>
      <c r="AD39" s="2" t="n">
        <f aca="false">FALSE()</f>
        <v>0</v>
      </c>
      <c r="AE39" s="2" t="n">
        <f aca="false">TRUE()</f>
        <v>1</v>
      </c>
      <c r="AF39" s="2" t="n">
        <f aca="false">FALSE()</f>
        <v>0</v>
      </c>
      <c r="AG39" s="2" t="n">
        <f aca="false">FALSE()</f>
        <v>0</v>
      </c>
      <c r="AH39" s="2" t="n">
        <f aca="false">FALSE()</f>
        <v>0</v>
      </c>
      <c r="AI39" s="2" t="n">
        <f aca="false">FALSE()</f>
        <v>0</v>
      </c>
      <c r="AJ39" s="2" t="n">
        <f aca="false">TRUE()</f>
        <v>1</v>
      </c>
      <c r="AK39" s="2" t="n">
        <f aca="false">FALSE()</f>
        <v>0</v>
      </c>
      <c r="AL39" s="2" t="n">
        <f aca="false">FALSE()</f>
        <v>0</v>
      </c>
      <c r="AM39" s="2" t="n">
        <f aca="false">FALSE()</f>
        <v>0</v>
      </c>
      <c r="AN39" s="2" t="n">
        <f aca="false">FALSE()</f>
        <v>0</v>
      </c>
      <c r="AO39" s="2" t="n">
        <f aca="false">FALSE()</f>
        <v>0</v>
      </c>
    </row>
    <row r="40" customFormat="false" ht="15.75" hidden="false" customHeight="false" outlineLevel="0" collapsed="false">
      <c r="A40" s="73" t="n">
        <v>43968.3516898148</v>
      </c>
      <c r="B40" s="2" t="s">
        <v>499</v>
      </c>
      <c r="C40" s="2" t="s">
        <v>75</v>
      </c>
      <c r="D40" s="2" t="s">
        <v>369</v>
      </c>
      <c r="E40" s="2" t="n">
        <v>10</v>
      </c>
      <c r="F40" s="2" t="n">
        <v>64</v>
      </c>
      <c r="H40" s="4" t="s">
        <v>500</v>
      </c>
      <c r="I40" s="2" t="s">
        <v>501</v>
      </c>
      <c r="J40" s="2" t="s">
        <v>16</v>
      </c>
      <c r="K40" s="2" t="s">
        <v>224</v>
      </c>
      <c r="L40" s="2" t="s">
        <v>32</v>
      </c>
      <c r="M40" s="2" t="s">
        <v>384</v>
      </c>
      <c r="N40" s="2" t="s">
        <v>391</v>
      </c>
      <c r="O40" s="2" t="s">
        <v>66</v>
      </c>
      <c r="P40" s="2" t="n">
        <v>49</v>
      </c>
      <c r="Q40" s="2" t="n">
        <v>2</v>
      </c>
      <c r="R40" s="2" t="n">
        <f aca="false">TRUE()</f>
        <v>1</v>
      </c>
      <c r="S40" s="2" t="n">
        <v>4</v>
      </c>
      <c r="U40" s="2" t="n">
        <f aca="false">FALSE()</f>
        <v>0</v>
      </c>
      <c r="V40" s="2" t="n">
        <f aca="false">TRUE()</f>
        <v>1</v>
      </c>
      <c r="W40" s="2" t="n">
        <f aca="false">TRUE()</f>
        <v>1</v>
      </c>
      <c r="X40" s="2" t="n">
        <f aca="false">TRUE()</f>
        <v>1</v>
      </c>
      <c r="Y40" s="2" t="n">
        <f aca="false">TRUE()</f>
        <v>1</v>
      </c>
      <c r="Z40" s="2" t="n">
        <f aca="false">TRUE()</f>
        <v>1</v>
      </c>
      <c r="AA40" s="2" t="n">
        <f aca="false">TRUE()</f>
        <v>1</v>
      </c>
      <c r="AB40" s="2" t="n">
        <f aca="false">TRUE()</f>
        <v>1</v>
      </c>
      <c r="AC40" s="2" t="n">
        <f aca="false">TRUE()</f>
        <v>1</v>
      </c>
      <c r="AD40" s="2" t="n">
        <f aca="false">FALSE()</f>
        <v>0</v>
      </c>
      <c r="AE40" s="2" t="n">
        <f aca="false">FALSE()</f>
        <v>0</v>
      </c>
      <c r="AF40" s="2" t="n">
        <f aca="false">TRUE()</f>
        <v>1</v>
      </c>
      <c r="AG40" s="2" t="n">
        <f aca="false">TRUE()</f>
        <v>1</v>
      </c>
      <c r="AH40" s="2" t="n">
        <f aca="false">TRUE()</f>
        <v>1</v>
      </c>
      <c r="AI40" s="2" t="n">
        <f aca="false">FALSE()</f>
        <v>0</v>
      </c>
      <c r="AJ40" s="2" t="n">
        <f aca="false">TRUE()</f>
        <v>1</v>
      </c>
      <c r="AK40" s="2" t="n">
        <f aca="false">TRUE()</f>
        <v>1</v>
      </c>
      <c r="AL40" s="2" t="n">
        <f aca="false">TRUE()</f>
        <v>1</v>
      </c>
      <c r="AM40" s="2" t="n">
        <f aca="false">TRUE()</f>
        <v>1</v>
      </c>
      <c r="AN40" s="2" t="n">
        <f aca="false">FALSE()</f>
        <v>0</v>
      </c>
      <c r="AO40" s="2" t="n">
        <f aca="false">FALSE()</f>
        <v>0</v>
      </c>
    </row>
    <row r="41" customFormat="false" ht="15.75" hidden="false" customHeight="false" outlineLevel="0" collapsed="false">
      <c r="A41" s="73" t="n">
        <v>43968.3560069445</v>
      </c>
      <c r="B41" s="2" t="s">
        <v>502</v>
      </c>
      <c r="C41" s="2" t="s">
        <v>148</v>
      </c>
      <c r="D41" s="2" t="s">
        <v>369</v>
      </c>
      <c r="E41" s="2" t="n">
        <v>11</v>
      </c>
      <c r="F41" s="2" t="n">
        <v>117</v>
      </c>
      <c r="H41" s="4" t="s">
        <v>503</v>
      </c>
      <c r="I41" s="2" t="s">
        <v>504</v>
      </c>
      <c r="J41" s="2" t="s">
        <v>16</v>
      </c>
      <c r="K41" s="2" t="s">
        <v>24</v>
      </c>
      <c r="M41" s="2" t="s">
        <v>372</v>
      </c>
      <c r="N41" s="2" t="s">
        <v>464</v>
      </c>
      <c r="O41" s="2" t="s">
        <v>66</v>
      </c>
      <c r="P41" s="2" t="n">
        <v>50</v>
      </c>
      <c r="Q41" s="2" t="n">
        <v>2</v>
      </c>
      <c r="R41" s="2" t="n">
        <f aca="false">TRUE()</f>
        <v>1</v>
      </c>
      <c r="S41" s="2" t="n">
        <v>1</v>
      </c>
      <c r="U41" s="2" t="n">
        <f aca="false">FALSE()</f>
        <v>0</v>
      </c>
      <c r="V41" s="2" t="n">
        <f aca="false">FALSE()</f>
        <v>0</v>
      </c>
      <c r="W41" s="2" t="n">
        <f aca="false">FALSE()</f>
        <v>0</v>
      </c>
      <c r="X41" s="2" t="n">
        <f aca="false">FALSE()</f>
        <v>0</v>
      </c>
      <c r="Y41" s="2" t="n">
        <f aca="false">FALSE()</f>
        <v>0</v>
      </c>
      <c r="Z41" s="2" t="n">
        <f aca="false">FALSE()</f>
        <v>0</v>
      </c>
      <c r="AA41" s="2" t="n">
        <f aca="false">FALSE()</f>
        <v>0</v>
      </c>
      <c r="AB41" s="2" t="n">
        <f aca="false">FALSE()</f>
        <v>0</v>
      </c>
      <c r="AC41" s="2" t="n">
        <f aca="false">FALSE()</f>
        <v>0</v>
      </c>
      <c r="AD41" s="2" t="n">
        <f aca="false">FALSE()</f>
        <v>0</v>
      </c>
      <c r="AE41" s="2" t="n">
        <f aca="false">TRUE()</f>
        <v>1</v>
      </c>
      <c r="AF41" s="2" t="n">
        <f aca="false">FALSE()</f>
        <v>0</v>
      </c>
      <c r="AG41" s="2" t="n">
        <f aca="false">FALSE()</f>
        <v>0</v>
      </c>
      <c r="AH41" s="2" t="n">
        <f aca="false">FALSE()</f>
        <v>0</v>
      </c>
      <c r="AI41" s="2" t="n">
        <f aca="false">FALSE()</f>
        <v>0</v>
      </c>
      <c r="AJ41" s="2" t="n">
        <f aca="false">FALSE()</f>
        <v>0</v>
      </c>
      <c r="AK41" s="2" t="n">
        <f aca="false">FALSE()</f>
        <v>0</v>
      </c>
      <c r="AL41" s="2" t="n">
        <f aca="false">FALSE()</f>
        <v>0</v>
      </c>
      <c r="AM41" s="2" t="n">
        <f aca="false">FALSE()</f>
        <v>0</v>
      </c>
      <c r="AN41" s="2" t="n">
        <f aca="false">FALSE()</f>
        <v>0</v>
      </c>
      <c r="AO41" s="2" t="n">
        <f aca="false">FALSE()</f>
        <v>0</v>
      </c>
    </row>
    <row r="42" customFormat="false" ht="15.75" hidden="false" customHeight="false" outlineLevel="0" collapsed="false">
      <c r="A42" s="73" t="n">
        <v>43968.5380439815</v>
      </c>
      <c r="B42" s="2" t="s">
        <v>505</v>
      </c>
      <c r="C42" s="2" t="s">
        <v>506</v>
      </c>
      <c r="D42" s="2" t="s">
        <v>369</v>
      </c>
      <c r="E42" s="2" t="n">
        <v>8</v>
      </c>
      <c r="F42" s="2" t="n">
        <v>117</v>
      </c>
      <c r="H42" s="4" t="s">
        <v>507</v>
      </c>
      <c r="I42" s="2" t="s">
        <v>508</v>
      </c>
      <c r="J42" s="2" t="s">
        <v>16</v>
      </c>
      <c r="K42" s="2" t="s">
        <v>224</v>
      </c>
      <c r="L42" s="2" t="s">
        <v>49</v>
      </c>
      <c r="M42" s="2" t="s">
        <v>397</v>
      </c>
      <c r="N42" s="2" t="s">
        <v>380</v>
      </c>
      <c r="O42" s="2" t="s">
        <v>66</v>
      </c>
      <c r="P42" s="2" t="n">
        <v>51</v>
      </c>
      <c r="Q42" s="2" t="n">
        <v>2</v>
      </c>
      <c r="R42" s="2" t="n">
        <f aca="false">TRUE()</f>
        <v>1</v>
      </c>
      <c r="S42" s="2" t="n">
        <v>2</v>
      </c>
      <c r="U42" s="2" t="n">
        <f aca="false">TRUE()</f>
        <v>1</v>
      </c>
      <c r="V42" s="2" t="n">
        <f aca="false">TRUE()</f>
        <v>1</v>
      </c>
      <c r="W42" s="2" t="n">
        <f aca="false">TRUE()</f>
        <v>1</v>
      </c>
      <c r="X42" s="2" t="n">
        <f aca="false">TRUE()</f>
        <v>1</v>
      </c>
      <c r="Y42" s="2" t="n">
        <f aca="false">TRUE()</f>
        <v>1</v>
      </c>
      <c r="Z42" s="2" t="n">
        <f aca="false">TRUE()</f>
        <v>1</v>
      </c>
      <c r="AA42" s="2" t="n">
        <f aca="false">TRUE()</f>
        <v>1</v>
      </c>
      <c r="AB42" s="2" t="n">
        <f aca="false">TRUE()</f>
        <v>1</v>
      </c>
      <c r="AC42" s="2" t="n">
        <f aca="false">TRUE()</f>
        <v>1</v>
      </c>
      <c r="AD42" s="2" t="n">
        <f aca="false">FALSE()</f>
        <v>0</v>
      </c>
      <c r="AE42" s="2" t="n">
        <f aca="false">TRUE()</f>
        <v>1</v>
      </c>
      <c r="AF42" s="2" t="n">
        <f aca="false">FALSE()</f>
        <v>0</v>
      </c>
      <c r="AG42" s="2" t="n">
        <f aca="false">FALSE()</f>
        <v>0</v>
      </c>
      <c r="AH42" s="2" t="n">
        <f aca="false">TRUE()</f>
        <v>1</v>
      </c>
      <c r="AI42" s="2" t="n">
        <f aca="false">TRUE()</f>
        <v>1</v>
      </c>
      <c r="AJ42" s="2" t="n">
        <f aca="false">TRUE()</f>
        <v>1</v>
      </c>
      <c r="AK42" s="2" t="n">
        <f aca="false">FALSE()</f>
        <v>0</v>
      </c>
      <c r="AL42" s="2" t="n">
        <f aca="false">TRUE()</f>
        <v>1</v>
      </c>
      <c r="AM42" s="2" t="n">
        <f aca="false">TRUE()</f>
        <v>1</v>
      </c>
      <c r="AN42" s="2" t="n">
        <f aca="false">FALSE()</f>
        <v>0</v>
      </c>
      <c r="AO42" s="2" t="n">
        <f aca="false">FALSE()</f>
        <v>0</v>
      </c>
    </row>
    <row r="43" customFormat="false" ht="15.75" hidden="false" customHeight="false" outlineLevel="0" collapsed="false">
      <c r="A43" s="73" t="n">
        <v>43968.5380787037</v>
      </c>
      <c r="B43" s="2" t="s">
        <v>509</v>
      </c>
      <c r="C43" s="2" t="s">
        <v>510</v>
      </c>
      <c r="D43" s="2" t="s">
        <v>369</v>
      </c>
      <c r="E43" s="2" t="n">
        <v>8</v>
      </c>
      <c r="F43" s="2" t="n">
        <v>117</v>
      </c>
      <c r="H43" s="4" t="s">
        <v>511</v>
      </c>
      <c r="I43" s="2" t="s">
        <v>512</v>
      </c>
      <c r="J43" s="2" t="s">
        <v>16</v>
      </c>
      <c r="K43" s="2" t="s">
        <v>224</v>
      </c>
      <c r="L43" s="2" t="s">
        <v>49</v>
      </c>
      <c r="M43" s="2" t="s">
        <v>397</v>
      </c>
      <c r="N43" s="2" t="s">
        <v>380</v>
      </c>
      <c r="O43" s="2" t="s">
        <v>345</v>
      </c>
      <c r="P43" s="2" t="n">
        <v>52</v>
      </c>
      <c r="Q43" s="2" t="n">
        <v>2</v>
      </c>
      <c r="R43" s="2" t="n">
        <f aca="false">TRUE()</f>
        <v>1</v>
      </c>
      <c r="S43" s="2" t="n">
        <v>3</v>
      </c>
      <c r="U43" s="2" t="n">
        <f aca="false">TRUE()</f>
        <v>1</v>
      </c>
      <c r="V43" s="2" t="n">
        <f aca="false">FALSE()</f>
        <v>0</v>
      </c>
      <c r="W43" s="2" t="n">
        <f aca="false">TRUE()</f>
        <v>1</v>
      </c>
      <c r="X43" s="2" t="n">
        <f aca="false">TRUE()</f>
        <v>1</v>
      </c>
      <c r="Y43" s="2" t="n">
        <f aca="false">FALSE()</f>
        <v>0</v>
      </c>
      <c r="Z43" s="2" t="n">
        <f aca="false">TRUE()</f>
        <v>1</v>
      </c>
      <c r="AA43" s="2" t="n">
        <f aca="false">TRUE()</f>
        <v>1</v>
      </c>
      <c r="AB43" s="2" t="n">
        <f aca="false">FALSE()</f>
        <v>0</v>
      </c>
      <c r="AC43" s="2" t="n">
        <f aca="false">FALSE()</f>
        <v>0</v>
      </c>
      <c r="AD43" s="2" t="n">
        <f aca="false">FALSE()</f>
        <v>0</v>
      </c>
      <c r="AE43" s="2" t="n">
        <f aca="false">TRUE()</f>
        <v>1</v>
      </c>
      <c r="AF43" s="2" t="n">
        <f aca="false">FALSE()</f>
        <v>0</v>
      </c>
      <c r="AG43" s="2" t="n">
        <f aca="false">FALSE()</f>
        <v>0</v>
      </c>
      <c r="AH43" s="2" t="n">
        <f aca="false">FALSE()</f>
        <v>0</v>
      </c>
      <c r="AI43" s="2" t="n">
        <f aca="false">FALSE()</f>
        <v>0</v>
      </c>
      <c r="AJ43" s="2" t="n">
        <f aca="false">TRUE()</f>
        <v>1</v>
      </c>
      <c r="AK43" s="2" t="n">
        <f aca="false">FALSE()</f>
        <v>0</v>
      </c>
      <c r="AL43" s="2" t="n">
        <f aca="false">FALSE()</f>
        <v>0</v>
      </c>
      <c r="AM43" s="2" t="n">
        <f aca="false">FALSE()</f>
        <v>0</v>
      </c>
      <c r="AN43" s="2" t="n">
        <f aca="false">FALSE()</f>
        <v>0</v>
      </c>
      <c r="AO43" s="2" t="n">
        <f aca="false">FALSE()</f>
        <v>0</v>
      </c>
    </row>
    <row r="44" customFormat="false" ht="15.75" hidden="false" customHeight="false" outlineLevel="0" collapsed="false">
      <c r="A44" s="73" t="n">
        <v>43968.6180902778</v>
      </c>
      <c r="B44" s="2" t="s">
        <v>513</v>
      </c>
      <c r="C44" s="2" t="s">
        <v>514</v>
      </c>
      <c r="D44" s="2" t="s">
        <v>515</v>
      </c>
      <c r="E44" s="2" t="n">
        <v>8</v>
      </c>
      <c r="F44" s="2" t="n">
        <v>123</v>
      </c>
      <c r="H44" s="4" t="s">
        <v>516</v>
      </c>
      <c r="I44" s="2" t="s">
        <v>517</v>
      </c>
      <c r="J44" s="2" t="s">
        <v>16</v>
      </c>
      <c r="K44" s="2" t="s">
        <v>224</v>
      </c>
      <c r="L44" s="2" t="s">
        <v>49</v>
      </c>
      <c r="M44" s="2" t="s">
        <v>372</v>
      </c>
      <c r="N44" s="2" t="s">
        <v>464</v>
      </c>
      <c r="O44" s="2" t="s">
        <v>66</v>
      </c>
      <c r="P44" s="2" t="n">
        <v>53</v>
      </c>
      <c r="Q44" s="2" t="n">
        <v>2</v>
      </c>
      <c r="R44" s="2" t="n">
        <f aca="false">TRUE()</f>
        <v>1</v>
      </c>
      <c r="S44" s="2" t="n">
        <v>4</v>
      </c>
      <c r="U44" s="2" t="n">
        <f aca="false">TRUE()</f>
        <v>1</v>
      </c>
      <c r="V44" s="2" t="n">
        <f aca="false">TRUE()</f>
        <v>1</v>
      </c>
      <c r="W44" s="2" t="n">
        <f aca="false">TRUE()</f>
        <v>1</v>
      </c>
      <c r="X44" s="2" t="n">
        <f aca="false">TRUE()</f>
        <v>1</v>
      </c>
      <c r="Y44" s="2" t="n">
        <f aca="false">TRUE()</f>
        <v>1</v>
      </c>
      <c r="Z44" s="2" t="n">
        <f aca="false">TRUE()</f>
        <v>1</v>
      </c>
      <c r="AA44" s="2" t="n">
        <f aca="false">TRUE()</f>
        <v>1</v>
      </c>
      <c r="AB44" s="2" t="n">
        <f aca="false">TRUE()</f>
        <v>1</v>
      </c>
      <c r="AC44" s="2" t="n">
        <f aca="false">TRUE()</f>
        <v>1</v>
      </c>
      <c r="AD44" s="2" t="n">
        <f aca="false">FALSE()</f>
        <v>0</v>
      </c>
      <c r="AE44" s="2" t="n">
        <f aca="false">FALSE()</f>
        <v>0</v>
      </c>
      <c r="AF44" s="2" t="n">
        <f aca="false">FALSE()</f>
        <v>0</v>
      </c>
      <c r="AG44" s="2" t="n">
        <f aca="false">TRUE()</f>
        <v>1</v>
      </c>
      <c r="AH44" s="2" t="n">
        <f aca="false">TRUE()</f>
        <v>1</v>
      </c>
      <c r="AI44" s="2" t="n">
        <f aca="false">TRUE()</f>
        <v>1</v>
      </c>
      <c r="AJ44" s="2" t="n">
        <f aca="false">TRUE()</f>
        <v>1</v>
      </c>
      <c r="AK44" s="2" t="n">
        <f aca="false">TRUE()</f>
        <v>1</v>
      </c>
      <c r="AL44" s="2" t="n">
        <f aca="false">TRUE()</f>
        <v>1</v>
      </c>
      <c r="AM44" s="2" t="n">
        <f aca="false">TRUE()</f>
        <v>1</v>
      </c>
      <c r="AN44" s="2" t="n">
        <f aca="false">FALSE()</f>
        <v>0</v>
      </c>
      <c r="AO44" s="2" t="n">
        <f aca="false">FALSE()</f>
        <v>0</v>
      </c>
    </row>
    <row r="45" customFormat="false" ht="15.75" hidden="false" customHeight="false" outlineLevel="0" collapsed="false">
      <c r="A45" s="73" t="n">
        <v>43968.9112731482</v>
      </c>
      <c r="B45" s="2" t="s">
        <v>518</v>
      </c>
      <c r="C45" s="2" t="s">
        <v>519</v>
      </c>
      <c r="D45" s="2" t="s">
        <v>520</v>
      </c>
      <c r="E45" s="2" t="n">
        <v>10</v>
      </c>
      <c r="F45" s="2" t="n">
        <v>5</v>
      </c>
      <c r="H45" s="4" t="s">
        <v>521</v>
      </c>
      <c r="I45" s="2" t="s">
        <v>522</v>
      </c>
      <c r="J45" s="2" t="s">
        <v>24</v>
      </c>
      <c r="K45" s="2" t="s">
        <v>32</v>
      </c>
      <c r="M45" s="2" t="s">
        <v>384</v>
      </c>
      <c r="N45" s="2" t="s">
        <v>391</v>
      </c>
      <c r="O45" s="2" t="s">
        <v>66</v>
      </c>
      <c r="P45" s="2" t="n">
        <v>54</v>
      </c>
      <c r="Q45" s="2" t="n">
        <v>2</v>
      </c>
      <c r="R45" s="2" t="n">
        <f aca="false">TRUE()</f>
        <v>1</v>
      </c>
      <c r="S45" s="2" t="n">
        <v>1</v>
      </c>
      <c r="U45" s="2" t="n">
        <f aca="false">TRUE()</f>
        <v>1</v>
      </c>
      <c r="V45" s="2" t="n">
        <f aca="false">TRUE()</f>
        <v>1</v>
      </c>
      <c r="W45" s="2" t="n">
        <f aca="false">TRUE()</f>
        <v>1</v>
      </c>
      <c r="X45" s="2" t="n">
        <f aca="false">TRUE()</f>
        <v>1</v>
      </c>
      <c r="Y45" s="2" t="n">
        <f aca="false">FALSE()</f>
        <v>0</v>
      </c>
      <c r="Z45" s="2" t="n">
        <f aca="false">FALSE()</f>
        <v>0</v>
      </c>
      <c r="AA45" s="2" t="n">
        <f aca="false">FALSE()</f>
        <v>0</v>
      </c>
      <c r="AB45" s="2" t="n">
        <f aca="false">FALSE()</f>
        <v>0</v>
      </c>
      <c r="AC45" s="2" t="n">
        <f aca="false">FALSE()</f>
        <v>0</v>
      </c>
      <c r="AD45" s="2" t="n">
        <f aca="false">FALSE()</f>
        <v>0</v>
      </c>
      <c r="AE45" s="2" t="n">
        <f aca="false">TRUE()</f>
        <v>1</v>
      </c>
      <c r="AF45" s="2" t="n">
        <f aca="false">TRUE()</f>
        <v>1</v>
      </c>
      <c r="AG45" s="2" t="n">
        <f aca="false">TRUE()</f>
        <v>1</v>
      </c>
      <c r="AH45" s="2" t="n">
        <f aca="false">FALSE()</f>
        <v>0</v>
      </c>
      <c r="AI45" s="2" t="n">
        <f aca="false">FALSE()</f>
        <v>0</v>
      </c>
      <c r="AJ45" s="2" t="n">
        <f aca="false">TRUE()</f>
        <v>1</v>
      </c>
      <c r="AK45" s="2" t="n">
        <f aca="false">TRUE()</f>
        <v>1</v>
      </c>
      <c r="AL45" s="2" t="n">
        <f aca="false">TRUE()</f>
        <v>1</v>
      </c>
      <c r="AM45" s="2" t="n">
        <f aca="false">TRUE()</f>
        <v>1</v>
      </c>
      <c r="AN45" s="2" t="n">
        <f aca="false">FALSE()</f>
        <v>0</v>
      </c>
      <c r="AO45" s="2" t="n">
        <f aca="false">FALSE()</f>
        <v>0</v>
      </c>
    </row>
    <row r="46" customFormat="false" ht="15.75" hidden="false" customHeight="false" outlineLevel="0" collapsed="false">
      <c r="A46" s="73" t="n">
        <v>43968.9245138889</v>
      </c>
      <c r="B46" s="2" t="s">
        <v>523</v>
      </c>
      <c r="C46" s="2" t="s">
        <v>135</v>
      </c>
      <c r="D46" s="2" t="s">
        <v>520</v>
      </c>
      <c r="E46" s="2" t="n">
        <v>10</v>
      </c>
      <c r="F46" s="2" t="n">
        <v>6</v>
      </c>
      <c r="H46" s="4" t="s">
        <v>524</v>
      </c>
      <c r="I46" s="2" t="s">
        <v>525</v>
      </c>
      <c r="J46" s="2" t="s">
        <v>32</v>
      </c>
      <c r="M46" s="2" t="s">
        <v>395</v>
      </c>
      <c r="N46" s="2" t="s">
        <v>385</v>
      </c>
      <c r="O46" s="2" t="s">
        <v>66</v>
      </c>
      <c r="P46" s="2" t="n">
        <v>56</v>
      </c>
      <c r="Q46" s="2" t="n">
        <v>2</v>
      </c>
      <c r="R46" s="2" t="n">
        <f aca="false">TRUE()</f>
        <v>1</v>
      </c>
      <c r="S46" s="2" t="n">
        <v>2</v>
      </c>
      <c r="U46" s="2" t="n">
        <f aca="false">FALSE()</f>
        <v>0</v>
      </c>
      <c r="V46" s="2" t="n">
        <f aca="false">TRUE()</f>
        <v>1</v>
      </c>
      <c r="W46" s="2" t="n">
        <f aca="false">TRUE()</f>
        <v>1</v>
      </c>
      <c r="X46" s="2" t="n">
        <f aca="false">FALSE()</f>
        <v>0</v>
      </c>
      <c r="Y46" s="2" t="n">
        <f aca="false">FALSE()</f>
        <v>0</v>
      </c>
      <c r="Z46" s="2" t="n">
        <f aca="false">FALSE()</f>
        <v>0</v>
      </c>
      <c r="AA46" s="2" t="n">
        <f aca="false">FALSE()</f>
        <v>0</v>
      </c>
      <c r="AB46" s="2" t="n">
        <f aca="false">FALSE()</f>
        <v>0</v>
      </c>
      <c r="AC46" s="2" t="n">
        <f aca="false">FALSE()</f>
        <v>0</v>
      </c>
      <c r="AD46" s="2" t="n">
        <f aca="false">FALSE()</f>
        <v>0</v>
      </c>
      <c r="AE46" s="2" t="n">
        <f aca="false">TRUE()</f>
        <v>1</v>
      </c>
      <c r="AF46" s="2" t="n">
        <f aca="false">TRUE()</f>
        <v>1</v>
      </c>
      <c r="AG46" s="2" t="n">
        <f aca="false">TRUE()</f>
        <v>1</v>
      </c>
      <c r="AH46" s="2" t="n">
        <f aca="false">FALSE()</f>
        <v>0</v>
      </c>
      <c r="AI46" s="2" t="n">
        <f aca="false">TRUE()</f>
        <v>1</v>
      </c>
      <c r="AJ46" s="2" t="n">
        <f aca="false">FALSE()</f>
        <v>0</v>
      </c>
      <c r="AK46" s="2" t="n">
        <f aca="false">FALSE()</f>
        <v>0</v>
      </c>
      <c r="AL46" s="2" t="n">
        <f aca="false">FALSE()</f>
        <v>0</v>
      </c>
      <c r="AM46" s="2" t="n">
        <f aca="false">FALSE()</f>
        <v>0</v>
      </c>
      <c r="AN46" s="2" t="n">
        <f aca="false">FALSE()</f>
        <v>0</v>
      </c>
      <c r="AO46" s="2" t="n">
        <f aca="false">FALSE()</f>
        <v>0</v>
      </c>
    </row>
    <row r="47" customFormat="false" ht="15.75" hidden="false" customHeight="false" outlineLevel="0" collapsed="false">
      <c r="A47" s="73" t="n">
        <v>43969.2523611111</v>
      </c>
      <c r="B47" s="2" t="s">
        <v>302</v>
      </c>
      <c r="C47" s="2" t="s">
        <v>303</v>
      </c>
      <c r="D47" s="2" t="s">
        <v>369</v>
      </c>
      <c r="E47" s="2" t="n">
        <v>9</v>
      </c>
      <c r="F47" s="2" t="n">
        <v>117</v>
      </c>
      <c r="G47" s="2" t="s">
        <v>526</v>
      </c>
      <c r="H47" s="4" t="s">
        <v>527</v>
      </c>
      <c r="I47" s="2" t="s">
        <v>306</v>
      </c>
      <c r="J47" s="2" t="s">
        <v>49</v>
      </c>
      <c r="K47" s="2" t="s">
        <v>32</v>
      </c>
      <c r="L47" s="2" t="s">
        <v>160</v>
      </c>
      <c r="M47" s="2" t="s">
        <v>384</v>
      </c>
      <c r="N47" s="2" t="s">
        <v>385</v>
      </c>
      <c r="O47" s="2" t="s">
        <v>345</v>
      </c>
      <c r="P47" s="2" t="n">
        <v>57</v>
      </c>
      <c r="Q47" s="2" t="n">
        <v>2</v>
      </c>
      <c r="R47" s="2" t="n">
        <f aca="false">TRUE()</f>
        <v>1</v>
      </c>
      <c r="S47" s="2" t="n">
        <v>1</v>
      </c>
      <c r="U47" s="2" t="n">
        <f aca="false">TRUE()</f>
        <v>1</v>
      </c>
      <c r="V47" s="2" t="n">
        <f aca="false">FALSE()</f>
        <v>0</v>
      </c>
      <c r="W47" s="2" t="n">
        <f aca="false">FALSE()</f>
        <v>0</v>
      </c>
      <c r="X47" s="2" t="n">
        <f aca="false">FALSE()</f>
        <v>0</v>
      </c>
      <c r="Y47" s="2" t="n">
        <f aca="false">FALSE()</f>
        <v>0</v>
      </c>
      <c r="Z47" s="2" t="n">
        <f aca="false">FALSE()</f>
        <v>0</v>
      </c>
      <c r="AA47" s="2" t="n">
        <f aca="false">FALSE()</f>
        <v>0</v>
      </c>
      <c r="AB47" s="2" t="n">
        <f aca="false">FALSE()</f>
        <v>0</v>
      </c>
      <c r="AC47" s="2" t="n">
        <f aca="false">FALSE()</f>
        <v>0</v>
      </c>
      <c r="AD47" s="2" t="n">
        <f aca="false">FALSE()</f>
        <v>0</v>
      </c>
      <c r="AE47" s="2" t="n">
        <f aca="false">TRUE()</f>
        <v>1</v>
      </c>
      <c r="AF47" s="2" t="n">
        <f aca="false">FALSE()</f>
        <v>0</v>
      </c>
      <c r="AG47" s="2" t="n">
        <f aca="false">FALSE()</f>
        <v>0</v>
      </c>
      <c r="AH47" s="2" t="n">
        <f aca="false">FALSE()</f>
        <v>0</v>
      </c>
      <c r="AI47" s="2" t="n">
        <f aca="false">TRUE()</f>
        <v>1</v>
      </c>
      <c r="AJ47" s="2" t="n">
        <f aca="false">FALSE()</f>
        <v>0</v>
      </c>
      <c r="AK47" s="2" t="n">
        <f aca="false">FALSE()</f>
        <v>0</v>
      </c>
      <c r="AL47" s="2" t="n">
        <f aca="false">FALSE()</f>
        <v>0</v>
      </c>
      <c r="AM47" s="2" t="n">
        <f aca="false">FALSE()</f>
        <v>0</v>
      </c>
      <c r="AN47" s="2" t="n">
        <f aca="false">FALSE()</f>
        <v>0</v>
      </c>
      <c r="AO47" s="2" t="n">
        <f aca="false">FALSE()</f>
        <v>0</v>
      </c>
    </row>
    <row r="48" customFormat="false" ht="15.75" hidden="false" customHeight="false" outlineLevel="0" collapsed="false">
      <c r="A48" s="73" t="n">
        <v>43969.3593402778</v>
      </c>
      <c r="B48" s="2" t="s">
        <v>528</v>
      </c>
      <c r="C48" s="2" t="s">
        <v>52</v>
      </c>
      <c r="D48" s="2" t="s">
        <v>369</v>
      </c>
      <c r="E48" s="2" t="n">
        <v>9</v>
      </c>
      <c r="F48" s="2" t="n">
        <v>117</v>
      </c>
      <c r="H48" s="4" t="s">
        <v>529</v>
      </c>
      <c r="I48" s="2" t="s">
        <v>530</v>
      </c>
      <c r="J48" s="2" t="s">
        <v>224</v>
      </c>
      <c r="M48" s="2" t="s">
        <v>384</v>
      </c>
      <c r="N48" s="2" t="s">
        <v>385</v>
      </c>
      <c r="O48" s="2" t="s">
        <v>345</v>
      </c>
      <c r="P48" s="2" t="n">
        <v>58</v>
      </c>
      <c r="Q48" s="2" t="n">
        <v>2</v>
      </c>
      <c r="R48" s="2" t="n">
        <f aca="false">FALSE()</f>
        <v>0</v>
      </c>
      <c r="S48" s="2" t="n">
        <v>2</v>
      </c>
      <c r="U48" s="2" t="n">
        <f aca="false">FALSE()</f>
        <v>0</v>
      </c>
      <c r="V48" s="2" t="n">
        <f aca="false">FALSE()</f>
        <v>0</v>
      </c>
      <c r="W48" s="2" t="n">
        <f aca="false">FALSE()</f>
        <v>0</v>
      </c>
      <c r="X48" s="2" t="n">
        <f aca="false">FALSE()</f>
        <v>0</v>
      </c>
      <c r="Y48" s="2" t="n">
        <f aca="false">FALSE()</f>
        <v>0</v>
      </c>
      <c r="Z48" s="2" t="n">
        <f aca="false">FALSE()</f>
        <v>0</v>
      </c>
      <c r="AA48" s="2" t="n">
        <f aca="false">FALSE()</f>
        <v>0</v>
      </c>
      <c r="AB48" s="2" t="n">
        <f aca="false">FALSE()</f>
        <v>0</v>
      </c>
      <c r="AC48" s="2" t="n">
        <f aca="false">FALSE()</f>
        <v>0</v>
      </c>
      <c r="AD48" s="2" t="n">
        <f aca="false">FALSE()</f>
        <v>0</v>
      </c>
      <c r="AE48" s="2" t="n">
        <f aca="false">FALSE()</f>
        <v>0</v>
      </c>
      <c r="AF48" s="2" t="n">
        <f aca="false">FALSE()</f>
        <v>0</v>
      </c>
      <c r="AG48" s="2" t="n">
        <f aca="false">FALSE()</f>
        <v>0</v>
      </c>
      <c r="AH48" s="2" t="n">
        <f aca="false">FALSE()</f>
        <v>0</v>
      </c>
      <c r="AI48" s="2" t="n">
        <f aca="false">FALSE()</f>
        <v>0</v>
      </c>
      <c r="AJ48" s="2" t="n">
        <f aca="false">FALSE()</f>
        <v>0</v>
      </c>
      <c r="AK48" s="2" t="n">
        <f aca="false">FALSE()</f>
        <v>0</v>
      </c>
      <c r="AL48" s="2" t="n">
        <f aca="false">FALSE()</f>
        <v>0</v>
      </c>
      <c r="AM48" s="2" t="n">
        <f aca="false">FALSE()</f>
        <v>0</v>
      </c>
      <c r="AN48" s="2" t="n">
        <f aca="false">FALSE()</f>
        <v>0</v>
      </c>
      <c r="AO48" s="2" t="n">
        <f aca="false">FALSE()</f>
        <v>0</v>
      </c>
    </row>
    <row r="49" customFormat="false" ht="15.75" hidden="false" customHeight="false" outlineLevel="0" collapsed="false">
      <c r="A49" s="73" t="n">
        <v>43969.3603240741</v>
      </c>
      <c r="B49" s="2" t="s">
        <v>531</v>
      </c>
      <c r="C49" s="2" t="s">
        <v>532</v>
      </c>
      <c r="D49" s="2" t="s">
        <v>369</v>
      </c>
      <c r="E49" s="2" t="n">
        <v>10</v>
      </c>
      <c r="F49" s="2" t="n">
        <v>64</v>
      </c>
      <c r="H49" s="4" t="s">
        <v>533</v>
      </c>
      <c r="I49" s="2" t="s">
        <v>534</v>
      </c>
      <c r="J49" s="2" t="s">
        <v>16</v>
      </c>
      <c r="K49" s="2" t="s">
        <v>224</v>
      </c>
      <c r="M49" s="2" t="s">
        <v>535</v>
      </c>
      <c r="N49" s="2" t="s">
        <v>380</v>
      </c>
      <c r="O49" s="2" t="s">
        <v>66</v>
      </c>
      <c r="P49" s="2" t="n">
        <v>59</v>
      </c>
      <c r="Q49" s="2" t="n">
        <v>2</v>
      </c>
      <c r="R49" s="2" t="n">
        <f aca="false">TRUE()</f>
        <v>1</v>
      </c>
      <c r="S49" s="2" t="n">
        <v>3</v>
      </c>
      <c r="U49" s="2" t="n">
        <f aca="false">TRUE()</f>
        <v>1</v>
      </c>
      <c r="V49" s="2" t="n">
        <f aca="false">TRUE()</f>
        <v>1</v>
      </c>
      <c r="W49" s="2" t="n">
        <f aca="false">TRUE()</f>
        <v>1</v>
      </c>
      <c r="X49" s="2" t="n">
        <f aca="false">TRUE()</f>
        <v>1</v>
      </c>
      <c r="Y49" s="2" t="n">
        <f aca="false">FALSE()</f>
        <v>0</v>
      </c>
      <c r="Z49" s="2" t="n">
        <f aca="false">TRUE()</f>
        <v>1</v>
      </c>
      <c r="AA49" s="2" t="n">
        <f aca="false">TRUE()</f>
        <v>1</v>
      </c>
      <c r="AB49" s="2" t="n">
        <f aca="false">TRUE()</f>
        <v>1</v>
      </c>
      <c r="AC49" s="2" t="n">
        <f aca="false">TRUE()</f>
        <v>1</v>
      </c>
      <c r="AD49" s="2" t="n">
        <f aca="false">FALSE()</f>
        <v>0</v>
      </c>
      <c r="AE49" s="2" t="n">
        <f aca="false">TRUE()</f>
        <v>1</v>
      </c>
      <c r="AF49" s="2" t="n">
        <f aca="false">TRUE()</f>
        <v>1</v>
      </c>
      <c r="AG49" s="2" t="n">
        <f aca="false">TRUE()</f>
        <v>1</v>
      </c>
      <c r="AH49" s="2" t="n">
        <f aca="false">FALSE()</f>
        <v>0</v>
      </c>
      <c r="AI49" s="2" t="n">
        <f aca="false">FALSE()</f>
        <v>0</v>
      </c>
      <c r="AJ49" s="2" t="n">
        <f aca="false">FALSE()</f>
        <v>0</v>
      </c>
      <c r="AK49" s="2" t="n">
        <f aca="false">FALSE()</f>
        <v>0</v>
      </c>
      <c r="AL49" s="2" t="n">
        <f aca="false">FALSE()</f>
        <v>0</v>
      </c>
      <c r="AM49" s="2" t="n">
        <f aca="false">FALSE()</f>
        <v>0</v>
      </c>
      <c r="AN49" s="2" t="n">
        <f aca="false">FALSE()</f>
        <v>0</v>
      </c>
      <c r="AO49" s="2" t="n">
        <f aca="false">FALSE()</f>
        <v>0</v>
      </c>
    </row>
    <row r="50" customFormat="false" ht="15.75" hidden="false" customHeight="false" outlineLevel="0" collapsed="false">
      <c r="A50" s="73" t="n">
        <v>43969.6465509259</v>
      </c>
      <c r="B50" s="2" t="s">
        <v>536</v>
      </c>
      <c r="C50" s="2" t="s">
        <v>537</v>
      </c>
      <c r="D50" s="2" t="s">
        <v>369</v>
      </c>
      <c r="E50" s="2" t="n">
        <v>8</v>
      </c>
      <c r="F50" s="2" t="n">
        <v>117</v>
      </c>
      <c r="H50" s="4" t="s">
        <v>538</v>
      </c>
      <c r="I50" s="2" t="s">
        <v>539</v>
      </c>
      <c r="J50" s="2" t="s">
        <v>16</v>
      </c>
      <c r="K50" s="2" t="s">
        <v>49</v>
      </c>
      <c r="M50" s="2" t="s">
        <v>397</v>
      </c>
      <c r="N50" s="2" t="s">
        <v>373</v>
      </c>
      <c r="O50" s="2" t="s">
        <v>345</v>
      </c>
      <c r="P50" s="2" t="n">
        <v>60</v>
      </c>
      <c r="Q50" s="2" t="n">
        <v>2</v>
      </c>
      <c r="R50" s="2" t="n">
        <f aca="false">TRUE()</f>
        <v>1</v>
      </c>
      <c r="S50" s="2" t="n">
        <v>1</v>
      </c>
      <c r="U50" s="2" t="n">
        <f aca="false">TRUE()</f>
        <v>1</v>
      </c>
      <c r="V50" s="2" t="n">
        <f aca="false">TRUE()</f>
        <v>1</v>
      </c>
      <c r="W50" s="2" t="n">
        <f aca="false">TRUE()</f>
        <v>1</v>
      </c>
      <c r="X50" s="2" t="n">
        <f aca="false">TRUE()</f>
        <v>1</v>
      </c>
      <c r="Y50" s="2" t="n">
        <f aca="false">FALSE()</f>
        <v>0</v>
      </c>
      <c r="Z50" s="2" t="n">
        <f aca="false">TRUE()</f>
        <v>1</v>
      </c>
      <c r="AA50" s="2" t="n">
        <f aca="false">FALSE()</f>
        <v>0</v>
      </c>
      <c r="AB50" s="2" t="n">
        <f aca="false">FALSE()</f>
        <v>0</v>
      </c>
      <c r="AC50" s="2" t="n">
        <f aca="false">FALSE()</f>
        <v>0</v>
      </c>
      <c r="AD50" s="2" t="n">
        <f aca="false">FALSE()</f>
        <v>0</v>
      </c>
      <c r="AE50" s="2" t="n">
        <f aca="false">TRUE()</f>
        <v>1</v>
      </c>
      <c r="AF50" s="2" t="n">
        <f aca="false">FALSE()</f>
        <v>0</v>
      </c>
      <c r="AG50" s="2" t="n">
        <f aca="false">FALSE()</f>
        <v>0</v>
      </c>
      <c r="AH50" s="2" t="n">
        <f aca="false">FALSE()</f>
        <v>0</v>
      </c>
      <c r="AI50" s="2" t="n">
        <f aca="false">FALSE()</f>
        <v>0</v>
      </c>
      <c r="AJ50" s="2" t="n">
        <f aca="false">TRUE()</f>
        <v>1</v>
      </c>
      <c r="AK50" s="2" t="n">
        <f aca="false">TRUE()</f>
        <v>1</v>
      </c>
      <c r="AL50" s="2" t="n">
        <f aca="false">TRUE()</f>
        <v>1</v>
      </c>
      <c r="AM50" s="2" t="n">
        <f aca="false">TRUE()</f>
        <v>1</v>
      </c>
      <c r="AN50" s="2" t="n">
        <f aca="false">FALSE()</f>
        <v>0</v>
      </c>
      <c r="AO50" s="2" t="n">
        <f aca="false">FALSE()</f>
        <v>0</v>
      </c>
    </row>
    <row r="51" customFormat="false" ht="15.75" hidden="false" customHeight="false" outlineLevel="0" collapsed="false">
      <c r="A51" s="73" t="n">
        <v>43969.8052893519</v>
      </c>
      <c r="B51" s="2" t="s">
        <v>540</v>
      </c>
      <c r="C51" s="2" t="s">
        <v>87</v>
      </c>
      <c r="D51" s="2" t="s">
        <v>369</v>
      </c>
      <c r="E51" s="2" t="n">
        <v>11</v>
      </c>
      <c r="F51" s="2" t="n">
        <v>64</v>
      </c>
      <c r="H51" s="4" t="s">
        <v>541</v>
      </c>
      <c r="I51" s="2" t="s">
        <v>542</v>
      </c>
      <c r="J51" s="2" t="s">
        <v>16</v>
      </c>
      <c r="M51" s="2" t="s">
        <v>407</v>
      </c>
      <c r="N51" s="2" t="s">
        <v>391</v>
      </c>
      <c r="O51" s="2" t="s">
        <v>345</v>
      </c>
      <c r="P51" s="2" t="n">
        <v>61</v>
      </c>
      <c r="Q51" s="2" t="n">
        <v>2</v>
      </c>
      <c r="R51" s="2" t="n">
        <f aca="false">TRUE()</f>
        <v>1</v>
      </c>
      <c r="S51" s="2" t="n">
        <v>2</v>
      </c>
      <c r="U51" s="2" t="n">
        <f aca="false">FALSE()</f>
        <v>0</v>
      </c>
      <c r="V51" s="2" t="n">
        <f aca="false">FALSE()</f>
        <v>0</v>
      </c>
      <c r="W51" s="2" t="n">
        <f aca="false">FALSE()</f>
        <v>0</v>
      </c>
      <c r="X51" s="2" t="n">
        <f aca="false">FALSE()</f>
        <v>0</v>
      </c>
      <c r="Y51" s="2" t="n">
        <f aca="false">FALSE()</f>
        <v>0</v>
      </c>
      <c r="Z51" s="2" t="n">
        <f aca="false">FALSE()</f>
        <v>0</v>
      </c>
      <c r="AA51" s="2" t="n">
        <f aca="false">FALSE()</f>
        <v>0</v>
      </c>
      <c r="AB51" s="2" t="n">
        <f aca="false">FALSE()</f>
        <v>0</v>
      </c>
      <c r="AC51" s="2" t="n">
        <f aca="false">FALSE()</f>
        <v>0</v>
      </c>
      <c r="AD51" s="2" t="n">
        <f aca="false">FALSE()</f>
        <v>0</v>
      </c>
      <c r="AE51" s="2" t="n">
        <f aca="false">TRUE()</f>
        <v>1</v>
      </c>
      <c r="AF51" s="2" t="n">
        <f aca="false">FALSE()</f>
        <v>0</v>
      </c>
      <c r="AG51" s="2" t="n">
        <f aca="false">TRUE()</f>
        <v>1</v>
      </c>
      <c r="AH51" s="2" t="n">
        <f aca="false">FALSE()</f>
        <v>0</v>
      </c>
      <c r="AI51" s="2" t="n">
        <f aca="false">FALSE()</f>
        <v>0</v>
      </c>
      <c r="AJ51" s="2" t="n">
        <f aca="false">TRUE()</f>
        <v>1</v>
      </c>
      <c r="AK51" s="2" t="n">
        <f aca="false">FALSE()</f>
        <v>0</v>
      </c>
      <c r="AL51" s="2" t="n">
        <f aca="false">FALSE()</f>
        <v>0</v>
      </c>
      <c r="AM51" s="2" t="n">
        <f aca="false">TRUE()</f>
        <v>1</v>
      </c>
      <c r="AN51" s="2" t="n">
        <f aca="false">FALSE()</f>
        <v>0</v>
      </c>
      <c r="AO51" s="2" t="n">
        <f aca="false">FALSE()</f>
        <v>0</v>
      </c>
    </row>
    <row r="52" customFormat="false" ht="15.75" hidden="false" customHeight="false" outlineLevel="0" collapsed="false">
      <c r="A52" s="73" t="n">
        <v>43969.8271412037</v>
      </c>
      <c r="B52" s="2" t="s">
        <v>543</v>
      </c>
      <c r="C52" s="2" t="s">
        <v>106</v>
      </c>
      <c r="D52" s="2" t="s">
        <v>369</v>
      </c>
      <c r="E52" s="2" t="n">
        <v>10</v>
      </c>
      <c r="F52" s="2" t="n">
        <v>74</v>
      </c>
      <c r="H52" s="4" t="s">
        <v>544</v>
      </c>
      <c r="I52" s="2" t="s">
        <v>545</v>
      </c>
      <c r="J52" s="2" t="s">
        <v>376</v>
      </c>
      <c r="K52" s="2" t="s">
        <v>32</v>
      </c>
      <c r="M52" s="2" t="s">
        <v>384</v>
      </c>
      <c r="N52" s="2" t="s">
        <v>377</v>
      </c>
      <c r="O52" s="2" t="s">
        <v>345</v>
      </c>
      <c r="P52" s="2" t="n">
        <v>62</v>
      </c>
      <c r="Q52" s="2" t="n">
        <v>-1</v>
      </c>
      <c r="R52" s="2" t="n">
        <f aca="false">FALSE()</f>
        <v>0</v>
      </c>
      <c r="S52" s="2" t="e">
        <f aca="false">#N/A</f>
        <v>#N/A</v>
      </c>
      <c r="U52" s="2" t="n">
        <f aca="false">FALSE()</f>
        <v>0</v>
      </c>
      <c r="V52" s="2" t="n">
        <f aca="false">FALSE()</f>
        <v>0</v>
      </c>
      <c r="W52" s="2" t="n">
        <f aca="false">FALSE()</f>
        <v>0</v>
      </c>
      <c r="X52" s="2" t="n">
        <f aca="false">FALSE()</f>
        <v>0</v>
      </c>
      <c r="Y52" s="2" t="n">
        <f aca="false">FALSE()</f>
        <v>0</v>
      </c>
      <c r="Z52" s="2" t="n">
        <f aca="false">FALSE()</f>
        <v>0</v>
      </c>
      <c r="AA52" s="2" t="n">
        <f aca="false">FALSE()</f>
        <v>0</v>
      </c>
      <c r="AB52" s="2" t="n">
        <f aca="false">FALSE()</f>
        <v>0</v>
      </c>
      <c r="AC52" s="2" t="n">
        <f aca="false">FALSE()</f>
        <v>0</v>
      </c>
      <c r="AD52" s="2" t="n">
        <f aca="false">FALSE()</f>
        <v>0</v>
      </c>
      <c r="AE52" s="2" t="n">
        <f aca="false">FALSE()</f>
        <v>0</v>
      </c>
      <c r="AF52" s="2" t="n">
        <f aca="false">FALSE()</f>
        <v>0</v>
      </c>
      <c r="AG52" s="2" t="n">
        <f aca="false">FALSE()</f>
        <v>0</v>
      </c>
      <c r="AH52" s="2" t="n">
        <f aca="false">FALSE()</f>
        <v>0</v>
      </c>
      <c r="AI52" s="2" t="n">
        <f aca="false">FALSE()</f>
        <v>0</v>
      </c>
      <c r="AJ52" s="2" t="n">
        <f aca="false">FALSE()</f>
        <v>0</v>
      </c>
      <c r="AK52" s="2" t="n">
        <f aca="false">FALSE()</f>
        <v>0</v>
      </c>
      <c r="AL52" s="2" t="n">
        <f aca="false">FALSE()</f>
        <v>0</v>
      </c>
      <c r="AM52" s="2" t="n">
        <f aca="false">FALSE()</f>
        <v>0</v>
      </c>
      <c r="AN52" s="2" t="n">
        <f aca="false">FALSE()</f>
        <v>0</v>
      </c>
      <c r="AO52" s="2" t="n">
        <f aca="false">FALSE()</f>
        <v>0</v>
      </c>
    </row>
    <row r="53" customFormat="false" ht="15.75" hidden="false" customHeight="false" outlineLevel="0" collapsed="false">
      <c r="A53" s="73" t="n">
        <v>43969.8316666667</v>
      </c>
      <c r="B53" s="2" t="s">
        <v>546</v>
      </c>
      <c r="C53" s="2" t="s">
        <v>92</v>
      </c>
      <c r="D53" s="2" t="s">
        <v>369</v>
      </c>
      <c r="E53" s="2" t="n">
        <v>10</v>
      </c>
      <c r="F53" s="2" t="n">
        <v>24</v>
      </c>
      <c r="H53" s="4" t="s">
        <v>547</v>
      </c>
      <c r="I53" s="2" t="s">
        <v>548</v>
      </c>
      <c r="J53" s="2" t="s">
        <v>24</v>
      </c>
      <c r="K53" s="2" t="s">
        <v>32</v>
      </c>
      <c r="M53" s="2" t="s">
        <v>384</v>
      </c>
      <c r="N53" s="2" t="s">
        <v>391</v>
      </c>
      <c r="O53" s="2" t="s">
        <v>66</v>
      </c>
      <c r="P53" s="2" t="n">
        <v>63</v>
      </c>
      <c r="Q53" s="2" t="n">
        <v>-1</v>
      </c>
      <c r="R53" s="2" t="n">
        <f aca="false">FALSE()</f>
        <v>0</v>
      </c>
      <c r="S53" s="2" t="e">
        <f aca="false">#N/A</f>
        <v>#N/A</v>
      </c>
      <c r="U53" s="2" t="n">
        <f aca="false">FALSE()</f>
        <v>0</v>
      </c>
      <c r="V53" s="2" t="n">
        <f aca="false">FALSE()</f>
        <v>0</v>
      </c>
      <c r="W53" s="2" t="n">
        <f aca="false">FALSE()</f>
        <v>0</v>
      </c>
      <c r="X53" s="2" t="n">
        <f aca="false">FALSE()</f>
        <v>0</v>
      </c>
      <c r="Y53" s="2" t="n">
        <f aca="false">FALSE()</f>
        <v>0</v>
      </c>
      <c r="Z53" s="2" t="n">
        <f aca="false">FALSE()</f>
        <v>0</v>
      </c>
      <c r="AA53" s="2" t="n">
        <f aca="false">FALSE()</f>
        <v>0</v>
      </c>
      <c r="AB53" s="2" t="n">
        <f aca="false">FALSE()</f>
        <v>0</v>
      </c>
      <c r="AC53" s="2" t="n">
        <f aca="false">FALSE()</f>
        <v>0</v>
      </c>
      <c r="AD53" s="2" t="n">
        <f aca="false">FALSE()</f>
        <v>0</v>
      </c>
      <c r="AE53" s="2" t="n">
        <f aca="false">FALSE()</f>
        <v>0</v>
      </c>
      <c r="AF53" s="2" t="n">
        <f aca="false">FALSE()</f>
        <v>0</v>
      </c>
      <c r="AG53" s="2" t="n">
        <f aca="false">FALSE()</f>
        <v>0</v>
      </c>
      <c r="AH53" s="2" t="n">
        <f aca="false">FALSE()</f>
        <v>0</v>
      </c>
      <c r="AI53" s="2" t="n">
        <f aca="false">FALSE()</f>
        <v>0</v>
      </c>
      <c r="AJ53" s="2" t="n">
        <f aca="false">FALSE()</f>
        <v>0</v>
      </c>
      <c r="AK53" s="2" t="n">
        <f aca="false">FALSE()</f>
        <v>0</v>
      </c>
      <c r="AL53" s="2" t="n">
        <f aca="false">FALSE()</f>
        <v>0</v>
      </c>
      <c r="AM53" s="2" t="n">
        <f aca="false">FALSE()</f>
        <v>0</v>
      </c>
      <c r="AN53" s="2" t="n">
        <f aca="false">FALSE()</f>
        <v>0</v>
      </c>
      <c r="AO53" s="2" t="n">
        <f aca="false">FALSE()</f>
        <v>0</v>
      </c>
    </row>
    <row r="54" customFormat="false" ht="15.75" hidden="false" customHeight="false" outlineLevel="0" collapsed="false">
      <c r="A54" s="73" t="n">
        <v>43970.3008333333</v>
      </c>
      <c r="B54" s="2" t="s">
        <v>549</v>
      </c>
      <c r="C54" s="2" t="s">
        <v>52</v>
      </c>
      <c r="D54" s="2" t="s">
        <v>369</v>
      </c>
      <c r="E54" s="2" t="n">
        <v>10</v>
      </c>
      <c r="F54" s="2" t="n">
        <v>117</v>
      </c>
      <c r="H54" s="4" t="s">
        <v>550</v>
      </c>
      <c r="I54" s="2" t="s">
        <v>551</v>
      </c>
      <c r="J54" s="2" t="s">
        <v>16</v>
      </c>
      <c r="K54" s="2" t="s">
        <v>24</v>
      </c>
      <c r="M54" s="2" t="s">
        <v>384</v>
      </c>
      <c r="N54" s="2" t="s">
        <v>464</v>
      </c>
      <c r="O54" s="2" t="s">
        <v>345</v>
      </c>
      <c r="P54" s="2" t="n">
        <v>64</v>
      </c>
      <c r="Q54" s="2" t="n">
        <v>-1</v>
      </c>
      <c r="R54" s="2" t="n">
        <f aca="false">FALSE()</f>
        <v>0</v>
      </c>
      <c r="S54" s="2" t="n">
        <v>4</v>
      </c>
      <c r="U54" s="2" t="n">
        <f aca="false">FALSE()</f>
        <v>0</v>
      </c>
      <c r="V54" s="2" t="n">
        <f aca="false">FALSE()</f>
        <v>0</v>
      </c>
      <c r="W54" s="2" t="n">
        <f aca="false">FALSE()</f>
        <v>0</v>
      </c>
      <c r="X54" s="2" t="n">
        <f aca="false">FALSE()</f>
        <v>0</v>
      </c>
      <c r="Y54" s="2" t="n">
        <f aca="false">FALSE()</f>
        <v>0</v>
      </c>
      <c r="Z54" s="2" t="n">
        <f aca="false">FALSE()</f>
        <v>0</v>
      </c>
      <c r="AA54" s="2" t="n">
        <f aca="false">FALSE()</f>
        <v>0</v>
      </c>
      <c r="AB54" s="2" t="n">
        <f aca="false">FALSE()</f>
        <v>0</v>
      </c>
      <c r="AC54" s="2" t="n">
        <f aca="false">FALSE()</f>
        <v>0</v>
      </c>
      <c r="AD54" s="2" t="n">
        <f aca="false">FALSE()</f>
        <v>0</v>
      </c>
      <c r="AE54" s="2" t="n">
        <f aca="false">FALSE()</f>
        <v>0</v>
      </c>
      <c r="AF54" s="2" t="n">
        <f aca="false">FALSE()</f>
        <v>0</v>
      </c>
      <c r="AG54" s="2" t="n">
        <f aca="false">FALSE()</f>
        <v>0</v>
      </c>
      <c r="AH54" s="2" t="n">
        <f aca="false">FALSE()</f>
        <v>0</v>
      </c>
      <c r="AI54" s="2" t="n">
        <f aca="false">FALSE()</f>
        <v>0</v>
      </c>
      <c r="AJ54" s="2" t="n">
        <f aca="false">FALSE()</f>
        <v>0</v>
      </c>
      <c r="AK54" s="2" t="n">
        <f aca="false">FALSE()</f>
        <v>0</v>
      </c>
      <c r="AL54" s="2" t="n">
        <f aca="false">FALSE()</f>
        <v>0</v>
      </c>
      <c r="AM54" s="2" t="n">
        <f aca="false">FALSE()</f>
        <v>0</v>
      </c>
      <c r="AN54" s="2" t="n">
        <f aca="false">FALSE()</f>
        <v>0</v>
      </c>
      <c r="AO54" s="2" t="n">
        <f aca="false">FALSE()</f>
        <v>0</v>
      </c>
    </row>
    <row r="55" customFormat="false" ht="15.75" hidden="false" customHeight="false" outlineLevel="0" collapsed="false">
      <c r="A55" s="73" t="n">
        <v>43970.3127546296</v>
      </c>
      <c r="B55" s="2" t="s">
        <v>552</v>
      </c>
      <c r="C55" s="2" t="s">
        <v>553</v>
      </c>
      <c r="D55" s="2" t="s">
        <v>554</v>
      </c>
      <c r="E55" s="2" t="n">
        <v>11</v>
      </c>
      <c r="F55" s="2" t="s">
        <v>555</v>
      </c>
      <c r="G55" s="2" t="s">
        <v>556</v>
      </c>
      <c r="H55" s="4" t="s">
        <v>557</v>
      </c>
      <c r="I55" s="2" t="s">
        <v>558</v>
      </c>
      <c r="J55" s="2" t="s">
        <v>24</v>
      </c>
      <c r="K55" s="2" t="s">
        <v>32</v>
      </c>
      <c r="M55" s="2" t="s">
        <v>384</v>
      </c>
      <c r="N55" s="2" t="s">
        <v>391</v>
      </c>
      <c r="O55" s="2" t="s">
        <v>66</v>
      </c>
      <c r="P55" s="2" t="n">
        <v>65</v>
      </c>
      <c r="Q55" s="2" t="n">
        <v>1</v>
      </c>
      <c r="R55" s="2" t="n">
        <f aca="false">FALSE()</f>
        <v>0</v>
      </c>
      <c r="S55" s="2" t="n">
        <v>3</v>
      </c>
      <c r="U55" s="2" t="n">
        <f aca="false">FALSE()</f>
        <v>0</v>
      </c>
      <c r="V55" s="2" t="n">
        <f aca="false">FALSE()</f>
        <v>0</v>
      </c>
      <c r="W55" s="2" t="n">
        <f aca="false">FALSE()</f>
        <v>0</v>
      </c>
      <c r="X55" s="2" t="n">
        <f aca="false">FALSE()</f>
        <v>0</v>
      </c>
      <c r="Y55" s="2" t="n">
        <f aca="false">FALSE()</f>
        <v>0</v>
      </c>
      <c r="Z55" s="2" t="n">
        <f aca="false">FALSE()</f>
        <v>0</v>
      </c>
      <c r="AA55" s="2" t="n">
        <f aca="false">FALSE()</f>
        <v>0</v>
      </c>
      <c r="AB55" s="2" t="n">
        <f aca="false">FALSE()</f>
        <v>0</v>
      </c>
      <c r="AC55" s="2" t="n">
        <f aca="false">FALSE()</f>
        <v>0</v>
      </c>
      <c r="AD55" s="2" t="n">
        <f aca="false">FALSE()</f>
        <v>0</v>
      </c>
      <c r="AE55" s="2" t="n">
        <f aca="false">FALSE()</f>
        <v>0</v>
      </c>
      <c r="AF55" s="2" t="n">
        <f aca="false">FALSE()</f>
        <v>0</v>
      </c>
      <c r="AG55" s="2" t="n">
        <f aca="false">FALSE()</f>
        <v>0</v>
      </c>
      <c r="AH55" s="2" t="n">
        <f aca="false">FALSE()</f>
        <v>0</v>
      </c>
      <c r="AI55" s="2" t="n">
        <f aca="false">FALSE()</f>
        <v>0</v>
      </c>
      <c r="AJ55" s="2" t="n">
        <f aca="false">FALSE()</f>
        <v>0</v>
      </c>
      <c r="AK55" s="2" t="n">
        <f aca="false">FALSE()</f>
        <v>0</v>
      </c>
      <c r="AL55" s="2" t="n">
        <f aca="false">FALSE()</f>
        <v>0</v>
      </c>
      <c r="AM55" s="2" t="n">
        <f aca="false">FALSE()</f>
        <v>0</v>
      </c>
      <c r="AN55" s="2" t="n">
        <f aca="false">FALSE()</f>
        <v>0</v>
      </c>
      <c r="AO55" s="2" t="n">
        <f aca="false">FALSE()</f>
        <v>0</v>
      </c>
    </row>
    <row r="56" customFormat="false" ht="15.75" hidden="false" customHeight="false" outlineLevel="0" collapsed="false">
      <c r="A56" s="73" t="n">
        <v>43970.8738657407</v>
      </c>
      <c r="B56" s="2" t="s">
        <v>559</v>
      </c>
      <c r="C56" s="2" t="s">
        <v>75</v>
      </c>
      <c r="D56" s="2" t="s">
        <v>369</v>
      </c>
      <c r="E56" s="2" t="n">
        <v>9</v>
      </c>
      <c r="F56" s="2" t="n">
        <v>137</v>
      </c>
      <c r="H56" s="4" t="s">
        <v>560</v>
      </c>
      <c r="I56" s="2" t="s">
        <v>561</v>
      </c>
      <c r="J56" s="2" t="s">
        <v>16</v>
      </c>
      <c r="K56" s="2" t="s">
        <v>32</v>
      </c>
      <c r="M56" s="2" t="s">
        <v>395</v>
      </c>
      <c r="N56" s="2" t="s">
        <v>385</v>
      </c>
      <c r="O56" s="2" t="s">
        <v>345</v>
      </c>
      <c r="P56" s="2" t="n">
        <v>68</v>
      </c>
      <c r="Q56" s="2" t="n">
        <v>-1</v>
      </c>
      <c r="R56" s="2" t="n">
        <f aca="false">FALSE()</f>
        <v>0</v>
      </c>
      <c r="S56" s="2" t="e">
        <f aca="false">#N/A</f>
        <v>#N/A</v>
      </c>
      <c r="U56" s="2" t="n">
        <f aca="false">FALSE()</f>
        <v>0</v>
      </c>
      <c r="V56" s="2" t="n">
        <f aca="false">FALSE()</f>
        <v>0</v>
      </c>
      <c r="W56" s="2" t="n">
        <f aca="false">FALSE()</f>
        <v>0</v>
      </c>
      <c r="X56" s="2" t="n">
        <f aca="false">FALSE()</f>
        <v>0</v>
      </c>
      <c r="Y56" s="2" t="n">
        <f aca="false">FALSE()</f>
        <v>0</v>
      </c>
      <c r="Z56" s="2" t="n">
        <f aca="false">FALSE()</f>
        <v>0</v>
      </c>
      <c r="AA56" s="2" t="n">
        <f aca="false">FALSE()</f>
        <v>0</v>
      </c>
      <c r="AB56" s="2" t="n">
        <f aca="false">FALSE()</f>
        <v>0</v>
      </c>
      <c r="AC56" s="2" t="n">
        <f aca="false">FALSE()</f>
        <v>0</v>
      </c>
      <c r="AD56" s="2" t="n">
        <f aca="false">FALSE()</f>
        <v>0</v>
      </c>
      <c r="AE56" s="2" t="n">
        <f aca="false">FALSE()</f>
        <v>0</v>
      </c>
      <c r="AF56" s="2" t="n">
        <f aca="false">FALSE()</f>
        <v>0</v>
      </c>
      <c r="AG56" s="2" t="n">
        <f aca="false">FALSE()</f>
        <v>0</v>
      </c>
      <c r="AH56" s="2" t="n">
        <f aca="false">FALSE()</f>
        <v>0</v>
      </c>
      <c r="AI56" s="2" t="n">
        <f aca="false">FALSE()</f>
        <v>0</v>
      </c>
      <c r="AJ56" s="2" t="n">
        <f aca="false">FALSE()</f>
        <v>0</v>
      </c>
      <c r="AK56" s="2" t="n">
        <f aca="false">FALSE()</f>
        <v>0</v>
      </c>
      <c r="AL56" s="2" t="n">
        <f aca="false">FALSE()</f>
        <v>0</v>
      </c>
      <c r="AM56" s="2" t="n">
        <f aca="false">FALSE()</f>
        <v>0</v>
      </c>
      <c r="AN56" s="2" t="n">
        <f aca="false">FALSE()</f>
        <v>0</v>
      </c>
      <c r="AO56" s="2" t="n">
        <f aca="false">FALSE()</f>
        <v>0</v>
      </c>
    </row>
    <row r="57" customFormat="false" ht="15.75" hidden="false" customHeight="false" outlineLevel="0" collapsed="false">
      <c r="A57" s="73" t="n">
        <v>43970.8975925926</v>
      </c>
      <c r="B57" s="2" t="s">
        <v>318</v>
      </c>
      <c r="C57" s="2" t="s">
        <v>319</v>
      </c>
      <c r="D57" s="2" t="s">
        <v>369</v>
      </c>
      <c r="E57" s="2" t="n">
        <v>9</v>
      </c>
      <c r="F57" s="2" t="n">
        <v>64</v>
      </c>
      <c r="H57" s="4" t="s">
        <v>562</v>
      </c>
      <c r="I57" s="2" t="s">
        <v>322</v>
      </c>
      <c r="J57" s="2" t="s">
        <v>16</v>
      </c>
      <c r="K57" s="2" t="s">
        <v>49</v>
      </c>
      <c r="L57" s="2" t="s">
        <v>160</v>
      </c>
      <c r="M57" s="2" t="s">
        <v>397</v>
      </c>
      <c r="N57" s="2" t="s">
        <v>380</v>
      </c>
      <c r="O57" s="2" t="s">
        <v>66</v>
      </c>
      <c r="P57" s="2" t="n">
        <v>69</v>
      </c>
      <c r="Q57" s="2" t="n">
        <v>2</v>
      </c>
      <c r="R57" s="2" t="n">
        <f aca="false">TRUE()</f>
        <v>1</v>
      </c>
      <c r="S57" s="2" t="n">
        <v>3</v>
      </c>
      <c r="U57" s="2" t="n">
        <f aca="false">TRUE()</f>
        <v>1</v>
      </c>
      <c r="V57" s="2" t="n">
        <f aca="false">TRUE()</f>
        <v>1</v>
      </c>
      <c r="W57" s="2" t="n">
        <f aca="false">TRUE()</f>
        <v>1</v>
      </c>
      <c r="X57" s="2" t="n">
        <f aca="false">TRUE()</f>
        <v>1</v>
      </c>
      <c r="Y57" s="2" t="n">
        <f aca="false">TRUE()</f>
        <v>1</v>
      </c>
      <c r="Z57" s="2" t="n">
        <f aca="false">FALSE()</f>
        <v>0</v>
      </c>
      <c r="AA57" s="2" t="n">
        <f aca="false">TRUE()</f>
        <v>1</v>
      </c>
      <c r="AB57" s="2" t="n">
        <f aca="false">FALSE()</f>
        <v>0</v>
      </c>
      <c r="AC57" s="2" t="n">
        <f aca="false">FALSE()</f>
        <v>0</v>
      </c>
      <c r="AD57" s="2" t="n">
        <f aca="false">FALSE()</f>
        <v>0</v>
      </c>
      <c r="AE57" s="2" t="n">
        <f aca="false">TRUE()</f>
        <v>1</v>
      </c>
      <c r="AF57" s="2" t="n">
        <f aca="false">TRUE()</f>
        <v>1</v>
      </c>
      <c r="AG57" s="2" t="n">
        <f aca="false">TRUE()</f>
        <v>1</v>
      </c>
      <c r="AH57" s="2" t="n">
        <f aca="false">TRUE()</f>
        <v>1</v>
      </c>
      <c r="AI57" s="2" t="n">
        <f aca="false">TRUE()</f>
        <v>1</v>
      </c>
      <c r="AJ57" s="2" t="n">
        <f aca="false">FALSE()</f>
        <v>0</v>
      </c>
      <c r="AK57" s="2" t="n">
        <f aca="false">FALSE()</f>
        <v>0</v>
      </c>
      <c r="AL57" s="2" t="n">
        <f aca="false">FALSE()</f>
        <v>0</v>
      </c>
      <c r="AM57" s="2" t="n">
        <f aca="false">FALSE()</f>
        <v>0</v>
      </c>
      <c r="AN57" s="2" t="n">
        <f aca="false">FALSE()</f>
        <v>0</v>
      </c>
      <c r="AO57" s="2" t="n">
        <f aca="false">FALSE()</f>
        <v>0</v>
      </c>
    </row>
    <row r="58" customFormat="false" ht="15.75" hidden="false" customHeight="false" outlineLevel="0" collapsed="false">
      <c r="A58" s="73" t="n">
        <v>43971.3248611111</v>
      </c>
      <c r="B58" s="2" t="s">
        <v>327</v>
      </c>
      <c r="C58" s="2" t="s">
        <v>188</v>
      </c>
      <c r="D58" s="2" t="s">
        <v>369</v>
      </c>
      <c r="E58" s="2" t="n">
        <v>9</v>
      </c>
      <c r="F58" s="2" t="n">
        <v>64</v>
      </c>
      <c r="H58" s="4" t="s">
        <v>328</v>
      </c>
      <c r="I58" s="2" t="s">
        <v>329</v>
      </c>
      <c r="J58" s="2" t="s">
        <v>16</v>
      </c>
      <c r="K58" s="2" t="s">
        <v>49</v>
      </c>
      <c r="M58" s="2" t="s">
        <v>397</v>
      </c>
      <c r="N58" s="2" t="s">
        <v>380</v>
      </c>
      <c r="O58" s="2" t="s">
        <v>66</v>
      </c>
      <c r="P58" s="2" t="n">
        <v>70</v>
      </c>
      <c r="Q58" s="2" t="n">
        <v>2</v>
      </c>
      <c r="R58" s="2" t="n">
        <f aca="false">TRUE()</f>
        <v>1</v>
      </c>
      <c r="S58" s="2" t="n">
        <v>4</v>
      </c>
      <c r="U58" s="2" t="n">
        <f aca="false">TRUE()</f>
        <v>1</v>
      </c>
      <c r="V58" s="2" t="n">
        <f aca="false">TRUE()</f>
        <v>1</v>
      </c>
      <c r="W58" s="2" t="n">
        <f aca="false">TRUE()</f>
        <v>1</v>
      </c>
      <c r="X58" s="2" t="n">
        <f aca="false">TRUE()</f>
        <v>1</v>
      </c>
      <c r="Y58" s="2" t="n">
        <f aca="false">TRUE()</f>
        <v>1</v>
      </c>
      <c r="Z58" s="2" t="n">
        <f aca="false">FALSE()</f>
        <v>0</v>
      </c>
      <c r="AA58" s="2" t="n">
        <f aca="false">TRUE()</f>
        <v>1</v>
      </c>
      <c r="AB58" s="2" t="n">
        <f aca="false">TRUE()</f>
        <v>1</v>
      </c>
      <c r="AC58" s="2" t="n">
        <f aca="false">TRUE()</f>
        <v>1</v>
      </c>
      <c r="AD58" s="2" t="n">
        <f aca="false">FALSE()</f>
        <v>0</v>
      </c>
      <c r="AE58" s="2" t="n">
        <f aca="false">TRUE()</f>
        <v>1</v>
      </c>
      <c r="AF58" s="2" t="n">
        <f aca="false">TRUE()</f>
        <v>1</v>
      </c>
      <c r="AG58" s="2" t="n">
        <f aca="false">TRUE()</f>
        <v>1</v>
      </c>
      <c r="AH58" s="2" t="n">
        <f aca="false">TRUE()</f>
        <v>1</v>
      </c>
      <c r="AI58" s="2" t="n">
        <f aca="false">TRUE()</f>
        <v>1</v>
      </c>
      <c r="AJ58" s="2" t="n">
        <f aca="false">FALSE()</f>
        <v>0</v>
      </c>
      <c r="AK58" s="2" t="n">
        <f aca="false">FALSE()</f>
        <v>0</v>
      </c>
      <c r="AL58" s="2" t="n">
        <f aca="false">FALSE()</f>
        <v>0</v>
      </c>
      <c r="AM58" s="2" t="n">
        <f aca="false">FALSE()</f>
        <v>0</v>
      </c>
      <c r="AN58" s="2" t="n">
        <f aca="false">FALSE()</f>
        <v>0</v>
      </c>
      <c r="AO58" s="2" t="n">
        <f aca="false">FALSE()</f>
        <v>0</v>
      </c>
    </row>
    <row r="59" customFormat="false" ht="15.75" hidden="false" customHeight="false" outlineLevel="0" collapsed="false">
      <c r="A59" s="73" t="n">
        <v>43971.5656018519</v>
      </c>
      <c r="B59" s="2" t="s">
        <v>563</v>
      </c>
      <c r="C59" s="2" t="s">
        <v>564</v>
      </c>
      <c r="D59" s="2" t="s">
        <v>369</v>
      </c>
      <c r="E59" s="2" t="n">
        <v>11</v>
      </c>
      <c r="F59" s="2" t="n">
        <v>62</v>
      </c>
      <c r="H59" s="2" t="s">
        <v>66</v>
      </c>
      <c r="I59" s="2" t="s">
        <v>565</v>
      </c>
      <c r="J59" s="2" t="s">
        <v>49</v>
      </c>
      <c r="M59" s="2" t="s">
        <v>372</v>
      </c>
      <c r="N59" s="2" t="s">
        <v>442</v>
      </c>
      <c r="O59" s="2" t="s">
        <v>66</v>
      </c>
      <c r="P59" s="2" t="n">
        <v>71</v>
      </c>
      <c r="Q59" s="2" t="n">
        <v>1</v>
      </c>
      <c r="R59" s="2" t="n">
        <f aca="false">FALSE()</f>
        <v>0</v>
      </c>
      <c r="S59" s="2" t="n">
        <v>4</v>
      </c>
      <c r="U59" s="2" t="n">
        <f aca="false">FALSE()</f>
        <v>0</v>
      </c>
      <c r="V59" s="2" t="n">
        <f aca="false">FALSE()</f>
        <v>0</v>
      </c>
      <c r="W59" s="2" t="n">
        <f aca="false">FALSE()</f>
        <v>0</v>
      </c>
      <c r="X59" s="2" t="n">
        <f aca="false">FALSE()</f>
        <v>0</v>
      </c>
      <c r="Y59" s="2" t="n">
        <f aca="false">FALSE()</f>
        <v>0</v>
      </c>
      <c r="Z59" s="2" t="n">
        <f aca="false">FALSE()</f>
        <v>0</v>
      </c>
      <c r="AA59" s="2" t="n">
        <f aca="false">FALSE()</f>
        <v>0</v>
      </c>
      <c r="AB59" s="2" t="n">
        <f aca="false">FALSE()</f>
        <v>0</v>
      </c>
      <c r="AC59" s="2" t="n">
        <f aca="false">FALSE()</f>
        <v>0</v>
      </c>
      <c r="AD59" s="2" t="n">
        <f aca="false">FALSE()</f>
        <v>0</v>
      </c>
      <c r="AE59" s="2" t="n">
        <f aca="false">FALSE()</f>
        <v>0</v>
      </c>
      <c r="AF59" s="2" t="n">
        <f aca="false">FALSE()</f>
        <v>0</v>
      </c>
      <c r="AG59" s="2" t="n">
        <f aca="false">FALSE()</f>
        <v>0</v>
      </c>
      <c r="AH59" s="2" t="n">
        <f aca="false">FALSE()</f>
        <v>0</v>
      </c>
      <c r="AI59" s="2" t="n">
        <f aca="false">FALSE()</f>
        <v>0</v>
      </c>
      <c r="AJ59" s="2" t="n">
        <f aca="false">FALSE()</f>
        <v>0</v>
      </c>
      <c r="AK59" s="2" t="n">
        <f aca="false">FALSE()</f>
        <v>0</v>
      </c>
      <c r="AL59" s="2" t="n">
        <f aca="false">FALSE()</f>
        <v>0</v>
      </c>
      <c r="AM59" s="2" t="n">
        <f aca="false">FALSE()</f>
        <v>0</v>
      </c>
      <c r="AN59" s="2" t="n">
        <f aca="false">FALSE()</f>
        <v>0</v>
      </c>
      <c r="AO59" s="2" t="n">
        <f aca="false">FALSE()</f>
        <v>0</v>
      </c>
    </row>
    <row r="60" customFormat="false" ht="15.75" hidden="false" customHeight="false" outlineLevel="0" collapsed="false">
      <c r="A60" s="73" t="n">
        <v>43971.6069212963</v>
      </c>
      <c r="B60" s="2" t="s">
        <v>566</v>
      </c>
      <c r="C60" s="2" t="s">
        <v>567</v>
      </c>
      <c r="D60" s="2" t="s">
        <v>369</v>
      </c>
      <c r="E60" s="2" t="n">
        <v>7</v>
      </c>
      <c r="F60" s="2" t="n">
        <v>140</v>
      </c>
      <c r="H60" s="4" t="s">
        <v>568</v>
      </c>
      <c r="I60" s="2" t="s">
        <v>569</v>
      </c>
      <c r="J60" s="2" t="s">
        <v>49</v>
      </c>
      <c r="M60" s="2" t="s">
        <v>225</v>
      </c>
      <c r="N60" s="2" t="s">
        <v>225</v>
      </c>
      <c r="O60" s="2" t="s">
        <v>345</v>
      </c>
      <c r="P60" s="2" t="n">
        <v>72</v>
      </c>
      <c r="Q60" s="2" t="n">
        <v>1</v>
      </c>
      <c r="R60" s="2" t="n">
        <f aca="false">FALSE()</f>
        <v>0</v>
      </c>
      <c r="S60" s="2" t="n">
        <v>1</v>
      </c>
      <c r="U60" s="2" t="n">
        <f aca="false">FALSE()</f>
        <v>0</v>
      </c>
      <c r="V60" s="2" t="n">
        <f aca="false">FALSE()</f>
        <v>0</v>
      </c>
      <c r="W60" s="2" t="n">
        <f aca="false">FALSE()</f>
        <v>0</v>
      </c>
      <c r="X60" s="2" t="n">
        <f aca="false">FALSE()</f>
        <v>0</v>
      </c>
      <c r="Y60" s="2" t="n">
        <f aca="false">FALSE()</f>
        <v>0</v>
      </c>
      <c r="Z60" s="2" t="n">
        <f aca="false">FALSE()</f>
        <v>0</v>
      </c>
      <c r="AA60" s="2" t="n">
        <f aca="false">FALSE()</f>
        <v>0</v>
      </c>
      <c r="AB60" s="2" t="n">
        <f aca="false">FALSE()</f>
        <v>0</v>
      </c>
      <c r="AC60" s="2" t="n">
        <f aca="false">FALSE()</f>
        <v>0</v>
      </c>
      <c r="AD60" s="2" t="n">
        <f aca="false">FALSE()</f>
        <v>0</v>
      </c>
      <c r="AE60" s="2" t="n">
        <f aca="false">FALSE()</f>
        <v>0</v>
      </c>
      <c r="AF60" s="2" t="n">
        <f aca="false">FALSE()</f>
        <v>0</v>
      </c>
      <c r="AG60" s="2" t="n">
        <f aca="false">FALSE()</f>
        <v>0</v>
      </c>
      <c r="AH60" s="2" t="n">
        <f aca="false">FALSE()</f>
        <v>0</v>
      </c>
      <c r="AI60" s="2" t="n">
        <f aca="false">FALSE()</f>
        <v>0</v>
      </c>
      <c r="AJ60" s="2" t="n">
        <f aca="false">FALSE()</f>
        <v>0</v>
      </c>
      <c r="AK60" s="2" t="n">
        <f aca="false">FALSE()</f>
        <v>0</v>
      </c>
      <c r="AL60" s="2" t="n">
        <f aca="false">FALSE()</f>
        <v>0</v>
      </c>
      <c r="AM60" s="2" t="n">
        <f aca="false">FALSE()</f>
        <v>0</v>
      </c>
      <c r="AN60" s="2" t="n">
        <f aca="false">FALSE()</f>
        <v>0</v>
      </c>
      <c r="AO60" s="2" t="n">
        <f aca="false">FALSE()</f>
        <v>0</v>
      </c>
    </row>
    <row r="61" customFormat="false" ht="15.75" hidden="false" customHeight="false" outlineLevel="0" collapsed="false">
      <c r="A61" s="73" t="n">
        <v>43971.6493287037</v>
      </c>
      <c r="B61" s="2" t="s">
        <v>570</v>
      </c>
      <c r="C61" s="2" t="s">
        <v>430</v>
      </c>
      <c r="D61" s="2" t="s">
        <v>369</v>
      </c>
      <c r="E61" s="2" t="n">
        <v>10</v>
      </c>
      <c r="F61" s="2" t="n">
        <v>25</v>
      </c>
      <c r="G61" s="2" t="s">
        <v>571</v>
      </c>
      <c r="H61" s="4" t="s">
        <v>572</v>
      </c>
      <c r="I61" s="2" t="s">
        <v>573</v>
      </c>
      <c r="J61" s="2" t="s">
        <v>224</v>
      </c>
      <c r="K61" s="2" t="s">
        <v>49</v>
      </c>
      <c r="L61" s="2" t="s">
        <v>32</v>
      </c>
      <c r="M61" s="2" t="s">
        <v>535</v>
      </c>
      <c r="N61" s="2" t="s">
        <v>464</v>
      </c>
      <c r="O61" s="2" t="s">
        <v>66</v>
      </c>
      <c r="P61" s="2" t="n">
        <v>73</v>
      </c>
      <c r="Q61" s="2" t="n">
        <v>-1</v>
      </c>
      <c r="R61" s="2" t="n">
        <f aca="false">FALSE()</f>
        <v>0</v>
      </c>
      <c r="S61" s="2" t="n">
        <v>1</v>
      </c>
      <c r="U61" s="2" t="n">
        <f aca="false">FALSE()</f>
        <v>0</v>
      </c>
      <c r="V61" s="2" t="n">
        <f aca="false">FALSE()</f>
        <v>0</v>
      </c>
      <c r="W61" s="2" t="n">
        <f aca="false">FALSE()</f>
        <v>0</v>
      </c>
      <c r="X61" s="2" t="n">
        <f aca="false">FALSE()</f>
        <v>0</v>
      </c>
      <c r="Y61" s="2" t="n">
        <f aca="false">FALSE()</f>
        <v>0</v>
      </c>
      <c r="Z61" s="2" t="n">
        <f aca="false">FALSE()</f>
        <v>0</v>
      </c>
      <c r="AA61" s="2" t="n">
        <f aca="false">FALSE()</f>
        <v>0</v>
      </c>
      <c r="AB61" s="2" t="n">
        <f aca="false">FALSE()</f>
        <v>0</v>
      </c>
      <c r="AC61" s="2" t="n">
        <f aca="false">FALSE()</f>
        <v>0</v>
      </c>
      <c r="AD61" s="2" t="n">
        <f aca="false">FALSE()</f>
        <v>0</v>
      </c>
      <c r="AE61" s="2" t="n">
        <f aca="false">FALSE()</f>
        <v>0</v>
      </c>
      <c r="AF61" s="2" t="n">
        <f aca="false">FALSE()</f>
        <v>0</v>
      </c>
      <c r="AG61" s="2" t="n">
        <f aca="false">FALSE()</f>
        <v>0</v>
      </c>
      <c r="AH61" s="2" t="n">
        <f aca="false">FALSE()</f>
        <v>0</v>
      </c>
      <c r="AI61" s="2" t="n">
        <f aca="false">FALSE()</f>
        <v>0</v>
      </c>
      <c r="AJ61" s="2" t="n">
        <f aca="false">FALSE()</f>
        <v>0</v>
      </c>
      <c r="AK61" s="2" t="n">
        <f aca="false">FALSE()</f>
        <v>0</v>
      </c>
      <c r="AL61" s="2" t="n">
        <f aca="false">FALSE()</f>
        <v>0</v>
      </c>
      <c r="AM61" s="2" t="n">
        <f aca="false">FALSE()</f>
        <v>0</v>
      </c>
      <c r="AN61" s="2" t="n">
        <f aca="false">FALSE()</f>
        <v>0</v>
      </c>
      <c r="AO61" s="2" t="n">
        <f aca="false">FALSE()</f>
        <v>0</v>
      </c>
    </row>
    <row r="62" customFormat="false" ht="15.75" hidden="false" customHeight="false" outlineLevel="0" collapsed="false">
      <c r="A62" s="73" t="n">
        <v>43971.784375</v>
      </c>
      <c r="B62" s="2" t="s">
        <v>574</v>
      </c>
      <c r="C62" s="2" t="s">
        <v>52</v>
      </c>
      <c r="D62" s="2" t="s">
        <v>369</v>
      </c>
      <c r="E62" s="2" t="n">
        <v>10</v>
      </c>
      <c r="F62" s="2" t="n">
        <v>25</v>
      </c>
      <c r="H62" s="4" t="s">
        <v>575</v>
      </c>
      <c r="I62" s="2" t="s">
        <v>576</v>
      </c>
      <c r="J62" s="2" t="s">
        <v>49</v>
      </c>
      <c r="M62" s="2" t="s">
        <v>406</v>
      </c>
      <c r="N62" s="2" t="s">
        <v>464</v>
      </c>
      <c r="O62" s="2" t="s">
        <v>66</v>
      </c>
      <c r="P62" s="2" t="n">
        <v>74</v>
      </c>
      <c r="Q62" s="2" t="n">
        <v>2</v>
      </c>
      <c r="R62" s="2" t="n">
        <f aca="false">TRUE()</f>
        <v>1</v>
      </c>
      <c r="S62" s="2" t="n">
        <v>2</v>
      </c>
      <c r="U62" s="2" t="n">
        <f aca="false">TRUE()</f>
        <v>1</v>
      </c>
      <c r="V62" s="2" t="n">
        <f aca="false">TRUE()</f>
        <v>1</v>
      </c>
      <c r="W62" s="2" t="n">
        <f aca="false">TRUE()</f>
        <v>1</v>
      </c>
      <c r="X62" s="2" t="n">
        <f aca="false">TRUE()</f>
        <v>1</v>
      </c>
      <c r="Y62" s="2" t="n">
        <f aca="false">TRUE()</f>
        <v>1</v>
      </c>
      <c r="Z62" s="2" t="n">
        <f aca="false">TRUE()</f>
        <v>1</v>
      </c>
      <c r="AA62" s="2" t="n">
        <f aca="false">TRUE()</f>
        <v>1</v>
      </c>
      <c r="AB62" s="2" t="n">
        <f aca="false">TRUE()</f>
        <v>1</v>
      </c>
      <c r="AC62" s="2" t="n">
        <f aca="false">TRUE()</f>
        <v>1</v>
      </c>
      <c r="AD62" s="2" t="n">
        <f aca="false">FALSE()</f>
        <v>0</v>
      </c>
      <c r="AE62" s="2" t="n">
        <f aca="false">TRUE()</f>
        <v>1</v>
      </c>
      <c r="AF62" s="2" t="n">
        <f aca="false">FALSE()</f>
        <v>0</v>
      </c>
      <c r="AG62" s="2" t="n">
        <f aca="false">TRUE()</f>
        <v>1</v>
      </c>
      <c r="AH62" s="2" t="n">
        <f aca="false">FALSE()</f>
        <v>0</v>
      </c>
      <c r="AI62" s="2" t="n">
        <f aca="false">TRUE()</f>
        <v>1</v>
      </c>
      <c r="AJ62" s="2" t="n">
        <f aca="false">TRUE()</f>
        <v>1</v>
      </c>
      <c r="AK62" s="2" t="n">
        <f aca="false">TRUE()</f>
        <v>1</v>
      </c>
      <c r="AL62" s="2" t="n">
        <f aca="false">TRUE()</f>
        <v>1</v>
      </c>
      <c r="AM62" s="2" t="n">
        <f aca="false">TRUE()</f>
        <v>1</v>
      </c>
      <c r="AN62" s="2" t="n">
        <f aca="false">FALSE()</f>
        <v>0</v>
      </c>
      <c r="AO62" s="2" t="n">
        <f aca="false">FALSE()</f>
        <v>0</v>
      </c>
    </row>
    <row r="63" customFormat="false" ht="15.75" hidden="false" customHeight="false" outlineLevel="0" collapsed="false">
      <c r="A63" s="73" t="n">
        <v>43972.4523958333</v>
      </c>
      <c r="B63" s="2" t="s">
        <v>577</v>
      </c>
      <c r="C63" s="2" t="s">
        <v>578</v>
      </c>
      <c r="D63" s="2" t="s">
        <v>369</v>
      </c>
      <c r="E63" s="2" t="n">
        <v>8</v>
      </c>
      <c r="F63" s="2" t="n">
        <v>115</v>
      </c>
      <c r="H63" s="4" t="s">
        <v>579</v>
      </c>
      <c r="I63" s="2" t="s">
        <v>580</v>
      </c>
      <c r="J63" s="2" t="s">
        <v>49</v>
      </c>
      <c r="K63" s="2" t="s">
        <v>160</v>
      </c>
      <c r="M63" s="2" t="s">
        <v>397</v>
      </c>
      <c r="N63" s="2" t="s">
        <v>380</v>
      </c>
      <c r="O63" s="2" t="s">
        <v>66</v>
      </c>
      <c r="P63" s="2" t="n">
        <v>75</v>
      </c>
      <c r="Q63" s="2" t="n">
        <v>-1</v>
      </c>
      <c r="R63" s="2" t="n">
        <f aca="false">FALSE()</f>
        <v>0</v>
      </c>
      <c r="S63" s="2" t="e">
        <f aca="false">#N/A</f>
        <v>#N/A</v>
      </c>
      <c r="U63" s="2" t="n">
        <f aca="false">FALSE()</f>
        <v>0</v>
      </c>
      <c r="V63" s="2" t="n">
        <f aca="false">FALSE()</f>
        <v>0</v>
      </c>
      <c r="W63" s="2" t="n">
        <f aca="false">FALSE()</f>
        <v>0</v>
      </c>
      <c r="X63" s="2" t="n">
        <f aca="false">FALSE()</f>
        <v>0</v>
      </c>
      <c r="Y63" s="2" t="n">
        <f aca="false">FALSE()</f>
        <v>0</v>
      </c>
      <c r="Z63" s="2" t="n">
        <f aca="false">FALSE()</f>
        <v>0</v>
      </c>
      <c r="AA63" s="2" t="n">
        <f aca="false">FALSE()</f>
        <v>0</v>
      </c>
      <c r="AB63" s="2" t="n">
        <f aca="false">FALSE()</f>
        <v>0</v>
      </c>
      <c r="AC63" s="2" t="n">
        <f aca="false">FALSE()</f>
        <v>0</v>
      </c>
      <c r="AD63" s="2" t="n">
        <f aca="false">FALSE()</f>
        <v>0</v>
      </c>
      <c r="AE63" s="2" t="n">
        <f aca="false">FALSE()</f>
        <v>0</v>
      </c>
      <c r="AF63" s="2" t="n">
        <f aca="false">FALSE()</f>
        <v>0</v>
      </c>
      <c r="AG63" s="2" t="n">
        <f aca="false">FALSE()</f>
        <v>0</v>
      </c>
      <c r="AH63" s="2" t="n">
        <f aca="false">FALSE()</f>
        <v>0</v>
      </c>
      <c r="AI63" s="2" t="n">
        <f aca="false">FALSE()</f>
        <v>0</v>
      </c>
      <c r="AJ63" s="2" t="n">
        <f aca="false">FALSE()</f>
        <v>0</v>
      </c>
      <c r="AK63" s="2" t="n">
        <f aca="false">FALSE()</f>
        <v>0</v>
      </c>
      <c r="AL63" s="2" t="n">
        <f aca="false">FALSE()</f>
        <v>0</v>
      </c>
      <c r="AM63" s="2" t="n">
        <f aca="false">FALSE()</f>
        <v>0</v>
      </c>
      <c r="AN63" s="2" t="n">
        <f aca="false">FALSE()</f>
        <v>0</v>
      </c>
      <c r="AO63" s="2" t="n">
        <f aca="false">FALSE()</f>
        <v>0</v>
      </c>
    </row>
    <row r="64" customFormat="false" ht="15.75" hidden="false" customHeight="false" outlineLevel="0" collapsed="false">
      <c r="A64" s="73" t="n">
        <v>43972.8447800926</v>
      </c>
      <c r="B64" s="2" t="s">
        <v>581</v>
      </c>
      <c r="C64" s="2" t="s">
        <v>275</v>
      </c>
      <c r="D64" s="2" t="s">
        <v>582</v>
      </c>
      <c r="E64" s="2" t="n">
        <v>9</v>
      </c>
      <c r="F64" s="2" t="n">
        <v>144</v>
      </c>
      <c r="H64" s="4" t="s">
        <v>583</v>
      </c>
      <c r="I64" s="2" t="s">
        <v>584</v>
      </c>
      <c r="J64" s="2" t="s">
        <v>224</v>
      </c>
      <c r="K64" s="2" t="s">
        <v>49</v>
      </c>
      <c r="L64" s="2" t="s">
        <v>32</v>
      </c>
      <c r="M64" s="2" t="s">
        <v>535</v>
      </c>
      <c r="N64" s="2" t="s">
        <v>380</v>
      </c>
      <c r="O64" s="2" t="s">
        <v>66</v>
      </c>
      <c r="P64" s="2" t="n">
        <v>77</v>
      </c>
      <c r="Q64" s="2" t="n">
        <v>2</v>
      </c>
      <c r="R64" s="2" t="n">
        <f aca="false">TRUE()</f>
        <v>1</v>
      </c>
      <c r="S64" s="2" t="n">
        <v>1</v>
      </c>
      <c r="U64" s="2" t="n">
        <f aca="false">FALSE()</f>
        <v>0</v>
      </c>
      <c r="V64" s="2" t="n">
        <f aca="false">FALSE()</f>
        <v>0</v>
      </c>
      <c r="W64" s="2" t="n">
        <f aca="false">FALSE()</f>
        <v>0</v>
      </c>
      <c r="X64" s="2" t="n">
        <f aca="false">FALSE()</f>
        <v>0</v>
      </c>
      <c r="Y64" s="2" t="n">
        <f aca="false">FALSE()</f>
        <v>0</v>
      </c>
      <c r="Z64" s="2" t="n">
        <f aca="false">FALSE()</f>
        <v>0</v>
      </c>
      <c r="AA64" s="2" t="n">
        <f aca="false">FALSE()</f>
        <v>0</v>
      </c>
      <c r="AB64" s="2" t="n">
        <f aca="false">FALSE()</f>
        <v>0</v>
      </c>
      <c r="AC64" s="2" t="n">
        <f aca="false">FALSE()</f>
        <v>0</v>
      </c>
      <c r="AD64" s="2" t="n">
        <f aca="false">FALSE()</f>
        <v>0</v>
      </c>
      <c r="AE64" s="2" t="n">
        <f aca="false">FALSE()</f>
        <v>0</v>
      </c>
      <c r="AF64" s="2" t="n">
        <f aca="false">FALSE()</f>
        <v>0</v>
      </c>
      <c r="AG64" s="2" t="n">
        <f aca="false">FALSE()</f>
        <v>0</v>
      </c>
      <c r="AH64" s="2" t="n">
        <f aca="false">FALSE()</f>
        <v>0</v>
      </c>
      <c r="AI64" s="2" t="n">
        <f aca="false">FALSE()</f>
        <v>0</v>
      </c>
      <c r="AJ64" s="2" t="n">
        <f aca="false">FALSE()</f>
        <v>0</v>
      </c>
      <c r="AK64" s="2" t="n">
        <f aca="false">FALSE()</f>
        <v>0</v>
      </c>
      <c r="AL64" s="2" t="n">
        <f aca="false">FALSE()</f>
        <v>0</v>
      </c>
      <c r="AM64" s="2" t="n">
        <f aca="false">FALSE()</f>
        <v>0</v>
      </c>
      <c r="AN64" s="2" t="n">
        <f aca="false">FALSE()</f>
        <v>0</v>
      </c>
      <c r="AO64" s="2" t="n">
        <f aca="false">TRUE()</f>
        <v>1</v>
      </c>
    </row>
    <row r="65" customFormat="false" ht="15.75" hidden="false" customHeight="false" outlineLevel="0" collapsed="false">
      <c r="A65" s="73" t="n">
        <v>43972.9358796296</v>
      </c>
      <c r="B65" s="2" t="s">
        <v>330</v>
      </c>
      <c r="C65" s="2" t="s">
        <v>20</v>
      </c>
      <c r="D65" s="2" t="s">
        <v>369</v>
      </c>
      <c r="E65" s="2" t="n">
        <v>10</v>
      </c>
      <c r="F65" s="2" t="n">
        <v>64</v>
      </c>
      <c r="H65" s="4" t="s">
        <v>585</v>
      </c>
      <c r="I65" s="2" t="s">
        <v>332</v>
      </c>
      <c r="J65" s="2" t="s">
        <v>24</v>
      </c>
      <c r="K65" s="2" t="s">
        <v>160</v>
      </c>
      <c r="M65" s="2" t="s">
        <v>384</v>
      </c>
      <c r="N65" s="2" t="s">
        <v>385</v>
      </c>
      <c r="O65" s="2" t="s">
        <v>66</v>
      </c>
      <c r="P65" s="2" t="n">
        <v>78</v>
      </c>
      <c r="Q65" s="2" t="n">
        <v>2</v>
      </c>
      <c r="R65" s="2" t="n">
        <f aca="false">TRUE()</f>
        <v>1</v>
      </c>
      <c r="S65" s="2" t="n">
        <v>3</v>
      </c>
      <c r="U65" s="2" t="n">
        <f aca="false">FALSE()</f>
        <v>0</v>
      </c>
      <c r="V65" s="2" t="n">
        <f aca="false">TRUE()</f>
        <v>1</v>
      </c>
      <c r="W65" s="2" t="n">
        <f aca="false">TRUE()</f>
        <v>1</v>
      </c>
      <c r="X65" s="2" t="n">
        <f aca="false">TRUE()</f>
        <v>1</v>
      </c>
      <c r="Y65" s="2" t="n">
        <f aca="false">FALSE()</f>
        <v>0</v>
      </c>
      <c r="Z65" s="2" t="n">
        <f aca="false">TRUE()</f>
        <v>1</v>
      </c>
      <c r="AA65" s="2" t="n">
        <f aca="false">FALSE()</f>
        <v>0</v>
      </c>
      <c r="AB65" s="2" t="n">
        <f aca="false">TRUE()</f>
        <v>1</v>
      </c>
      <c r="AC65" s="2" t="n">
        <f aca="false">TRUE()</f>
        <v>1</v>
      </c>
      <c r="AD65" s="2" t="n">
        <f aca="false">FALSE()</f>
        <v>0</v>
      </c>
      <c r="AE65" s="2" t="n">
        <f aca="false">FALSE()</f>
        <v>0</v>
      </c>
      <c r="AF65" s="2" t="n">
        <f aca="false">TRUE()</f>
        <v>1</v>
      </c>
      <c r="AG65" s="2" t="n">
        <f aca="false">FALSE()</f>
        <v>0</v>
      </c>
      <c r="AH65" s="2" t="n">
        <f aca="false">FALSE()</f>
        <v>0</v>
      </c>
      <c r="AI65" s="2" t="n">
        <f aca="false">FALSE()</f>
        <v>0</v>
      </c>
      <c r="AJ65" s="2" t="n">
        <f aca="false">TRUE()</f>
        <v>1</v>
      </c>
      <c r="AK65" s="2" t="n">
        <f aca="false">FALSE()</f>
        <v>0</v>
      </c>
      <c r="AL65" s="2" t="n">
        <f aca="false">TRUE()</f>
        <v>1</v>
      </c>
      <c r="AM65" s="2" t="n">
        <f aca="false">TRUE()</f>
        <v>1</v>
      </c>
      <c r="AN65" s="2" t="n">
        <f aca="false">FALSE()</f>
        <v>0</v>
      </c>
      <c r="AO65" s="2" t="n">
        <f aca="false">FALSE()</f>
        <v>0</v>
      </c>
    </row>
    <row r="66" customFormat="false" ht="15.75" hidden="false" customHeight="false" outlineLevel="0" collapsed="false">
      <c r="A66" s="73" t="n">
        <v>43974.8213078704</v>
      </c>
      <c r="B66" s="2" t="s">
        <v>586</v>
      </c>
      <c r="C66" s="2" t="s">
        <v>148</v>
      </c>
      <c r="D66" s="2" t="s">
        <v>369</v>
      </c>
      <c r="E66" s="2" t="n">
        <v>11</v>
      </c>
      <c r="F66" s="2" t="n">
        <v>117</v>
      </c>
      <c r="H66" s="2" t="s">
        <v>587</v>
      </c>
      <c r="I66" s="2" t="s">
        <v>588</v>
      </c>
      <c r="J66" s="2" t="s">
        <v>49</v>
      </c>
      <c r="M66" s="2" t="s">
        <v>225</v>
      </c>
      <c r="N66" s="2" t="s">
        <v>225</v>
      </c>
      <c r="O66" s="2" t="s">
        <v>345</v>
      </c>
      <c r="P66" s="2" t="n">
        <v>79</v>
      </c>
      <c r="Q66" s="2" t="n">
        <v>-1</v>
      </c>
      <c r="R66" s="2" t="n">
        <f aca="false">FALSE()</f>
        <v>0</v>
      </c>
      <c r="S66" s="2" t="e">
        <f aca="false">#N/A</f>
        <v>#N/A</v>
      </c>
      <c r="T66" s="2" t="s">
        <v>589</v>
      </c>
      <c r="U66" s="2" t="n">
        <f aca="false">FALSE()</f>
        <v>0</v>
      </c>
      <c r="V66" s="2" t="n">
        <f aca="false">FALSE()</f>
        <v>0</v>
      </c>
      <c r="W66" s="2" t="n">
        <f aca="false">FALSE()</f>
        <v>0</v>
      </c>
      <c r="X66" s="2" t="n">
        <f aca="false">FALSE()</f>
        <v>0</v>
      </c>
      <c r="Y66" s="2" t="n">
        <f aca="false">FALSE()</f>
        <v>0</v>
      </c>
      <c r="Z66" s="2" t="n">
        <f aca="false">FALSE()</f>
        <v>0</v>
      </c>
      <c r="AA66" s="2" t="n">
        <f aca="false">FALSE()</f>
        <v>0</v>
      </c>
      <c r="AB66" s="2" t="n">
        <f aca="false">FALSE()</f>
        <v>0</v>
      </c>
      <c r="AC66" s="2" t="n">
        <f aca="false">FALSE()</f>
        <v>0</v>
      </c>
      <c r="AD66" s="2" t="n">
        <f aca="false">FALSE()</f>
        <v>0</v>
      </c>
      <c r="AE66" s="2" t="n">
        <f aca="false">FALSE()</f>
        <v>0</v>
      </c>
      <c r="AF66" s="2" t="n">
        <f aca="false">FALSE()</f>
        <v>0</v>
      </c>
      <c r="AG66" s="2" t="n">
        <f aca="false">FALSE()</f>
        <v>0</v>
      </c>
      <c r="AH66" s="2" t="n">
        <f aca="false">FALSE()</f>
        <v>0</v>
      </c>
      <c r="AI66" s="2" t="n">
        <f aca="false">FALSE()</f>
        <v>0</v>
      </c>
      <c r="AJ66" s="2" t="n">
        <f aca="false">FALSE()</f>
        <v>0</v>
      </c>
      <c r="AK66" s="2" t="n">
        <f aca="false">FALSE()</f>
        <v>0</v>
      </c>
      <c r="AL66" s="2" t="n">
        <f aca="false">FALSE()</f>
        <v>0</v>
      </c>
      <c r="AM66" s="2" t="n">
        <f aca="false">FALSE()</f>
        <v>0</v>
      </c>
      <c r="AN66" s="2" t="n">
        <f aca="false">FALSE()</f>
        <v>0</v>
      </c>
      <c r="AO66" s="2" t="n">
        <f aca="false">FALSE()</f>
        <v>0</v>
      </c>
    </row>
    <row r="67" customFormat="false" ht="15.75" hidden="false" customHeight="false" outlineLevel="0" collapsed="false">
      <c r="A67" s="73" t="n">
        <v>43974.8234375</v>
      </c>
      <c r="B67" s="2" t="s">
        <v>590</v>
      </c>
      <c r="C67" s="2" t="s">
        <v>591</v>
      </c>
      <c r="D67" s="2" t="s">
        <v>369</v>
      </c>
      <c r="E67" s="2" t="n">
        <v>9</v>
      </c>
      <c r="F67" s="2" t="n">
        <v>117</v>
      </c>
      <c r="H67" s="4" t="s">
        <v>592</v>
      </c>
      <c r="I67" s="2" t="s">
        <v>593</v>
      </c>
      <c r="J67" s="2" t="s">
        <v>224</v>
      </c>
      <c r="M67" s="2" t="s">
        <v>535</v>
      </c>
      <c r="N67" s="2" t="s">
        <v>377</v>
      </c>
      <c r="O67" s="2" t="s">
        <v>345</v>
      </c>
      <c r="P67" s="2" t="n">
        <v>81</v>
      </c>
      <c r="Q67" s="2" t="n">
        <v>2</v>
      </c>
      <c r="R67" s="2" t="n">
        <f aca="false">TRUE()</f>
        <v>1</v>
      </c>
      <c r="S67" s="2" t="n">
        <v>2</v>
      </c>
      <c r="U67" s="2" t="n">
        <f aca="false">FALSE()</f>
        <v>0</v>
      </c>
      <c r="V67" s="2" t="n">
        <f aca="false">FALSE()</f>
        <v>0</v>
      </c>
      <c r="W67" s="2" t="n">
        <f aca="false">TRUE()</f>
        <v>1</v>
      </c>
      <c r="X67" s="2" t="n">
        <f aca="false">FALSE()</f>
        <v>0</v>
      </c>
      <c r="Y67" s="2" t="n">
        <f aca="false">FALSE()</f>
        <v>0</v>
      </c>
      <c r="Z67" s="2" t="n">
        <f aca="false">FALSE()</f>
        <v>0</v>
      </c>
      <c r="AA67" s="2" t="n">
        <f aca="false">FALSE()</f>
        <v>0</v>
      </c>
      <c r="AB67" s="2" t="n">
        <f aca="false">FALSE()</f>
        <v>0</v>
      </c>
      <c r="AC67" s="2" t="n">
        <f aca="false">FALSE()</f>
        <v>0</v>
      </c>
      <c r="AD67" s="2" t="n">
        <f aca="false">FALSE()</f>
        <v>0</v>
      </c>
      <c r="AE67" s="2" t="n">
        <f aca="false">FALSE()</f>
        <v>0</v>
      </c>
      <c r="AF67" s="2" t="n">
        <f aca="false">FALSE()</f>
        <v>0</v>
      </c>
      <c r="AG67" s="2" t="n">
        <f aca="false">FALSE()</f>
        <v>0</v>
      </c>
      <c r="AH67" s="2" t="n">
        <f aca="false">FALSE()</f>
        <v>0</v>
      </c>
      <c r="AI67" s="2" t="n">
        <f aca="false">FALSE()</f>
        <v>0</v>
      </c>
      <c r="AJ67" s="2" t="n">
        <f aca="false">FALSE()</f>
        <v>0</v>
      </c>
      <c r="AK67" s="2" t="n">
        <f aca="false">FALSE()</f>
        <v>0</v>
      </c>
      <c r="AL67" s="2" t="n">
        <f aca="false">FALSE()</f>
        <v>0</v>
      </c>
      <c r="AM67" s="2" t="n">
        <f aca="false">FALSE()</f>
        <v>0</v>
      </c>
      <c r="AN67" s="2" t="n">
        <f aca="false">FALSE()</f>
        <v>0</v>
      </c>
      <c r="AO67" s="2" t="n">
        <f aca="false">FALSE()</f>
        <v>0</v>
      </c>
    </row>
    <row r="68" customFormat="false" ht="15.75" hidden="false" customHeight="false" outlineLevel="0" collapsed="false">
      <c r="A68" s="73" t="n">
        <v>43975.3059490741</v>
      </c>
      <c r="B68" s="2" t="s">
        <v>91</v>
      </c>
      <c r="C68" s="2" t="s">
        <v>92</v>
      </c>
      <c r="D68" s="2" t="s">
        <v>369</v>
      </c>
      <c r="E68" s="2" t="n">
        <v>9</v>
      </c>
      <c r="F68" s="2" t="n">
        <v>149</v>
      </c>
      <c r="H68" s="4" t="s">
        <v>594</v>
      </c>
      <c r="I68" s="2" t="s">
        <v>94</v>
      </c>
      <c r="J68" s="2" t="s">
        <v>224</v>
      </c>
      <c r="K68" s="2" t="s">
        <v>376</v>
      </c>
      <c r="L68" s="2" t="s">
        <v>32</v>
      </c>
      <c r="M68" s="2" t="s">
        <v>535</v>
      </c>
      <c r="N68" s="2" t="s">
        <v>373</v>
      </c>
      <c r="O68" s="2" t="s">
        <v>345</v>
      </c>
      <c r="P68" s="2" t="n">
        <v>82</v>
      </c>
      <c r="Q68" s="2" t="n">
        <v>-1</v>
      </c>
      <c r="R68" s="2" t="n">
        <f aca="false">FALSE()</f>
        <v>0</v>
      </c>
      <c r="S68" s="2" t="e">
        <f aca="false">#N/A</f>
        <v>#N/A</v>
      </c>
      <c r="U68" s="2" t="n">
        <f aca="false">FALSE()</f>
        <v>0</v>
      </c>
      <c r="V68" s="2" t="n">
        <f aca="false">FALSE()</f>
        <v>0</v>
      </c>
      <c r="W68" s="2" t="n">
        <f aca="false">FALSE()</f>
        <v>0</v>
      </c>
      <c r="X68" s="2" t="n">
        <f aca="false">FALSE()</f>
        <v>0</v>
      </c>
      <c r="Y68" s="2" t="n">
        <f aca="false">FALSE()</f>
        <v>0</v>
      </c>
      <c r="Z68" s="2" t="n">
        <f aca="false">FALSE()</f>
        <v>0</v>
      </c>
      <c r="AA68" s="2" t="n">
        <f aca="false">FALSE()</f>
        <v>0</v>
      </c>
      <c r="AB68" s="2" t="n">
        <f aca="false">FALSE()</f>
        <v>0</v>
      </c>
      <c r="AC68" s="2" t="n">
        <f aca="false">FALSE()</f>
        <v>0</v>
      </c>
      <c r="AD68" s="2" t="n">
        <f aca="false">FALSE()</f>
        <v>0</v>
      </c>
      <c r="AE68" s="2" t="n">
        <f aca="false">FALSE()</f>
        <v>0</v>
      </c>
      <c r="AF68" s="2" t="n">
        <f aca="false">FALSE()</f>
        <v>0</v>
      </c>
      <c r="AG68" s="2" t="n">
        <f aca="false">FALSE()</f>
        <v>0</v>
      </c>
      <c r="AH68" s="2" t="n">
        <f aca="false">FALSE()</f>
        <v>0</v>
      </c>
      <c r="AI68" s="2" t="n">
        <f aca="false">FALSE()</f>
        <v>0</v>
      </c>
      <c r="AJ68" s="2" t="n">
        <f aca="false">FALSE()</f>
        <v>0</v>
      </c>
      <c r="AK68" s="2" t="n">
        <f aca="false">FALSE()</f>
        <v>0</v>
      </c>
      <c r="AL68" s="2" t="n">
        <f aca="false">FALSE()</f>
        <v>0</v>
      </c>
      <c r="AM68" s="2" t="n">
        <f aca="false">FALSE()</f>
        <v>0</v>
      </c>
      <c r="AN68" s="2" t="n">
        <f aca="false">FALSE()</f>
        <v>0</v>
      </c>
      <c r="AO68" s="2" t="n">
        <f aca="false">FALSE()</f>
        <v>0</v>
      </c>
    </row>
    <row r="69" customFormat="false" ht="15.75" hidden="false" customHeight="false" outlineLevel="0" collapsed="false">
      <c r="A69" s="73" t="n">
        <v>43975.4406134259</v>
      </c>
      <c r="B69" s="2" t="s">
        <v>595</v>
      </c>
      <c r="C69" s="2" t="s">
        <v>486</v>
      </c>
      <c r="E69" s="2" t="n">
        <v>10</v>
      </c>
      <c r="F69" s="2" t="n">
        <v>117</v>
      </c>
      <c r="H69" s="4" t="s">
        <v>596</v>
      </c>
      <c r="I69" s="2" t="s">
        <v>597</v>
      </c>
      <c r="J69" s="2" t="s">
        <v>49</v>
      </c>
      <c r="M69" s="2" t="s">
        <v>384</v>
      </c>
      <c r="N69" s="2" t="s">
        <v>442</v>
      </c>
      <c r="O69" s="2" t="s">
        <v>345</v>
      </c>
      <c r="P69" s="2" t="n">
        <v>83</v>
      </c>
      <c r="Q69" s="2" t="n">
        <v>2</v>
      </c>
      <c r="R69" s="2" t="n">
        <f aca="false">TRUE()</f>
        <v>1</v>
      </c>
      <c r="S69" s="2" t="n">
        <v>4</v>
      </c>
      <c r="U69" s="2" t="n">
        <f aca="false">TRUE()</f>
        <v>1</v>
      </c>
      <c r="V69" s="2" t="n">
        <f aca="false">TRUE()</f>
        <v>1</v>
      </c>
      <c r="W69" s="2" t="n">
        <f aca="false">TRUE()</f>
        <v>1</v>
      </c>
      <c r="X69" s="2" t="n">
        <f aca="false">TRUE()</f>
        <v>1</v>
      </c>
      <c r="Y69" s="2" t="n">
        <f aca="false">TRUE()</f>
        <v>1</v>
      </c>
      <c r="Z69" s="2" t="n">
        <f aca="false">TRUE()</f>
        <v>1</v>
      </c>
      <c r="AA69" s="2" t="n">
        <f aca="false">TRUE()</f>
        <v>1</v>
      </c>
      <c r="AB69" s="2" t="n">
        <f aca="false">TRUE()</f>
        <v>1</v>
      </c>
      <c r="AC69" s="2" t="n">
        <f aca="false">TRUE()</f>
        <v>1</v>
      </c>
      <c r="AD69" s="2" t="n">
        <f aca="false">FALSE()</f>
        <v>0</v>
      </c>
      <c r="AE69" s="2" t="n">
        <f aca="false">TRUE()</f>
        <v>1</v>
      </c>
      <c r="AF69" s="2" t="n">
        <f aca="false">TRUE()</f>
        <v>1</v>
      </c>
      <c r="AG69" s="2" t="n">
        <f aca="false">TRUE()</f>
        <v>1</v>
      </c>
      <c r="AH69" s="2" t="n">
        <f aca="false">TRUE()</f>
        <v>1</v>
      </c>
      <c r="AI69" s="2" t="n">
        <f aca="false">TRUE()</f>
        <v>1</v>
      </c>
      <c r="AJ69" s="2" t="n">
        <f aca="false">TRUE()</f>
        <v>1</v>
      </c>
      <c r="AK69" s="2" t="n">
        <f aca="false">TRUE()</f>
        <v>1</v>
      </c>
      <c r="AL69" s="2" t="n">
        <f aca="false">TRUE()</f>
        <v>1</v>
      </c>
      <c r="AM69" s="2" t="n">
        <f aca="false">FALSE()</f>
        <v>0</v>
      </c>
      <c r="AN69" s="2" t="n">
        <f aca="false">FALSE()</f>
        <v>0</v>
      </c>
      <c r="AO69" s="2" t="n">
        <f aca="false">FALSE()</f>
        <v>0</v>
      </c>
    </row>
    <row r="70" customFormat="false" ht="15.75" hidden="false" customHeight="false" outlineLevel="0" collapsed="false">
      <c r="A70" s="73" t="n">
        <v>43975.9199537037</v>
      </c>
      <c r="B70" s="2" t="s">
        <v>598</v>
      </c>
      <c r="C70" s="2" t="s">
        <v>275</v>
      </c>
      <c r="D70" s="2" t="s">
        <v>369</v>
      </c>
      <c r="E70" s="2" t="n">
        <v>10</v>
      </c>
      <c r="F70" s="2" t="n">
        <v>117</v>
      </c>
      <c r="H70" s="4" t="s">
        <v>599</v>
      </c>
      <c r="I70" s="2" t="s">
        <v>600</v>
      </c>
      <c r="J70" s="2" t="s">
        <v>49</v>
      </c>
      <c r="M70" s="2" t="s">
        <v>384</v>
      </c>
      <c r="N70" s="2" t="s">
        <v>442</v>
      </c>
      <c r="O70" s="2" t="s">
        <v>66</v>
      </c>
      <c r="P70" s="2" t="n">
        <v>84</v>
      </c>
      <c r="Q70" s="2" t="n">
        <v>2</v>
      </c>
      <c r="R70" s="2" t="n">
        <f aca="false">TRUE()</f>
        <v>1</v>
      </c>
      <c r="S70" s="2" t="n">
        <v>1</v>
      </c>
      <c r="U70" s="2" t="n">
        <f aca="false">TRUE()</f>
        <v>1</v>
      </c>
      <c r="V70" s="2" t="n">
        <f aca="false">TRUE()</f>
        <v>1</v>
      </c>
      <c r="W70" s="2" t="n">
        <f aca="false">TRUE()</f>
        <v>1</v>
      </c>
      <c r="X70" s="2" t="n">
        <f aca="false">TRUE()</f>
        <v>1</v>
      </c>
      <c r="Y70" s="2" t="n">
        <f aca="false">TRUE()</f>
        <v>1</v>
      </c>
      <c r="Z70" s="2" t="n">
        <f aca="false">TRUE()</f>
        <v>1</v>
      </c>
      <c r="AA70" s="2" t="n">
        <f aca="false">TRUE()</f>
        <v>1</v>
      </c>
      <c r="AB70" s="2" t="n">
        <f aca="false">FALSE()</f>
        <v>0</v>
      </c>
      <c r="AC70" s="2" t="n">
        <f aca="false">TRUE()</f>
        <v>1</v>
      </c>
      <c r="AD70" s="2" t="n">
        <f aca="false">FALSE()</f>
        <v>0</v>
      </c>
      <c r="AE70" s="2" t="n">
        <f aca="false">TRUE()</f>
        <v>1</v>
      </c>
      <c r="AF70" s="2" t="n">
        <f aca="false">TRUE()</f>
        <v>1</v>
      </c>
      <c r="AG70" s="2" t="n">
        <f aca="false">TRUE()</f>
        <v>1</v>
      </c>
      <c r="AH70" s="2" t="n">
        <f aca="false">TRUE()</f>
        <v>1</v>
      </c>
      <c r="AI70" s="2" t="n">
        <f aca="false">FALSE()</f>
        <v>0</v>
      </c>
      <c r="AJ70" s="2" t="n">
        <f aca="false">TRUE()</f>
        <v>1</v>
      </c>
      <c r="AK70" s="2" t="n">
        <f aca="false">TRUE()</f>
        <v>1</v>
      </c>
      <c r="AL70" s="2" t="n">
        <f aca="false">TRUE()</f>
        <v>1</v>
      </c>
      <c r="AM70" s="2" t="n">
        <f aca="false">FALSE()</f>
        <v>0</v>
      </c>
      <c r="AN70" s="2" t="n">
        <f aca="false">FALSE()</f>
        <v>0</v>
      </c>
      <c r="AO70" s="2" t="n">
        <f aca="false">FALSE()</f>
        <v>0</v>
      </c>
    </row>
    <row r="71" customFormat="false" ht="15.75" hidden="false" customHeight="false" outlineLevel="0" collapsed="false">
      <c r="A71" s="73" t="n">
        <v>43975.9454861111</v>
      </c>
      <c r="B71" s="2" t="s">
        <v>601</v>
      </c>
      <c r="C71" s="2" t="s">
        <v>188</v>
      </c>
      <c r="D71" s="2" t="s">
        <v>369</v>
      </c>
      <c r="E71" s="2" t="n">
        <v>10</v>
      </c>
      <c r="F71" s="2" t="n">
        <v>117</v>
      </c>
      <c r="H71" s="4" t="s">
        <v>602</v>
      </c>
      <c r="I71" s="2" t="s">
        <v>603</v>
      </c>
      <c r="J71" s="2" t="s">
        <v>224</v>
      </c>
      <c r="K71" s="2" t="s">
        <v>49</v>
      </c>
      <c r="M71" s="2" t="s">
        <v>372</v>
      </c>
      <c r="N71" s="2" t="s">
        <v>442</v>
      </c>
      <c r="O71" s="2" t="s">
        <v>345</v>
      </c>
      <c r="P71" s="2" t="n">
        <v>85</v>
      </c>
      <c r="Q71" s="2" t="n">
        <v>2</v>
      </c>
      <c r="R71" s="2" t="n">
        <f aca="false">TRUE()</f>
        <v>1</v>
      </c>
      <c r="S71" s="2" t="n">
        <v>2</v>
      </c>
      <c r="U71" s="2" t="n">
        <f aca="false">TRUE()</f>
        <v>1</v>
      </c>
      <c r="V71" s="2" t="n">
        <f aca="false">TRUE()</f>
        <v>1</v>
      </c>
      <c r="W71" s="2" t="n">
        <f aca="false">FALSE()</f>
        <v>0</v>
      </c>
      <c r="X71" s="2" t="n">
        <f aca="false">TRUE()</f>
        <v>1</v>
      </c>
      <c r="Y71" s="2" t="n">
        <f aca="false">TRUE()</f>
        <v>1</v>
      </c>
      <c r="Z71" s="2" t="n">
        <f aca="false">TRUE()</f>
        <v>1</v>
      </c>
      <c r="AA71" s="2" t="n">
        <f aca="false">TRUE()</f>
        <v>1</v>
      </c>
      <c r="AB71" s="2" t="n">
        <f aca="false">TRUE()</f>
        <v>1</v>
      </c>
      <c r="AC71" s="2" t="n">
        <f aca="false">TRUE()</f>
        <v>1</v>
      </c>
      <c r="AD71" s="2" t="n">
        <f aca="false">FALSE()</f>
        <v>0</v>
      </c>
      <c r="AE71" s="2" t="n">
        <f aca="false">TRUE()</f>
        <v>1</v>
      </c>
      <c r="AF71" s="2" t="n">
        <f aca="false">TRUE()</f>
        <v>1</v>
      </c>
      <c r="AG71" s="2" t="n">
        <f aca="false">TRUE()</f>
        <v>1</v>
      </c>
      <c r="AH71" s="2" t="n">
        <f aca="false">TRUE()</f>
        <v>1</v>
      </c>
      <c r="AI71" s="2" t="n">
        <f aca="false">TRUE()</f>
        <v>1</v>
      </c>
      <c r="AJ71" s="2" t="n">
        <f aca="false">TRUE()</f>
        <v>1</v>
      </c>
      <c r="AK71" s="2" t="n">
        <f aca="false">TRUE()</f>
        <v>1</v>
      </c>
      <c r="AL71" s="2" t="n">
        <f aca="false">TRUE()</f>
        <v>1</v>
      </c>
      <c r="AM71" s="2" t="n">
        <f aca="false">FALSE()</f>
        <v>0</v>
      </c>
      <c r="AN71" s="2" t="n">
        <f aca="false">FALSE()</f>
        <v>0</v>
      </c>
      <c r="AO71" s="2" t="n">
        <f aca="false">FALSE()</f>
        <v>0</v>
      </c>
    </row>
    <row r="72" customFormat="false" ht="15.75" hidden="false" customHeight="false" outlineLevel="0" collapsed="false">
      <c r="A72" s="73" t="n">
        <v>43976.434375</v>
      </c>
      <c r="B72" s="2" t="s">
        <v>604</v>
      </c>
      <c r="C72" s="2" t="s">
        <v>605</v>
      </c>
      <c r="D72" s="2" t="s">
        <v>369</v>
      </c>
      <c r="E72" s="2" t="n">
        <v>10</v>
      </c>
      <c r="F72" s="2" t="n">
        <v>117</v>
      </c>
      <c r="H72" s="4" t="s">
        <v>606</v>
      </c>
      <c r="I72" s="2" t="s">
        <v>607</v>
      </c>
      <c r="J72" s="2" t="s">
        <v>224</v>
      </c>
      <c r="M72" s="2" t="s">
        <v>535</v>
      </c>
      <c r="N72" s="2" t="s">
        <v>225</v>
      </c>
      <c r="O72" s="2" t="s">
        <v>345</v>
      </c>
      <c r="P72" s="2" t="n">
        <v>86</v>
      </c>
      <c r="Q72" s="2" t="n">
        <v>2</v>
      </c>
      <c r="R72" s="2" t="n">
        <f aca="false">FALSE()</f>
        <v>0</v>
      </c>
      <c r="S72" s="2" t="n">
        <v>3</v>
      </c>
      <c r="U72" s="2" t="n">
        <f aca="false">FALSE()</f>
        <v>0</v>
      </c>
      <c r="V72" s="2" t="n">
        <f aca="false">FALSE()</f>
        <v>0</v>
      </c>
      <c r="W72" s="2" t="n">
        <f aca="false">FALSE()</f>
        <v>0</v>
      </c>
      <c r="X72" s="2" t="n">
        <f aca="false">FALSE()</f>
        <v>0</v>
      </c>
      <c r="Y72" s="2" t="n">
        <f aca="false">FALSE()</f>
        <v>0</v>
      </c>
      <c r="Z72" s="2" t="n">
        <f aca="false">FALSE()</f>
        <v>0</v>
      </c>
      <c r="AA72" s="2" t="n">
        <f aca="false">FALSE()</f>
        <v>0</v>
      </c>
      <c r="AB72" s="2" t="n">
        <f aca="false">FALSE()</f>
        <v>0</v>
      </c>
      <c r="AC72" s="2" t="n">
        <f aca="false">FALSE()</f>
        <v>0</v>
      </c>
      <c r="AD72" s="2" t="n">
        <f aca="false">FALSE()</f>
        <v>0</v>
      </c>
      <c r="AE72" s="2" t="n">
        <f aca="false">FALSE()</f>
        <v>0</v>
      </c>
      <c r="AF72" s="2" t="n">
        <f aca="false">FALSE()</f>
        <v>0</v>
      </c>
      <c r="AG72" s="2" t="n">
        <f aca="false">FALSE()</f>
        <v>0</v>
      </c>
      <c r="AH72" s="2" t="n">
        <f aca="false">FALSE()</f>
        <v>0</v>
      </c>
      <c r="AI72" s="2" t="n">
        <f aca="false">FALSE()</f>
        <v>0</v>
      </c>
      <c r="AJ72" s="2" t="n">
        <f aca="false">FALSE()</f>
        <v>0</v>
      </c>
      <c r="AK72" s="2" t="n">
        <f aca="false">FALSE()</f>
        <v>0</v>
      </c>
      <c r="AL72" s="2" t="n">
        <f aca="false">FALSE()</f>
        <v>0</v>
      </c>
      <c r="AM72" s="2" t="n">
        <f aca="false">FALSE()</f>
        <v>0</v>
      </c>
      <c r="AN72" s="2" t="n">
        <f aca="false">FALSE()</f>
        <v>0</v>
      </c>
      <c r="AO72" s="2" t="n">
        <f aca="false">FALSE()</f>
        <v>0</v>
      </c>
    </row>
    <row r="73" customFormat="false" ht="15.75" hidden="false" customHeight="false" outlineLevel="0" collapsed="false">
      <c r="A73" s="73" t="n">
        <v>43976.7643981481</v>
      </c>
      <c r="B73" s="2" t="s">
        <v>608</v>
      </c>
      <c r="C73" s="2" t="s">
        <v>609</v>
      </c>
      <c r="D73" s="2" t="s">
        <v>610</v>
      </c>
      <c r="E73" s="2" t="n">
        <v>8</v>
      </c>
      <c r="F73" s="2" t="n">
        <v>124</v>
      </c>
      <c r="H73" s="4" t="s">
        <v>611</v>
      </c>
      <c r="I73" s="2" t="s">
        <v>612</v>
      </c>
      <c r="J73" s="2" t="s">
        <v>224</v>
      </c>
      <c r="K73" s="2" t="s">
        <v>49</v>
      </c>
      <c r="M73" s="2" t="s">
        <v>406</v>
      </c>
      <c r="N73" s="2" t="s">
        <v>373</v>
      </c>
      <c r="O73" s="2" t="s">
        <v>66</v>
      </c>
      <c r="P73" s="2" t="n">
        <v>87</v>
      </c>
      <c r="Q73" s="2" t="n">
        <v>2</v>
      </c>
      <c r="R73" s="2" t="n">
        <f aca="false">FALSE()</f>
        <v>0</v>
      </c>
      <c r="S73" s="2" t="n">
        <v>2</v>
      </c>
      <c r="U73" s="2" t="n">
        <f aca="false">FALSE()</f>
        <v>0</v>
      </c>
      <c r="V73" s="2" t="n">
        <f aca="false">FALSE()</f>
        <v>0</v>
      </c>
      <c r="W73" s="2" t="n">
        <f aca="false">FALSE()</f>
        <v>0</v>
      </c>
      <c r="X73" s="2" t="n">
        <f aca="false">FALSE()</f>
        <v>0</v>
      </c>
      <c r="Y73" s="2" t="n">
        <f aca="false">FALSE()</f>
        <v>0</v>
      </c>
      <c r="Z73" s="2" t="n">
        <f aca="false">FALSE()</f>
        <v>0</v>
      </c>
      <c r="AA73" s="2" t="n">
        <f aca="false">FALSE()</f>
        <v>0</v>
      </c>
      <c r="AB73" s="2" t="n">
        <f aca="false">FALSE()</f>
        <v>0</v>
      </c>
      <c r="AC73" s="2" t="n">
        <f aca="false">FALSE()</f>
        <v>0</v>
      </c>
      <c r="AD73" s="2" t="n">
        <f aca="false">FALSE()</f>
        <v>0</v>
      </c>
      <c r="AE73" s="2" t="n">
        <f aca="false">FALSE()</f>
        <v>0</v>
      </c>
      <c r="AF73" s="2" t="n">
        <f aca="false">FALSE()</f>
        <v>0</v>
      </c>
      <c r="AG73" s="2" t="n">
        <f aca="false">FALSE()</f>
        <v>0</v>
      </c>
      <c r="AH73" s="2" t="n">
        <f aca="false">FALSE()</f>
        <v>0</v>
      </c>
      <c r="AI73" s="2" t="n">
        <f aca="false">FALSE()</f>
        <v>0</v>
      </c>
      <c r="AJ73" s="2" t="n">
        <f aca="false">FALSE()</f>
        <v>0</v>
      </c>
      <c r="AK73" s="2" t="n">
        <f aca="false">FALSE()</f>
        <v>0</v>
      </c>
      <c r="AL73" s="2" t="n">
        <f aca="false">FALSE()</f>
        <v>0</v>
      </c>
      <c r="AM73" s="2" t="n">
        <f aca="false">FALSE()</f>
        <v>0</v>
      </c>
      <c r="AN73" s="2" t="n">
        <f aca="false">FALSE()</f>
        <v>0</v>
      </c>
      <c r="AO73" s="2" t="n">
        <f aca="false">FALSE()</f>
        <v>0</v>
      </c>
    </row>
    <row r="74" customFormat="false" ht="15.75" hidden="false" customHeight="false" outlineLevel="0" collapsed="false">
      <c r="A74" s="73" t="n">
        <v>43976.772037037</v>
      </c>
      <c r="B74" s="2" t="s">
        <v>613</v>
      </c>
      <c r="C74" s="2" t="s">
        <v>614</v>
      </c>
      <c r="D74" s="2" t="s">
        <v>369</v>
      </c>
      <c r="E74" s="2" t="n">
        <v>9</v>
      </c>
      <c r="F74" s="2" t="n">
        <v>16</v>
      </c>
      <c r="H74" s="4" t="s">
        <v>615</v>
      </c>
      <c r="I74" s="2" t="s">
        <v>616</v>
      </c>
      <c r="J74" s="2" t="s">
        <v>376</v>
      </c>
      <c r="K74" s="2" t="s">
        <v>32</v>
      </c>
      <c r="M74" s="2" t="s">
        <v>372</v>
      </c>
      <c r="N74" s="2" t="s">
        <v>377</v>
      </c>
      <c r="O74" s="2" t="s">
        <v>66</v>
      </c>
      <c r="P74" s="2" t="n">
        <v>88</v>
      </c>
      <c r="Q74" s="2" t="n">
        <v>2</v>
      </c>
      <c r="R74" s="2" t="n">
        <f aca="false">TRUE()</f>
        <v>1</v>
      </c>
      <c r="S74" s="2" t="n">
        <v>3</v>
      </c>
      <c r="U74" s="2" t="n">
        <f aca="false">TRUE()</f>
        <v>1</v>
      </c>
      <c r="V74" s="2" t="n">
        <f aca="false">TRUE()</f>
        <v>1</v>
      </c>
      <c r="W74" s="2" t="n">
        <f aca="false">TRUE()</f>
        <v>1</v>
      </c>
      <c r="X74" s="2" t="n">
        <f aca="false">TRUE()</f>
        <v>1</v>
      </c>
      <c r="Y74" s="2" t="n">
        <f aca="false">TRUE()</f>
        <v>1</v>
      </c>
      <c r="Z74" s="2" t="n">
        <f aca="false">TRUE()</f>
        <v>1</v>
      </c>
      <c r="AA74" s="2" t="n">
        <f aca="false">TRUE()</f>
        <v>1</v>
      </c>
      <c r="AB74" s="2" t="n">
        <f aca="false">TRUE()</f>
        <v>1</v>
      </c>
      <c r="AC74" s="2" t="n">
        <f aca="false">TRUE()</f>
        <v>1</v>
      </c>
      <c r="AD74" s="2" t="n">
        <f aca="false">FALSE()</f>
        <v>0</v>
      </c>
      <c r="AE74" s="2" t="n">
        <f aca="false">FALSE()</f>
        <v>0</v>
      </c>
      <c r="AF74" s="2" t="n">
        <f aca="false">TRUE()</f>
        <v>1</v>
      </c>
      <c r="AG74" s="2" t="n">
        <f aca="false">TRUE()</f>
        <v>1</v>
      </c>
      <c r="AH74" s="2" t="n">
        <f aca="false">TRUE()</f>
        <v>1</v>
      </c>
      <c r="AI74" s="2" t="n">
        <f aca="false">TRUE()</f>
        <v>1</v>
      </c>
      <c r="AJ74" s="2" t="n">
        <f aca="false">TRUE()</f>
        <v>1</v>
      </c>
      <c r="AK74" s="2" t="n">
        <f aca="false">TRUE()</f>
        <v>1</v>
      </c>
      <c r="AL74" s="2" t="n">
        <f aca="false">FALSE()</f>
        <v>0</v>
      </c>
      <c r="AM74" s="2" t="n">
        <f aca="false">FALSE()</f>
        <v>0</v>
      </c>
      <c r="AN74" s="2" t="n">
        <f aca="false">FALSE()</f>
        <v>0</v>
      </c>
      <c r="AO74" s="2" t="n">
        <f aca="false">FALSE()</f>
        <v>0</v>
      </c>
    </row>
    <row r="75" customFormat="false" ht="15.75" hidden="false" customHeight="false" outlineLevel="0" collapsed="false">
      <c r="A75" s="73" t="n">
        <v>43976.9454513889</v>
      </c>
      <c r="B75" s="2" t="s">
        <v>617</v>
      </c>
      <c r="C75" s="2" t="s">
        <v>75</v>
      </c>
      <c r="D75" s="2" t="s">
        <v>369</v>
      </c>
      <c r="E75" s="2" t="n">
        <v>8</v>
      </c>
      <c r="F75" s="2" t="n">
        <v>36</v>
      </c>
      <c r="H75" s="4" t="s">
        <v>618</v>
      </c>
      <c r="I75" s="2" t="s">
        <v>619</v>
      </c>
      <c r="J75" s="2" t="s">
        <v>376</v>
      </c>
      <c r="M75" s="2" t="s">
        <v>407</v>
      </c>
      <c r="N75" s="2" t="s">
        <v>377</v>
      </c>
      <c r="O75" s="2" t="s">
        <v>66</v>
      </c>
      <c r="P75" s="2" t="n">
        <v>89</v>
      </c>
      <c r="Q75" s="2" t="n">
        <v>2</v>
      </c>
      <c r="R75" s="2" t="n">
        <f aca="false">TRUE()</f>
        <v>1</v>
      </c>
      <c r="S75" s="2" t="n">
        <v>3</v>
      </c>
      <c r="U75" s="2" t="n">
        <f aca="false">TRUE()</f>
        <v>1</v>
      </c>
      <c r="V75" s="2" t="n">
        <f aca="false">TRUE()</f>
        <v>1</v>
      </c>
      <c r="W75" s="2" t="n">
        <f aca="false">TRUE()</f>
        <v>1</v>
      </c>
      <c r="X75" s="2" t="n">
        <f aca="false">TRUE()</f>
        <v>1</v>
      </c>
      <c r="Y75" s="2" t="n">
        <f aca="false">TRUE()</f>
        <v>1</v>
      </c>
      <c r="Z75" s="2" t="n">
        <f aca="false">TRUE()</f>
        <v>1</v>
      </c>
      <c r="AA75" s="2" t="n">
        <f aca="false">TRUE()</f>
        <v>1</v>
      </c>
      <c r="AB75" s="2" t="n">
        <f aca="false">TRUE()</f>
        <v>1</v>
      </c>
      <c r="AC75" s="2" t="n">
        <f aca="false">TRUE()</f>
        <v>1</v>
      </c>
      <c r="AD75" s="2" t="n">
        <f aca="false">FALSE()</f>
        <v>0</v>
      </c>
      <c r="AE75" s="2" t="n">
        <f aca="false">TRUE()</f>
        <v>1</v>
      </c>
      <c r="AF75" s="2" t="n">
        <f aca="false">TRUE()</f>
        <v>1</v>
      </c>
      <c r="AG75" s="2" t="n">
        <f aca="false">TRUE()</f>
        <v>1</v>
      </c>
      <c r="AH75" s="2" t="n">
        <f aca="false">TRUE()</f>
        <v>1</v>
      </c>
      <c r="AI75" s="2" t="n">
        <f aca="false">TRUE()</f>
        <v>1</v>
      </c>
      <c r="AJ75" s="2" t="n">
        <f aca="false">TRUE()</f>
        <v>1</v>
      </c>
      <c r="AK75" s="2" t="n">
        <f aca="false">TRUE()</f>
        <v>1</v>
      </c>
      <c r="AL75" s="2" t="n">
        <f aca="false">FALSE()</f>
        <v>0</v>
      </c>
      <c r="AM75" s="2" t="n">
        <f aca="false">FALSE()</f>
        <v>0</v>
      </c>
      <c r="AN75" s="2" t="n">
        <f aca="false">FALSE()</f>
        <v>0</v>
      </c>
      <c r="AO75" s="2" t="n">
        <f aca="false">FALSE()</f>
        <v>0</v>
      </c>
    </row>
    <row r="76" customFormat="false" ht="15.75" hidden="false" customHeight="false" outlineLevel="0" collapsed="false">
      <c r="A76" s="73" t="n">
        <v>43977.2884606481</v>
      </c>
      <c r="B76" s="2" t="s">
        <v>620</v>
      </c>
      <c r="C76" s="2" t="s">
        <v>466</v>
      </c>
      <c r="D76" s="2" t="s">
        <v>621</v>
      </c>
      <c r="E76" s="2" t="n">
        <v>8</v>
      </c>
      <c r="F76" s="2" t="n">
        <v>1</v>
      </c>
      <c r="G76" s="2" t="s">
        <v>622</v>
      </c>
      <c r="H76" s="4" t="s">
        <v>623</v>
      </c>
      <c r="I76" s="2" t="s">
        <v>624</v>
      </c>
      <c r="J76" s="2" t="s">
        <v>24</v>
      </c>
      <c r="K76" s="2" t="s">
        <v>160</v>
      </c>
      <c r="M76" s="2" t="s">
        <v>384</v>
      </c>
      <c r="N76" s="2" t="s">
        <v>225</v>
      </c>
      <c r="O76" s="2" t="s">
        <v>66</v>
      </c>
      <c r="P76" s="2" t="n">
        <v>92</v>
      </c>
      <c r="Q76" s="2" t="n">
        <v>2</v>
      </c>
      <c r="R76" s="2" t="n">
        <f aca="false">TRUE()</f>
        <v>1</v>
      </c>
      <c r="S76" s="2" t="n">
        <v>4</v>
      </c>
      <c r="U76" s="2" t="n">
        <f aca="false">TRUE()</f>
        <v>1</v>
      </c>
      <c r="V76" s="2" t="n">
        <f aca="false">TRUE()</f>
        <v>1</v>
      </c>
      <c r="W76" s="2" t="n">
        <f aca="false">TRUE()</f>
        <v>1</v>
      </c>
      <c r="X76" s="2" t="n">
        <f aca="false">TRUE()</f>
        <v>1</v>
      </c>
      <c r="Y76" s="2" t="n">
        <f aca="false">TRUE()</f>
        <v>1</v>
      </c>
      <c r="Z76" s="2" t="n">
        <f aca="false">TRUE()</f>
        <v>1</v>
      </c>
      <c r="AA76" s="2" t="n">
        <f aca="false">TRUE()</f>
        <v>1</v>
      </c>
      <c r="AB76" s="2" t="n">
        <f aca="false">FALSE()</f>
        <v>0</v>
      </c>
      <c r="AC76" s="2" t="n">
        <f aca="false">FALSE()</f>
        <v>0</v>
      </c>
      <c r="AD76" s="2" t="n">
        <f aca="false">FALSE()</f>
        <v>0</v>
      </c>
      <c r="AE76" s="2" t="n">
        <f aca="false">TRUE()</f>
        <v>1</v>
      </c>
      <c r="AF76" s="2" t="n">
        <f aca="false">FALSE()</f>
        <v>0</v>
      </c>
      <c r="AG76" s="2" t="n">
        <f aca="false">FALSE()</f>
        <v>0</v>
      </c>
      <c r="AH76" s="2" t="n">
        <f aca="false">FALSE()</f>
        <v>0</v>
      </c>
      <c r="AI76" s="2" t="n">
        <f aca="false">FALSE()</f>
        <v>0</v>
      </c>
      <c r="AJ76" s="2" t="n">
        <f aca="false">FALSE()</f>
        <v>0</v>
      </c>
      <c r="AK76" s="2" t="n">
        <f aca="false">FALSE()</f>
        <v>0</v>
      </c>
      <c r="AL76" s="2" t="n">
        <f aca="false">FALSE()</f>
        <v>0</v>
      </c>
      <c r="AM76" s="2" t="n">
        <f aca="false">FALSE()</f>
        <v>0</v>
      </c>
      <c r="AN76" s="2" t="n">
        <f aca="false">FALSE()</f>
        <v>0</v>
      </c>
      <c r="AO76" s="2" t="n">
        <f aca="false">FALSE()</f>
        <v>0</v>
      </c>
    </row>
    <row r="77" customFormat="false" ht="15.75" hidden="false" customHeight="false" outlineLevel="0" collapsed="false">
      <c r="A77" s="73" t="n">
        <v>43977.8151967593</v>
      </c>
      <c r="B77" s="2" t="s">
        <v>625</v>
      </c>
      <c r="C77" s="2" t="s">
        <v>478</v>
      </c>
      <c r="D77" s="2" t="s">
        <v>369</v>
      </c>
      <c r="E77" s="2" t="n">
        <v>10</v>
      </c>
      <c r="F77" s="2" t="n">
        <v>117</v>
      </c>
      <c r="H77" s="4" t="s">
        <v>626</v>
      </c>
      <c r="I77" s="2" t="s">
        <v>627</v>
      </c>
      <c r="J77" s="2" t="s">
        <v>224</v>
      </c>
      <c r="M77" s="2" t="s">
        <v>535</v>
      </c>
      <c r="N77" s="2" t="s">
        <v>377</v>
      </c>
      <c r="O77" s="2" t="s">
        <v>66</v>
      </c>
      <c r="P77" s="2" t="n">
        <v>93</v>
      </c>
      <c r="Q77" s="2" t="n">
        <v>2</v>
      </c>
      <c r="R77" s="2" t="n">
        <f aca="false">TRUE()</f>
        <v>1</v>
      </c>
      <c r="S77" s="2" t="n">
        <v>4</v>
      </c>
      <c r="U77" s="2" t="n">
        <f aca="false">TRUE()</f>
        <v>1</v>
      </c>
      <c r="V77" s="2" t="n">
        <f aca="false">TRUE()</f>
        <v>1</v>
      </c>
      <c r="W77" s="2" t="n">
        <f aca="false">FALSE()</f>
        <v>0</v>
      </c>
      <c r="X77" s="2" t="n">
        <f aca="false">TRUE()</f>
        <v>1</v>
      </c>
      <c r="Y77" s="2" t="n">
        <f aca="false">TRUE()</f>
        <v>1</v>
      </c>
      <c r="Z77" s="2" t="n">
        <f aca="false">FALSE()</f>
        <v>0</v>
      </c>
      <c r="AA77" s="2" t="n">
        <f aca="false">FALSE()</f>
        <v>0</v>
      </c>
      <c r="AB77" s="2" t="n">
        <f aca="false">FALSE()</f>
        <v>0</v>
      </c>
      <c r="AC77" s="2" t="n">
        <f aca="false">FALSE()</f>
        <v>0</v>
      </c>
      <c r="AD77" s="2" t="n">
        <f aca="false">FALSE()</f>
        <v>0</v>
      </c>
      <c r="AE77" s="2" t="n">
        <f aca="false">TRUE()</f>
        <v>1</v>
      </c>
      <c r="AF77" s="2" t="n">
        <f aca="false">TRUE()</f>
        <v>1</v>
      </c>
      <c r="AG77" s="2" t="n">
        <f aca="false">FALSE()</f>
        <v>0</v>
      </c>
      <c r="AH77" s="2" t="n">
        <f aca="false">FALSE()</f>
        <v>0</v>
      </c>
      <c r="AI77" s="2" t="n">
        <f aca="false">FALSE()</f>
        <v>0</v>
      </c>
      <c r="AJ77" s="2" t="n">
        <f aca="false">FALSE()</f>
        <v>0</v>
      </c>
      <c r="AK77" s="2" t="n">
        <f aca="false">FALSE()</f>
        <v>0</v>
      </c>
      <c r="AL77" s="2" t="n">
        <f aca="false">FALSE()</f>
        <v>0</v>
      </c>
      <c r="AM77" s="2" t="n">
        <f aca="false">FALSE()</f>
        <v>0</v>
      </c>
      <c r="AN77" s="2" t="n">
        <f aca="false">FALSE()</f>
        <v>0</v>
      </c>
      <c r="AO77" s="2" t="n">
        <f aca="false">FALSE()</f>
        <v>0</v>
      </c>
    </row>
    <row r="78" customFormat="false" ht="15.75" hidden="false" customHeight="false" outlineLevel="0" collapsed="false">
      <c r="A78" s="73" t="n">
        <v>43977.8959722222</v>
      </c>
      <c r="B78" s="2" t="s">
        <v>628</v>
      </c>
      <c r="C78" s="2" t="s">
        <v>72</v>
      </c>
      <c r="D78" s="2" t="s">
        <v>369</v>
      </c>
      <c r="E78" s="2" t="n">
        <v>10</v>
      </c>
      <c r="F78" s="2" t="n">
        <v>74</v>
      </c>
      <c r="H78" s="4" t="s">
        <v>629</v>
      </c>
      <c r="I78" s="2" t="s">
        <v>630</v>
      </c>
      <c r="J78" s="2" t="s">
        <v>32</v>
      </c>
      <c r="M78" s="2" t="s">
        <v>395</v>
      </c>
      <c r="N78" s="2" t="s">
        <v>385</v>
      </c>
      <c r="O78" s="2" t="s">
        <v>345</v>
      </c>
      <c r="P78" s="2" t="n">
        <v>94</v>
      </c>
      <c r="Q78" s="2" t="n">
        <v>2</v>
      </c>
      <c r="R78" s="2" t="n">
        <f aca="false">FALSE()</f>
        <v>0</v>
      </c>
      <c r="S78" s="2" t="n">
        <v>1</v>
      </c>
      <c r="U78" s="2" t="n">
        <f aca="false">FALSE()</f>
        <v>0</v>
      </c>
      <c r="V78" s="2" t="n">
        <f aca="false">FALSE()</f>
        <v>0</v>
      </c>
      <c r="W78" s="2" t="n">
        <f aca="false">FALSE()</f>
        <v>0</v>
      </c>
      <c r="X78" s="2" t="n">
        <f aca="false">FALSE()</f>
        <v>0</v>
      </c>
      <c r="Y78" s="2" t="n">
        <f aca="false">FALSE()</f>
        <v>0</v>
      </c>
      <c r="Z78" s="2" t="n">
        <f aca="false">FALSE()</f>
        <v>0</v>
      </c>
      <c r="AA78" s="2" t="n">
        <f aca="false">FALSE()</f>
        <v>0</v>
      </c>
      <c r="AB78" s="2" t="n">
        <f aca="false">FALSE()</f>
        <v>0</v>
      </c>
      <c r="AC78" s="2" t="n">
        <f aca="false">FALSE()</f>
        <v>0</v>
      </c>
      <c r="AD78" s="2" t="n">
        <f aca="false">FALSE()</f>
        <v>0</v>
      </c>
      <c r="AE78" s="2" t="n">
        <f aca="false">FALSE()</f>
        <v>0</v>
      </c>
      <c r="AF78" s="2" t="n">
        <f aca="false">FALSE()</f>
        <v>0</v>
      </c>
      <c r="AG78" s="2" t="n">
        <f aca="false">FALSE()</f>
        <v>0</v>
      </c>
      <c r="AH78" s="2" t="n">
        <f aca="false">FALSE()</f>
        <v>0</v>
      </c>
      <c r="AI78" s="2" t="n">
        <f aca="false">FALSE()</f>
        <v>0</v>
      </c>
      <c r="AJ78" s="2" t="n">
        <f aca="false">FALSE()</f>
        <v>0</v>
      </c>
      <c r="AK78" s="2" t="n">
        <f aca="false">FALSE()</f>
        <v>0</v>
      </c>
      <c r="AL78" s="2" t="n">
        <f aca="false">FALSE()</f>
        <v>0</v>
      </c>
      <c r="AM78" s="2" t="n">
        <f aca="false">FALSE()</f>
        <v>0</v>
      </c>
      <c r="AN78" s="2" t="n">
        <f aca="false">FALSE()</f>
        <v>0</v>
      </c>
      <c r="AO78" s="2" t="n">
        <f aca="false">FALSE()</f>
        <v>0</v>
      </c>
    </row>
    <row r="79" customFormat="false" ht="15.75" hidden="false" customHeight="false" outlineLevel="0" collapsed="false">
      <c r="A79" s="73" t="n">
        <v>43978.35625</v>
      </c>
      <c r="B79" s="2" t="s">
        <v>631</v>
      </c>
      <c r="C79" s="2" t="s">
        <v>632</v>
      </c>
      <c r="D79" s="2" t="s">
        <v>369</v>
      </c>
      <c r="E79" s="2" t="n">
        <v>10</v>
      </c>
      <c r="F79" s="2" t="n">
        <v>25</v>
      </c>
      <c r="H79" s="4" t="s">
        <v>633</v>
      </c>
      <c r="I79" s="2" t="s">
        <v>634</v>
      </c>
      <c r="J79" s="2" t="s">
        <v>49</v>
      </c>
      <c r="M79" s="2" t="s">
        <v>372</v>
      </c>
      <c r="N79" s="2" t="s">
        <v>442</v>
      </c>
      <c r="O79" s="2" t="s">
        <v>66</v>
      </c>
      <c r="P79" s="2" t="n">
        <v>95</v>
      </c>
      <c r="Q79" s="2" t="n">
        <v>2</v>
      </c>
      <c r="R79" s="2" t="n">
        <f aca="false">TRUE()</f>
        <v>1</v>
      </c>
      <c r="S79" s="2" t="n">
        <v>2</v>
      </c>
      <c r="U79" s="2" t="n">
        <f aca="false">FALSE()</f>
        <v>0</v>
      </c>
      <c r="V79" s="2" t="n">
        <f aca="false">FALSE()</f>
        <v>0</v>
      </c>
      <c r="W79" s="2" t="n">
        <f aca="false">FALSE()</f>
        <v>0</v>
      </c>
      <c r="X79" s="2" t="n">
        <f aca="false">FALSE()</f>
        <v>0</v>
      </c>
      <c r="Y79" s="2" t="n">
        <f aca="false">FALSE()</f>
        <v>0</v>
      </c>
      <c r="Z79" s="2" t="n">
        <f aca="false">FALSE()</f>
        <v>0</v>
      </c>
      <c r="AA79" s="2" t="n">
        <f aca="false">FALSE()</f>
        <v>0</v>
      </c>
      <c r="AB79" s="2" t="n">
        <f aca="false">FALSE()</f>
        <v>0</v>
      </c>
      <c r="AC79" s="2" t="n">
        <f aca="false">FALSE()</f>
        <v>0</v>
      </c>
      <c r="AD79" s="2" t="n">
        <f aca="false">FALSE()</f>
        <v>0</v>
      </c>
      <c r="AE79" s="2" t="n">
        <f aca="false">FALSE()</f>
        <v>0</v>
      </c>
      <c r="AF79" s="2" t="n">
        <f aca="false">FALSE()</f>
        <v>0</v>
      </c>
      <c r="AG79" s="2" t="n">
        <f aca="false">FALSE()</f>
        <v>0</v>
      </c>
      <c r="AH79" s="2" t="n">
        <f aca="false">FALSE()</f>
        <v>0</v>
      </c>
      <c r="AI79" s="2" t="n">
        <f aca="false">FALSE()</f>
        <v>0</v>
      </c>
      <c r="AJ79" s="2" t="n">
        <f aca="false">FALSE()</f>
        <v>0</v>
      </c>
      <c r="AK79" s="2" t="n">
        <f aca="false">FALSE()</f>
        <v>0</v>
      </c>
      <c r="AL79" s="2" t="n">
        <f aca="false">FALSE()</f>
        <v>0</v>
      </c>
      <c r="AM79" s="2" t="n">
        <f aca="false">FALSE()</f>
        <v>0</v>
      </c>
      <c r="AN79" s="2" t="n">
        <f aca="false">FALSE()</f>
        <v>0</v>
      </c>
      <c r="AO79" s="2" t="n">
        <f aca="false">TRUE()</f>
        <v>1</v>
      </c>
    </row>
    <row r="80" customFormat="false" ht="15.75" hidden="false" customHeight="false" outlineLevel="0" collapsed="false">
      <c r="A80" s="73" t="n">
        <v>43978.5562384259</v>
      </c>
      <c r="B80" s="2" t="s">
        <v>257</v>
      </c>
      <c r="C80" s="2" t="s">
        <v>52</v>
      </c>
      <c r="D80" s="2" t="s">
        <v>369</v>
      </c>
      <c r="E80" s="2" t="n">
        <v>8</v>
      </c>
      <c r="F80" s="2" t="n">
        <v>84</v>
      </c>
      <c r="H80" s="4" t="s">
        <v>635</v>
      </c>
      <c r="I80" s="2" t="s">
        <v>260</v>
      </c>
      <c r="J80" s="2" t="s">
        <v>376</v>
      </c>
      <c r="K80" s="2" t="s">
        <v>32</v>
      </c>
      <c r="L80" s="2" t="s">
        <v>160</v>
      </c>
      <c r="M80" s="2" t="s">
        <v>372</v>
      </c>
      <c r="N80" s="2" t="s">
        <v>373</v>
      </c>
      <c r="O80" s="2" t="s">
        <v>66</v>
      </c>
      <c r="P80" s="2" t="n">
        <v>96</v>
      </c>
      <c r="Q80" s="2" t="n">
        <v>2</v>
      </c>
      <c r="R80" s="2" t="n">
        <f aca="false">TRUE()</f>
        <v>1</v>
      </c>
      <c r="S80" s="2" t="n">
        <v>1</v>
      </c>
      <c r="U80" s="2" t="n">
        <f aca="false">TRUE()</f>
        <v>1</v>
      </c>
      <c r="V80" s="2" t="n">
        <f aca="false">TRUE()</f>
        <v>1</v>
      </c>
      <c r="W80" s="2" t="n">
        <f aca="false">TRUE()</f>
        <v>1</v>
      </c>
      <c r="X80" s="2" t="n">
        <f aca="false">TRUE()</f>
        <v>1</v>
      </c>
      <c r="Y80" s="2" t="n">
        <f aca="false">TRUE()</f>
        <v>1</v>
      </c>
      <c r="Z80" s="2" t="n">
        <f aca="false">FALSE()</f>
        <v>0</v>
      </c>
      <c r="AA80" s="2" t="n">
        <f aca="false">FALSE()</f>
        <v>0</v>
      </c>
      <c r="AB80" s="2" t="n">
        <f aca="false">FALSE()</f>
        <v>0</v>
      </c>
      <c r="AC80" s="2" t="n">
        <f aca="false">FALSE()</f>
        <v>0</v>
      </c>
      <c r="AD80" s="2" t="n">
        <f aca="false">FALSE()</f>
        <v>0</v>
      </c>
      <c r="AE80" s="2" t="n">
        <f aca="false">TRUE()</f>
        <v>1</v>
      </c>
      <c r="AF80" s="2" t="n">
        <f aca="false">TRUE()</f>
        <v>1</v>
      </c>
      <c r="AG80" s="2" t="n">
        <f aca="false">TRUE()</f>
        <v>1</v>
      </c>
      <c r="AH80" s="2" t="n">
        <f aca="false">TRUE()</f>
        <v>1</v>
      </c>
      <c r="AI80" s="2" t="n">
        <f aca="false">TRUE()</f>
        <v>1</v>
      </c>
      <c r="AJ80" s="2" t="n">
        <f aca="false">FALSE()</f>
        <v>0</v>
      </c>
      <c r="AK80" s="2" t="n">
        <f aca="false">FALSE()</f>
        <v>0</v>
      </c>
      <c r="AL80" s="2" t="n">
        <f aca="false">FALSE()</f>
        <v>0</v>
      </c>
      <c r="AM80" s="2" t="n">
        <f aca="false">FALSE()</f>
        <v>0</v>
      </c>
      <c r="AN80" s="2" t="n">
        <f aca="false">FALSE()</f>
        <v>0</v>
      </c>
      <c r="AO80" s="2" t="n">
        <f aca="false">FALSE()</f>
        <v>0</v>
      </c>
    </row>
    <row r="81" customFormat="false" ht="15.75" hidden="false" customHeight="false" outlineLevel="0" collapsed="false">
      <c r="A81" s="73" t="n">
        <v>43978.6976851852</v>
      </c>
      <c r="B81" s="2" t="s">
        <v>636</v>
      </c>
      <c r="C81" s="2" t="s">
        <v>188</v>
      </c>
      <c r="D81" s="2" t="s">
        <v>369</v>
      </c>
      <c r="E81" s="2" t="n">
        <v>10</v>
      </c>
      <c r="F81" s="2" t="n">
        <v>117</v>
      </c>
      <c r="H81" s="4" t="s">
        <v>637</v>
      </c>
      <c r="I81" s="2" t="s">
        <v>638</v>
      </c>
      <c r="J81" s="2" t="s">
        <v>224</v>
      </c>
      <c r="M81" s="2" t="s">
        <v>384</v>
      </c>
      <c r="N81" s="2" t="s">
        <v>442</v>
      </c>
      <c r="O81" s="2" t="s">
        <v>345</v>
      </c>
      <c r="P81" s="2" t="n">
        <v>98</v>
      </c>
      <c r="Q81" s="2" t="n">
        <v>2</v>
      </c>
      <c r="R81" s="2" t="n">
        <f aca="false">TRUE()</f>
        <v>1</v>
      </c>
      <c r="S81" s="2" t="n">
        <v>3</v>
      </c>
      <c r="U81" s="2" t="n">
        <f aca="false">TRUE()</f>
        <v>1</v>
      </c>
      <c r="V81" s="2" t="n">
        <f aca="false">TRUE()</f>
        <v>1</v>
      </c>
      <c r="W81" s="2" t="n">
        <f aca="false">TRUE()</f>
        <v>1</v>
      </c>
      <c r="X81" s="2" t="n">
        <f aca="false">TRUE()</f>
        <v>1</v>
      </c>
      <c r="Y81" s="2" t="n">
        <f aca="false">FALSE()</f>
        <v>0</v>
      </c>
      <c r="Z81" s="2" t="n">
        <f aca="false">TRUE()</f>
        <v>1</v>
      </c>
      <c r="AA81" s="2" t="n">
        <f aca="false">TRUE()</f>
        <v>1</v>
      </c>
      <c r="AB81" s="2" t="n">
        <f aca="false">TRUE()</f>
        <v>1</v>
      </c>
      <c r="AC81" s="2" t="n">
        <f aca="false">FALSE()</f>
        <v>0</v>
      </c>
      <c r="AD81" s="2" t="n">
        <f aca="false">FALSE()</f>
        <v>0</v>
      </c>
      <c r="AE81" s="2" t="n">
        <f aca="false">TRUE()</f>
        <v>1</v>
      </c>
      <c r="AF81" s="2" t="n">
        <f aca="false">TRUE()</f>
        <v>1</v>
      </c>
      <c r="AG81" s="2" t="n">
        <f aca="false">TRUE()</f>
        <v>1</v>
      </c>
      <c r="AH81" s="2" t="n">
        <f aca="false">TRUE()</f>
        <v>1</v>
      </c>
      <c r="AI81" s="2" t="n">
        <f aca="false">TRUE()</f>
        <v>1</v>
      </c>
      <c r="AJ81" s="2" t="n">
        <f aca="false">TRUE()</f>
        <v>1</v>
      </c>
      <c r="AK81" s="2" t="n">
        <f aca="false">TRUE()</f>
        <v>1</v>
      </c>
      <c r="AL81" s="2" t="n">
        <f aca="false">TRUE()</f>
        <v>1</v>
      </c>
      <c r="AM81" s="2" t="n">
        <f aca="false">TRUE()</f>
        <v>1</v>
      </c>
      <c r="AN81" s="2" t="n">
        <f aca="false">FALSE()</f>
        <v>0</v>
      </c>
      <c r="AO81" s="2" t="n">
        <f aca="false">FALSE()</f>
        <v>0</v>
      </c>
    </row>
    <row r="82" customFormat="false" ht="15.75" hidden="false" customHeight="false" outlineLevel="0" collapsed="false">
      <c r="A82" s="73" t="n">
        <v>43979.646087963</v>
      </c>
      <c r="B82" s="2" t="s">
        <v>639</v>
      </c>
      <c r="C82" s="2" t="s">
        <v>36</v>
      </c>
      <c r="D82" s="2" t="s">
        <v>369</v>
      </c>
      <c r="E82" s="2" t="n">
        <v>10</v>
      </c>
      <c r="F82" s="2" t="s">
        <v>640</v>
      </c>
      <c r="H82" s="4" t="s">
        <v>641</v>
      </c>
      <c r="I82" s="2" t="s">
        <v>642</v>
      </c>
      <c r="J82" s="2" t="s">
        <v>376</v>
      </c>
      <c r="K82" s="2" t="s">
        <v>24</v>
      </c>
      <c r="L82" s="2" t="s">
        <v>160</v>
      </c>
      <c r="M82" s="2" t="s">
        <v>384</v>
      </c>
      <c r="N82" s="2" t="s">
        <v>373</v>
      </c>
      <c r="O82" s="2" t="s">
        <v>66</v>
      </c>
      <c r="P82" s="2" t="n">
        <v>99</v>
      </c>
      <c r="Q82" s="2" t="n">
        <v>2</v>
      </c>
      <c r="R82" s="2" t="n">
        <f aca="false">TRUE()</f>
        <v>1</v>
      </c>
      <c r="S82" s="2" t="n">
        <v>4</v>
      </c>
      <c r="U82" s="2" t="n">
        <f aca="false">TRUE()</f>
        <v>1</v>
      </c>
      <c r="V82" s="2" t="n">
        <f aca="false">TRUE()</f>
        <v>1</v>
      </c>
      <c r="W82" s="2" t="n">
        <f aca="false">TRUE()</f>
        <v>1</v>
      </c>
      <c r="X82" s="2" t="n">
        <f aca="false">TRUE()</f>
        <v>1</v>
      </c>
      <c r="Y82" s="2" t="n">
        <f aca="false">TRUE()</f>
        <v>1</v>
      </c>
      <c r="Z82" s="2" t="n">
        <f aca="false">FALSE()</f>
        <v>0</v>
      </c>
      <c r="AA82" s="2" t="n">
        <f aca="false">FALSE()</f>
        <v>0</v>
      </c>
      <c r="AB82" s="2" t="n">
        <f aca="false">TRUE()</f>
        <v>1</v>
      </c>
      <c r="AC82" s="2" t="n">
        <f aca="false">TRUE()</f>
        <v>1</v>
      </c>
      <c r="AD82" s="2" t="n">
        <f aca="false">FALSE()</f>
        <v>0</v>
      </c>
      <c r="AE82" s="2" t="n">
        <f aca="false">TRUE()</f>
        <v>1</v>
      </c>
      <c r="AF82" s="2" t="n">
        <f aca="false">TRUE()</f>
        <v>1</v>
      </c>
      <c r="AG82" s="2" t="n">
        <f aca="false">TRUE()</f>
        <v>1</v>
      </c>
      <c r="AH82" s="2" t="n">
        <f aca="false">TRUE()</f>
        <v>1</v>
      </c>
      <c r="AI82" s="2" t="n">
        <f aca="false">TRUE()</f>
        <v>1</v>
      </c>
      <c r="AJ82" s="2" t="n">
        <f aca="false">FALSE()</f>
        <v>0</v>
      </c>
      <c r="AK82" s="2" t="n">
        <f aca="false">FALSE()</f>
        <v>0</v>
      </c>
      <c r="AL82" s="2" t="n">
        <f aca="false">FALSE()</f>
        <v>0</v>
      </c>
      <c r="AM82" s="2" t="n">
        <f aca="false">FALSE()</f>
        <v>0</v>
      </c>
      <c r="AN82" s="2" t="n">
        <f aca="false">FALSE()</f>
        <v>0</v>
      </c>
      <c r="AO82" s="2" t="n">
        <f aca="false">FALSE()</f>
        <v>0</v>
      </c>
    </row>
    <row r="83" customFormat="false" ht="15.75" hidden="false" customHeight="false" outlineLevel="0" collapsed="false">
      <c r="A83" s="73" t="n">
        <v>43979.7965972222</v>
      </c>
      <c r="B83" s="2" t="s">
        <v>643</v>
      </c>
      <c r="C83" s="2" t="s">
        <v>478</v>
      </c>
      <c r="D83" s="2" t="s">
        <v>369</v>
      </c>
      <c r="E83" s="2" t="n">
        <v>8</v>
      </c>
      <c r="F83" s="2" t="n">
        <v>117</v>
      </c>
      <c r="H83" s="4" t="s">
        <v>644</v>
      </c>
      <c r="I83" s="2" t="s">
        <v>645</v>
      </c>
      <c r="J83" s="2" t="s">
        <v>224</v>
      </c>
      <c r="K83" s="2" t="s">
        <v>376</v>
      </c>
      <c r="M83" s="2" t="s">
        <v>397</v>
      </c>
      <c r="N83" s="2" t="s">
        <v>377</v>
      </c>
      <c r="O83" s="2" t="s">
        <v>345</v>
      </c>
      <c r="P83" s="2" t="n">
        <v>100</v>
      </c>
      <c r="Q83" s="2" t="n">
        <v>2</v>
      </c>
      <c r="R83" s="2" t="n">
        <f aca="false">FALSE()</f>
        <v>0</v>
      </c>
      <c r="S83" s="2" t="n">
        <v>2</v>
      </c>
      <c r="U83" s="2" t="n">
        <f aca="false">FALSE()</f>
        <v>0</v>
      </c>
      <c r="V83" s="2" t="n">
        <f aca="false">FALSE()</f>
        <v>0</v>
      </c>
      <c r="W83" s="2" t="n">
        <f aca="false">FALSE()</f>
        <v>0</v>
      </c>
      <c r="X83" s="2" t="n">
        <f aca="false">FALSE()</f>
        <v>0</v>
      </c>
      <c r="Y83" s="2" t="n">
        <f aca="false">FALSE()</f>
        <v>0</v>
      </c>
      <c r="Z83" s="2" t="n">
        <f aca="false">FALSE()</f>
        <v>0</v>
      </c>
      <c r="AA83" s="2" t="n">
        <f aca="false">FALSE()</f>
        <v>0</v>
      </c>
      <c r="AB83" s="2" t="n">
        <f aca="false">FALSE()</f>
        <v>0</v>
      </c>
      <c r="AC83" s="2" t="n">
        <f aca="false">FALSE()</f>
        <v>0</v>
      </c>
      <c r="AD83" s="2" t="n">
        <f aca="false">FALSE()</f>
        <v>0</v>
      </c>
      <c r="AE83" s="2" t="n">
        <f aca="false">FALSE()</f>
        <v>0</v>
      </c>
      <c r="AF83" s="2" t="n">
        <f aca="false">FALSE()</f>
        <v>0</v>
      </c>
      <c r="AG83" s="2" t="n">
        <f aca="false">FALSE()</f>
        <v>0</v>
      </c>
      <c r="AH83" s="2" t="n">
        <f aca="false">FALSE()</f>
        <v>0</v>
      </c>
      <c r="AI83" s="2" t="n">
        <f aca="false">FALSE()</f>
        <v>0</v>
      </c>
      <c r="AJ83" s="2" t="n">
        <f aca="false">FALSE()</f>
        <v>0</v>
      </c>
      <c r="AK83" s="2" t="n">
        <f aca="false">FALSE()</f>
        <v>0</v>
      </c>
      <c r="AL83" s="2" t="n">
        <f aca="false">FALSE()</f>
        <v>0</v>
      </c>
      <c r="AM83" s="2" t="n">
        <f aca="false">FALSE()</f>
        <v>0</v>
      </c>
      <c r="AN83" s="2" t="n">
        <f aca="false">FALSE()</f>
        <v>0</v>
      </c>
      <c r="AO83" s="2" t="n">
        <f aca="false">FALSE()</f>
        <v>0</v>
      </c>
    </row>
    <row r="84" customFormat="false" ht="15.75" hidden="false" customHeight="false" outlineLevel="0" collapsed="false">
      <c r="A84" s="73" t="n">
        <v>43980.8642939815</v>
      </c>
      <c r="B84" s="2" t="s">
        <v>646</v>
      </c>
      <c r="C84" s="2" t="s">
        <v>219</v>
      </c>
      <c r="D84" s="2" t="s">
        <v>647</v>
      </c>
      <c r="E84" s="2" t="n">
        <v>8</v>
      </c>
      <c r="F84" s="2" t="n">
        <v>117</v>
      </c>
      <c r="H84" s="4" t="s">
        <v>648</v>
      </c>
      <c r="I84" s="2" t="s">
        <v>649</v>
      </c>
      <c r="J84" s="2" t="s">
        <v>224</v>
      </c>
      <c r="K84" s="2" t="s">
        <v>160</v>
      </c>
      <c r="M84" s="2" t="s">
        <v>535</v>
      </c>
      <c r="N84" s="2" t="s">
        <v>464</v>
      </c>
      <c r="O84" s="2" t="s">
        <v>66</v>
      </c>
      <c r="P84" s="2" t="n">
        <v>101</v>
      </c>
      <c r="Q84" s="2" t="n">
        <v>2</v>
      </c>
      <c r="R84" s="2" t="n">
        <f aca="false">FALSE()</f>
        <v>0</v>
      </c>
      <c r="S84" s="2" t="n">
        <v>3</v>
      </c>
      <c r="U84" s="2" t="n">
        <f aca="false">FALSE()</f>
        <v>0</v>
      </c>
      <c r="V84" s="2" t="n">
        <f aca="false">FALSE()</f>
        <v>0</v>
      </c>
      <c r="W84" s="2" t="n">
        <f aca="false">FALSE()</f>
        <v>0</v>
      </c>
      <c r="X84" s="2" t="n">
        <f aca="false">FALSE()</f>
        <v>0</v>
      </c>
      <c r="Y84" s="2" t="n">
        <f aca="false">FALSE()</f>
        <v>0</v>
      </c>
      <c r="Z84" s="2" t="n">
        <f aca="false">FALSE()</f>
        <v>0</v>
      </c>
      <c r="AA84" s="2" t="n">
        <f aca="false">FALSE()</f>
        <v>0</v>
      </c>
      <c r="AB84" s="2" t="n">
        <f aca="false">FALSE()</f>
        <v>0</v>
      </c>
      <c r="AC84" s="2" t="n">
        <f aca="false">FALSE()</f>
        <v>0</v>
      </c>
      <c r="AD84" s="2" t="n">
        <f aca="false">FALSE()</f>
        <v>0</v>
      </c>
      <c r="AE84" s="2" t="n">
        <f aca="false">FALSE()</f>
        <v>0</v>
      </c>
      <c r="AF84" s="2" t="n">
        <f aca="false">FALSE()</f>
        <v>0</v>
      </c>
      <c r="AG84" s="2" t="n">
        <f aca="false">FALSE()</f>
        <v>0</v>
      </c>
      <c r="AH84" s="2" t="n">
        <f aca="false">FALSE()</f>
        <v>0</v>
      </c>
      <c r="AI84" s="2" t="n">
        <f aca="false">FALSE()</f>
        <v>0</v>
      </c>
      <c r="AJ84" s="2" t="n">
        <f aca="false">FALSE()</f>
        <v>0</v>
      </c>
      <c r="AK84" s="2" t="n">
        <f aca="false">FALSE()</f>
        <v>0</v>
      </c>
      <c r="AL84" s="2" t="n">
        <f aca="false">FALSE()</f>
        <v>0</v>
      </c>
      <c r="AM84" s="2" t="n">
        <f aca="false">FALSE()</f>
        <v>0</v>
      </c>
      <c r="AN84" s="2" t="n">
        <f aca="false">FALSE()</f>
        <v>0</v>
      </c>
      <c r="AO84" s="2" t="n">
        <f aca="false">FALSE()</f>
        <v>0</v>
      </c>
    </row>
    <row r="85" customFormat="false" ht="15.75" hidden="false" customHeight="false" outlineLevel="0" collapsed="false">
      <c r="A85" s="73" t="n">
        <v>43983.0001851852</v>
      </c>
      <c r="B85" s="2" t="s">
        <v>215</v>
      </c>
      <c r="C85" s="2" t="s">
        <v>75</v>
      </c>
      <c r="D85" s="2" t="s">
        <v>369</v>
      </c>
      <c r="E85" s="2" t="n">
        <v>7</v>
      </c>
      <c r="F85" s="2" t="n">
        <v>117</v>
      </c>
      <c r="H85" s="4" t="s">
        <v>650</v>
      </c>
      <c r="I85" s="2" t="s">
        <v>217</v>
      </c>
      <c r="J85" s="2" t="s">
        <v>224</v>
      </c>
      <c r="K85" s="2" t="s">
        <v>32</v>
      </c>
      <c r="M85" s="2" t="s">
        <v>397</v>
      </c>
      <c r="N85" s="2" t="s">
        <v>373</v>
      </c>
      <c r="O85" s="2" t="s">
        <v>66</v>
      </c>
      <c r="P85" s="2" t="n">
        <v>104</v>
      </c>
      <c r="Q85" s="2" t="n">
        <v>-1</v>
      </c>
      <c r="R85" s="2" t="n">
        <f aca="false">FALSE()</f>
        <v>0</v>
      </c>
      <c r="S85" s="2" t="e">
        <f aca="false">#N/A</f>
        <v>#N/A</v>
      </c>
      <c r="U85" s="2" t="n">
        <f aca="false">FALSE()</f>
        <v>0</v>
      </c>
      <c r="V85" s="2" t="n">
        <f aca="false">FALSE()</f>
        <v>0</v>
      </c>
      <c r="W85" s="2" t="n">
        <f aca="false">FALSE()</f>
        <v>0</v>
      </c>
      <c r="X85" s="2" t="n">
        <f aca="false">FALSE()</f>
        <v>0</v>
      </c>
      <c r="Y85" s="2" t="n">
        <f aca="false">FALSE()</f>
        <v>0</v>
      </c>
      <c r="Z85" s="2" t="n">
        <f aca="false">FALSE()</f>
        <v>0</v>
      </c>
      <c r="AA85" s="2" t="n">
        <f aca="false">FALSE()</f>
        <v>0</v>
      </c>
      <c r="AB85" s="2" t="n">
        <f aca="false">FALSE()</f>
        <v>0</v>
      </c>
      <c r="AC85" s="2" t="n">
        <f aca="false">FALSE()</f>
        <v>0</v>
      </c>
      <c r="AD85" s="2" t="n">
        <f aca="false">FALSE()</f>
        <v>0</v>
      </c>
      <c r="AE85" s="2" t="n">
        <f aca="false">FALSE()</f>
        <v>0</v>
      </c>
      <c r="AF85" s="2" t="n">
        <f aca="false">FALSE()</f>
        <v>0</v>
      </c>
      <c r="AG85" s="2" t="n">
        <f aca="false">FALSE()</f>
        <v>0</v>
      </c>
      <c r="AH85" s="2" t="n">
        <f aca="false">FALSE()</f>
        <v>0</v>
      </c>
      <c r="AI85" s="2" t="n">
        <f aca="false">FALSE()</f>
        <v>0</v>
      </c>
      <c r="AJ85" s="2" t="n">
        <f aca="false">FALSE()</f>
        <v>0</v>
      </c>
      <c r="AK85" s="2" t="n">
        <f aca="false">FALSE()</f>
        <v>0</v>
      </c>
      <c r="AL85" s="2" t="n">
        <f aca="false">FALSE()</f>
        <v>0</v>
      </c>
      <c r="AM85" s="2" t="n">
        <f aca="false">FALSE()</f>
        <v>0</v>
      </c>
      <c r="AN85" s="2" t="n">
        <f aca="false">FALSE()</f>
        <v>0</v>
      </c>
      <c r="AO85" s="2" t="n">
        <f aca="false">FALSE()</f>
        <v>0</v>
      </c>
    </row>
    <row r="86" customFormat="false" ht="15.75" hidden="false" customHeight="false" outlineLevel="0" collapsed="false">
      <c r="A86" s="73" t="n">
        <v>43985.9313078704</v>
      </c>
      <c r="B86" s="2" t="s">
        <v>651</v>
      </c>
      <c r="C86" s="2" t="s">
        <v>652</v>
      </c>
      <c r="D86" s="2" t="s">
        <v>369</v>
      </c>
      <c r="E86" s="2" t="n">
        <v>10</v>
      </c>
      <c r="F86" s="2" t="n">
        <v>117</v>
      </c>
      <c r="H86" s="4" t="s">
        <v>653</v>
      </c>
      <c r="I86" s="2" t="s">
        <v>654</v>
      </c>
      <c r="J86" s="2" t="s">
        <v>224</v>
      </c>
      <c r="K86" s="2" t="s">
        <v>32</v>
      </c>
      <c r="M86" s="2" t="s">
        <v>535</v>
      </c>
      <c r="N86" s="2" t="s">
        <v>442</v>
      </c>
      <c r="O86" s="2" t="s">
        <v>66</v>
      </c>
      <c r="P86" s="2" t="n">
        <v>105</v>
      </c>
      <c r="Q86" s="2" t="n">
        <v>2</v>
      </c>
      <c r="R86" s="2" t="n">
        <f aca="false">TRUE()</f>
        <v>1</v>
      </c>
      <c r="S86" s="2" t="n">
        <v>1</v>
      </c>
      <c r="U86" s="2" t="n">
        <f aca="false">FALSE()</f>
        <v>0</v>
      </c>
      <c r="V86" s="2" t="n">
        <f aca="false">FALSE()</f>
        <v>0</v>
      </c>
      <c r="W86" s="2" t="n">
        <f aca="false">TRUE()</f>
        <v>1</v>
      </c>
      <c r="X86" s="2" t="n">
        <f aca="false">TRUE()</f>
        <v>1</v>
      </c>
      <c r="Y86" s="2" t="n">
        <f aca="false">TRUE()</f>
        <v>1</v>
      </c>
      <c r="Z86" s="2" t="n">
        <f aca="false">TRUE()</f>
        <v>1</v>
      </c>
      <c r="AA86" s="2" t="n">
        <f aca="false">TRUE()</f>
        <v>1</v>
      </c>
      <c r="AB86" s="2" t="n">
        <f aca="false">TRUE()</f>
        <v>1</v>
      </c>
      <c r="AC86" s="2" t="n">
        <f aca="false">FALSE()</f>
        <v>0</v>
      </c>
      <c r="AD86" s="2" t="n">
        <f aca="false">FALSE()</f>
        <v>0</v>
      </c>
      <c r="AE86" s="2" t="n">
        <f aca="false">FALSE()</f>
        <v>0</v>
      </c>
      <c r="AF86" s="2" t="n">
        <f aca="false">FALSE()</f>
        <v>0</v>
      </c>
      <c r="AG86" s="2" t="n">
        <f aca="false">TRUE()</f>
        <v>1</v>
      </c>
      <c r="AH86" s="2" t="n">
        <f aca="false">TRUE()</f>
        <v>1</v>
      </c>
      <c r="AI86" s="2" t="n">
        <f aca="false">TRUE()</f>
        <v>1</v>
      </c>
      <c r="AJ86" s="2" t="n">
        <f aca="false">TRUE()</f>
        <v>1</v>
      </c>
      <c r="AK86" s="2" t="n">
        <f aca="false">TRUE()</f>
        <v>1</v>
      </c>
      <c r="AL86" s="2" t="n">
        <f aca="false">TRUE()</f>
        <v>1</v>
      </c>
      <c r="AM86" s="2" t="n">
        <f aca="false">FALSE()</f>
        <v>0</v>
      </c>
      <c r="AN86" s="2" t="n">
        <f aca="false">FALSE()</f>
        <v>0</v>
      </c>
      <c r="AO86" s="2" t="n">
        <f aca="false">FALSE()</f>
        <v>0</v>
      </c>
    </row>
    <row r="87" customFormat="false" ht="15.75" hidden="false" customHeight="false" outlineLevel="0" collapsed="false">
      <c r="A87" s="73" t="n">
        <v>43987.3113425926</v>
      </c>
      <c r="B87" s="2" t="s">
        <v>655</v>
      </c>
      <c r="C87" s="2" t="s">
        <v>208</v>
      </c>
      <c r="D87" s="2" t="s">
        <v>369</v>
      </c>
      <c r="E87" s="2" t="n">
        <v>7</v>
      </c>
      <c r="F87" s="2" t="n">
        <v>117</v>
      </c>
      <c r="H87" s="4" t="s">
        <v>656</v>
      </c>
      <c r="I87" s="2" t="s">
        <v>657</v>
      </c>
      <c r="J87" s="2" t="s">
        <v>224</v>
      </c>
      <c r="K87" s="2" t="s">
        <v>24</v>
      </c>
      <c r="L87" s="2" t="s">
        <v>160</v>
      </c>
      <c r="M87" s="2" t="s">
        <v>535</v>
      </c>
      <c r="N87" s="2" t="s">
        <v>464</v>
      </c>
      <c r="O87" s="2" t="s">
        <v>66</v>
      </c>
      <c r="P87" s="2" t="n">
        <v>106</v>
      </c>
      <c r="Q87" s="2" t="n">
        <v>2</v>
      </c>
      <c r="R87" s="2" t="n">
        <f aca="false">TRUE()</f>
        <v>1</v>
      </c>
      <c r="S87" s="2" t="n">
        <v>2</v>
      </c>
      <c r="U87" s="2" t="n">
        <f aca="false">TRUE()</f>
        <v>1</v>
      </c>
      <c r="V87" s="2" t="n">
        <f aca="false">FALSE()</f>
        <v>0</v>
      </c>
      <c r="W87" s="2" t="n">
        <f aca="false">FALSE()</f>
        <v>0</v>
      </c>
      <c r="X87" s="2" t="n">
        <f aca="false">FALSE()</f>
        <v>0</v>
      </c>
      <c r="Y87" s="2" t="n">
        <f aca="false">FALSE()</f>
        <v>0</v>
      </c>
      <c r="Z87" s="2" t="n">
        <f aca="false">FALSE()</f>
        <v>0</v>
      </c>
      <c r="AA87" s="2" t="n">
        <f aca="false">FALSE()</f>
        <v>0</v>
      </c>
      <c r="AB87" s="2" t="n">
        <f aca="false">FALSE()</f>
        <v>0</v>
      </c>
      <c r="AC87" s="2" t="n">
        <f aca="false">FALSE()</f>
        <v>0</v>
      </c>
      <c r="AD87" s="2" t="n">
        <f aca="false">FALSE()</f>
        <v>0</v>
      </c>
      <c r="AE87" s="2" t="n">
        <f aca="false">FALSE()</f>
        <v>0</v>
      </c>
      <c r="AF87" s="2" t="n">
        <f aca="false">FALSE()</f>
        <v>0</v>
      </c>
      <c r="AG87" s="2" t="n">
        <f aca="false">FALSE()</f>
        <v>0</v>
      </c>
      <c r="AH87" s="2" t="n">
        <f aca="false">FALSE()</f>
        <v>0</v>
      </c>
      <c r="AI87" s="2" t="n">
        <f aca="false">FALSE()</f>
        <v>0</v>
      </c>
      <c r="AJ87" s="2" t="n">
        <f aca="false">FALSE()</f>
        <v>0</v>
      </c>
      <c r="AK87" s="2" t="n">
        <f aca="false">FALSE()</f>
        <v>0</v>
      </c>
      <c r="AL87" s="2" t="n">
        <f aca="false">FALSE()</f>
        <v>0</v>
      </c>
      <c r="AM87" s="2" t="n">
        <f aca="false">FALSE()</f>
        <v>0</v>
      </c>
      <c r="AN87" s="2" t="n">
        <f aca="false">FALSE()</f>
        <v>0</v>
      </c>
      <c r="AO87" s="2" t="n">
        <f aca="false">FALSE()</f>
        <v>0</v>
      </c>
    </row>
    <row r="88" customFormat="false" ht="15.75" hidden="false" customHeight="false" outlineLevel="0" collapsed="false">
      <c r="A88" s="73" t="n">
        <v>43989.7889236111</v>
      </c>
      <c r="B88" s="2" t="s">
        <v>658</v>
      </c>
      <c r="C88" s="2" t="s">
        <v>299</v>
      </c>
      <c r="D88" s="2" t="s">
        <v>369</v>
      </c>
      <c r="E88" s="2" t="n">
        <v>8</v>
      </c>
      <c r="F88" s="2" t="n">
        <v>140</v>
      </c>
      <c r="H88" s="4" t="s">
        <v>659</v>
      </c>
      <c r="I88" s="2" t="s">
        <v>660</v>
      </c>
      <c r="J88" s="2" t="s">
        <v>32</v>
      </c>
      <c r="M88" s="2" t="s">
        <v>407</v>
      </c>
      <c r="N88" s="2" t="s">
        <v>385</v>
      </c>
      <c r="O88" s="2" t="s">
        <v>345</v>
      </c>
      <c r="P88" s="2" t="n">
        <v>107</v>
      </c>
      <c r="Q88" s="2" t="n">
        <v>2</v>
      </c>
      <c r="R88" s="2" t="n">
        <f aca="false">TRUE()</f>
        <v>1</v>
      </c>
      <c r="S88" s="2" t="n">
        <v>4</v>
      </c>
      <c r="T88" s="2" t="s">
        <v>661</v>
      </c>
      <c r="U88" s="2" t="n">
        <f aca="false">TRUE()</f>
        <v>1</v>
      </c>
      <c r="V88" s="2" t="n">
        <f aca="false">FALSE()</f>
        <v>0</v>
      </c>
      <c r="W88" s="2" t="n">
        <f aca="false">TRUE()</f>
        <v>1</v>
      </c>
      <c r="X88" s="2" t="n">
        <f aca="false">TRUE()</f>
        <v>1</v>
      </c>
      <c r="Y88" s="2" t="n">
        <f aca="false">TRUE()</f>
        <v>1</v>
      </c>
      <c r="Z88" s="2" t="n">
        <f aca="false">FALSE()</f>
        <v>0</v>
      </c>
      <c r="AA88" s="2" t="n">
        <f aca="false">FALSE()</f>
        <v>0</v>
      </c>
      <c r="AB88" s="2" t="n">
        <f aca="false">FALSE()</f>
        <v>0</v>
      </c>
      <c r="AC88" s="2" t="n">
        <f aca="false">FALSE()</f>
        <v>0</v>
      </c>
      <c r="AD88" s="2" t="n">
        <f aca="false">FALSE()</f>
        <v>0</v>
      </c>
      <c r="AE88" s="2" t="n">
        <f aca="false">TRUE()</f>
        <v>1</v>
      </c>
      <c r="AF88" s="2" t="n">
        <f aca="false">TRUE()</f>
        <v>1</v>
      </c>
      <c r="AG88" s="2" t="n">
        <f aca="false">TRUE()</f>
        <v>1</v>
      </c>
      <c r="AH88" s="2" t="n">
        <f aca="false">TRUE()</f>
        <v>1</v>
      </c>
      <c r="AI88" s="2" t="n">
        <f aca="false">TRUE()</f>
        <v>1</v>
      </c>
      <c r="AJ88" s="2" t="n">
        <f aca="false">FALSE()</f>
        <v>0</v>
      </c>
      <c r="AK88" s="2" t="n">
        <f aca="false">FALSE()</f>
        <v>0</v>
      </c>
      <c r="AL88" s="2" t="n">
        <f aca="false">FALSE()</f>
        <v>0</v>
      </c>
      <c r="AM88" s="2" t="n">
        <f aca="false">FALSE()</f>
        <v>0</v>
      </c>
      <c r="AN88" s="2" t="n">
        <f aca="false">FALSE()</f>
        <v>0</v>
      </c>
      <c r="AO88" s="2" t="n">
        <f aca="false">FALSE()</f>
        <v>0</v>
      </c>
    </row>
    <row r="89" customFormat="false" ht="15.75" hidden="false" customHeight="false" outlineLevel="0" collapsed="false">
      <c r="A89" s="73" t="n">
        <v>43990.676412037</v>
      </c>
      <c r="B89" s="2" t="s">
        <v>662</v>
      </c>
      <c r="C89" s="2" t="s">
        <v>275</v>
      </c>
      <c r="D89" s="2" t="s">
        <v>369</v>
      </c>
      <c r="E89" s="2" t="n">
        <v>10</v>
      </c>
      <c r="F89" s="2" t="n">
        <v>25</v>
      </c>
      <c r="H89" s="4" t="s">
        <v>663</v>
      </c>
      <c r="I89" s="2" t="s">
        <v>664</v>
      </c>
      <c r="J89" s="2" t="s">
        <v>225</v>
      </c>
      <c r="M89" s="2" t="s">
        <v>397</v>
      </c>
      <c r="N89" s="2" t="s">
        <v>442</v>
      </c>
      <c r="O89" s="2" t="s">
        <v>66</v>
      </c>
      <c r="P89" s="2" t="n">
        <v>108</v>
      </c>
      <c r="Q89" s="2" t="n">
        <v>2</v>
      </c>
      <c r="R89" s="2" t="n">
        <f aca="false">TRUE()</f>
        <v>1</v>
      </c>
      <c r="S89" s="2" t="n">
        <v>2</v>
      </c>
      <c r="U89" s="2" t="n">
        <f aca="false">FALSE()</f>
        <v>0</v>
      </c>
      <c r="V89" s="2" t="n">
        <f aca="false">TRUE()</f>
        <v>1</v>
      </c>
      <c r="W89" s="2" t="n">
        <f aca="false">TRUE()</f>
        <v>1</v>
      </c>
      <c r="X89" s="2" t="n">
        <f aca="false">FALSE()</f>
        <v>0</v>
      </c>
      <c r="Y89" s="2" t="n">
        <f aca="false">FALSE()</f>
        <v>0</v>
      </c>
      <c r="Z89" s="2" t="n">
        <f aca="false">FALSE()</f>
        <v>0</v>
      </c>
      <c r="AA89" s="2" t="n">
        <f aca="false">FALSE()</f>
        <v>0</v>
      </c>
      <c r="AB89" s="2" t="n">
        <f aca="false">TRUE()</f>
        <v>1</v>
      </c>
      <c r="AC89" s="2" t="n">
        <f aca="false">FALSE()</f>
        <v>0</v>
      </c>
      <c r="AD89" s="2" t="n">
        <f aca="false">FALSE()</f>
        <v>0</v>
      </c>
      <c r="AE89" s="2" t="n">
        <f aca="false">TRUE()</f>
        <v>1</v>
      </c>
      <c r="AF89" s="2" t="n">
        <f aca="false">TRUE()</f>
        <v>1</v>
      </c>
      <c r="AG89" s="2" t="n">
        <f aca="false">TRUE()</f>
        <v>1</v>
      </c>
      <c r="AH89" s="2" t="n">
        <f aca="false">FALSE()</f>
        <v>0</v>
      </c>
      <c r="AI89" s="2" t="n">
        <f aca="false">FALSE()</f>
        <v>0</v>
      </c>
      <c r="AJ89" s="2" t="n">
        <f aca="false">FALSE()</f>
        <v>0</v>
      </c>
      <c r="AK89" s="2" t="n">
        <f aca="false">FALSE()</f>
        <v>0</v>
      </c>
      <c r="AL89" s="2" t="n">
        <f aca="false">TRUE()</f>
        <v>1</v>
      </c>
      <c r="AM89" s="2" t="n">
        <f aca="false">FALSE()</f>
        <v>0</v>
      </c>
      <c r="AN89" s="2" t="n">
        <f aca="false">FALSE()</f>
        <v>0</v>
      </c>
      <c r="AO89" s="2" t="n">
        <f aca="false">FALSE()</f>
        <v>0</v>
      </c>
    </row>
    <row r="90" customFormat="false" ht="15.75" hidden="false" customHeight="false" outlineLevel="0" collapsed="false">
      <c r="A90" s="73" t="n">
        <v>43992.6166550926</v>
      </c>
      <c r="B90" s="2" t="s">
        <v>665</v>
      </c>
      <c r="C90" s="2" t="s">
        <v>666</v>
      </c>
      <c r="D90" s="2" t="s">
        <v>369</v>
      </c>
      <c r="E90" s="2" t="n">
        <v>10</v>
      </c>
      <c r="F90" s="2" t="n">
        <v>117</v>
      </c>
      <c r="H90" s="4" t="s">
        <v>667</v>
      </c>
      <c r="I90" s="2" t="s">
        <v>668</v>
      </c>
      <c r="J90" s="2" t="s">
        <v>376</v>
      </c>
      <c r="M90" s="2" t="s">
        <v>422</v>
      </c>
      <c r="N90" s="2" t="s">
        <v>377</v>
      </c>
      <c r="O90" s="2" t="s">
        <v>345</v>
      </c>
      <c r="P90" s="2" t="n">
        <v>109</v>
      </c>
      <c r="Q90" s="2" t="n">
        <v>2</v>
      </c>
      <c r="R90" s="2" t="n">
        <f aca="false">TRUE()</f>
        <v>1</v>
      </c>
      <c r="S90" s="2" t="n">
        <v>3</v>
      </c>
      <c r="U90" s="2" t="n">
        <f aca="false">FALSE()</f>
        <v>0</v>
      </c>
      <c r="V90" s="2" t="n">
        <f aca="false">FALSE()</f>
        <v>0</v>
      </c>
      <c r="W90" s="2" t="n">
        <f aca="false">FALSE()</f>
        <v>0</v>
      </c>
      <c r="X90" s="2" t="n">
        <f aca="false">FALSE()</f>
        <v>0</v>
      </c>
      <c r="Y90" s="2" t="n">
        <f aca="false">FALSE()</f>
        <v>0</v>
      </c>
      <c r="Z90" s="2" t="n">
        <f aca="false">FALSE()</f>
        <v>0</v>
      </c>
      <c r="AA90" s="2" t="n">
        <f aca="false">FALSE()</f>
        <v>0</v>
      </c>
      <c r="AB90" s="2" t="n">
        <f aca="false">FALSE()</f>
        <v>0</v>
      </c>
      <c r="AC90" s="2" t="n">
        <f aca="false">FALSE()</f>
        <v>0</v>
      </c>
      <c r="AD90" s="2" t="n">
        <f aca="false">FALSE()</f>
        <v>0</v>
      </c>
      <c r="AE90" s="2" t="n">
        <f aca="false">FALSE()</f>
        <v>0</v>
      </c>
      <c r="AF90" s="2" t="n">
        <f aca="false">FALSE()</f>
        <v>0</v>
      </c>
      <c r="AG90" s="2" t="n">
        <f aca="false">FALSE()</f>
        <v>0</v>
      </c>
      <c r="AH90" s="2" t="n">
        <f aca="false">FALSE()</f>
        <v>0</v>
      </c>
      <c r="AI90" s="2" t="n">
        <f aca="false">FALSE()</f>
        <v>0</v>
      </c>
      <c r="AJ90" s="2" t="n">
        <f aca="false">FALSE()</f>
        <v>0</v>
      </c>
      <c r="AK90" s="2" t="n">
        <f aca="false">FALSE()</f>
        <v>0</v>
      </c>
      <c r="AL90" s="2" t="n">
        <f aca="false">FALSE()</f>
        <v>0</v>
      </c>
      <c r="AM90" s="2" t="n">
        <f aca="false">FALSE()</f>
        <v>0</v>
      </c>
      <c r="AN90" s="2" t="n">
        <f aca="false">FALSE()</f>
        <v>0</v>
      </c>
      <c r="AO90" s="2" t="n">
        <f aca="false">TRUE()</f>
        <v>1</v>
      </c>
    </row>
    <row r="91" customFormat="false" ht="15.75" hidden="false" customHeight="false" outlineLevel="0" collapsed="false">
      <c r="A91" s="73" t="n">
        <v>43994.5515509259</v>
      </c>
      <c r="B91" s="2" t="s">
        <v>669</v>
      </c>
      <c r="C91" s="2" t="s">
        <v>486</v>
      </c>
      <c r="D91" s="2" t="s">
        <v>369</v>
      </c>
      <c r="E91" s="2" t="n">
        <v>8</v>
      </c>
      <c r="F91" s="2" t="n">
        <v>117</v>
      </c>
      <c r="H91" s="4" t="s">
        <v>670</v>
      </c>
      <c r="I91" s="2" t="s">
        <v>671</v>
      </c>
      <c r="J91" s="2" t="s">
        <v>376</v>
      </c>
      <c r="K91" s="2" t="s">
        <v>32</v>
      </c>
      <c r="L91" s="2" t="s">
        <v>160</v>
      </c>
      <c r="M91" s="2" t="s">
        <v>422</v>
      </c>
      <c r="N91" s="2" t="s">
        <v>373</v>
      </c>
      <c r="O91" s="2" t="s">
        <v>345</v>
      </c>
      <c r="P91" s="2" t="n">
        <v>110</v>
      </c>
      <c r="Q91" s="2" t="n">
        <v>2</v>
      </c>
      <c r="R91" s="2" t="n">
        <f aca="false">TRUE()</f>
        <v>1</v>
      </c>
      <c r="S91" s="2" t="e">
        <f aca="false">#N/A</f>
        <v>#N/A</v>
      </c>
      <c r="U91" s="2" t="n">
        <f aca="false">FALSE()</f>
        <v>0</v>
      </c>
      <c r="V91" s="2" t="n">
        <f aca="false">FALSE()</f>
        <v>0</v>
      </c>
      <c r="W91" s="2" t="n">
        <f aca="false">FALSE()</f>
        <v>0</v>
      </c>
      <c r="X91" s="2" t="n">
        <f aca="false">TRUE()</f>
        <v>1</v>
      </c>
      <c r="Y91" s="2" t="n">
        <f aca="false">FALSE()</f>
        <v>0</v>
      </c>
      <c r="Z91" s="2" t="n">
        <f aca="false">TRUE()</f>
        <v>1</v>
      </c>
      <c r="AA91" s="2" t="n">
        <f aca="false">TRUE()</f>
        <v>1</v>
      </c>
      <c r="AB91" s="2" t="n">
        <f aca="false">TRUE()</f>
        <v>1</v>
      </c>
      <c r="AC91" s="2" t="n">
        <f aca="false">TRUE()</f>
        <v>1</v>
      </c>
      <c r="AD91" s="2" t="n">
        <f aca="false">FALSE()</f>
        <v>0</v>
      </c>
      <c r="AE91" s="2" t="n">
        <f aca="false">FALSE()</f>
        <v>0</v>
      </c>
      <c r="AF91" s="2" t="n">
        <f aca="false">FALSE()</f>
        <v>0</v>
      </c>
      <c r="AG91" s="2" t="n">
        <f aca="false">FALSE()</f>
        <v>0</v>
      </c>
      <c r="AH91" s="2" t="n">
        <f aca="false">FALSE()</f>
        <v>0</v>
      </c>
      <c r="AI91" s="2" t="n">
        <f aca="false">FALSE()</f>
        <v>0</v>
      </c>
      <c r="AJ91" s="2" t="n">
        <f aca="false">FALSE()</f>
        <v>0</v>
      </c>
      <c r="AK91" s="2" t="n">
        <f aca="false">FALSE()</f>
        <v>0</v>
      </c>
      <c r="AL91" s="2" t="n">
        <f aca="false">FALSE()</f>
        <v>0</v>
      </c>
      <c r="AM91" s="2" t="n">
        <f aca="false">FALSE()</f>
        <v>0</v>
      </c>
      <c r="AN91" s="2" t="n">
        <f aca="false">FALSE()</f>
        <v>0</v>
      </c>
      <c r="AO91" s="2" t="n">
        <f aca="false">FALSE()</f>
        <v>0</v>
      </c>
    </row>
    <row r="92" customFormat="false" ht="15.75" hidden="false" customHeight="false" outlineLevel="0" collapsed="false">
      <c r="A92" s="73" t="n">
        <v>43997.3946875</v>
      </c>
      <c r="B92" s="2" t="s">
        <v>293</v>
      </c>
      <c r="C92" s="2" t="s">
        <v>294</v>
      </c>
      <c r="D92" s="2" t="s">
        <v>369</v>
      </c>
      <c r="E92" s="2" t="n">
        <v>7</v>
      </c>
      <c r="F92" s="2" t="n">
        <v>64</v>
      </c>
      <c r="H92" s="2" t="s">
        <v>672</v>
      </c>
      <c r="I92" s="2" t="s">
        <v>673</v>
      </c>
      <c r="J92" s="2" t="s">
        <v>24</v>
      </c>
      <c r="K92" s="2" t="s">
        <v>32</v>
      </c>
      <c r="L92" s="2" t="s">
        <v>160</v>
      </c>
      <c r="M92" s="2" t="s">
        <v>406</v>
      </c>
      <c r="N92" s="2" t="s">
        <v>464</v>
      </c>
      <c r="O92" s="2" t="s">
        <v>66</v>
      </c>
      <c r="P92" s="2" t="n">
        <v>113</v>
      </c>
      <c r="Q92" s="2" t="n">
        <v>1</v>
      </c>
      <c r="R92" s="2" t="n">
        <f aca="false">FALSE()</f>
        <v>0</v>
      </c>
      <c r="S92" s="2" t="n">
        <v>3</v>
      </c>
      <c r="U92" s="2" t="n">
        <f aca="false">FALSE()</f>
        <v>0</v>
      </c>
      <c r="V92" s="2" t="n">
        <f aca="false">FALSE()</f>
        <v>0</v>
      </c>
      <c r="W92" s="2" t="n">
        <f aca="false">FALSE()</f>
        <v>0</v>
      </c>
      <c r="X92" s="2" t="n">
        <f aca="false">FALSE()</f>
        <v>0</v>
      </c>
      <c r="Y92" s="2" t="n">
        <f aca="false">FALSE()</f>
        <v>0</v>
      </c>
      <c r="Z92" s="2" t="n">
        <f aca="false">FALSE()</f>
        <v>0</v>
      </c>
      <c r="AA92" s="2" t="n">
        <f aca="false">FALSE()</f>
        <v>0</v>
      </c>
      <c r="AB92" s="2" t="n">
        <f aca="false">FALSE()</f>
        <v>0</v>
      </c>
      <c r="AC92" s="2" t="n">
        <f aca="false">FALSE()</f>
        <v>0</v>
      </c>
      <c r="AD92" s="2" t="n">
        <f aca="false">FALSE()</f>
        <v>0</v>
      </c>
      <c r="AE92" s="2" t="n">
        <f aca="false">FALSE()</f>
        <v>0</v>
      </c>
      <c r="AF92" s="2" t="n">
        <f aca="false">FALSE()</f>
        <v>0</v>
      </c>
      <c r="AG92" s="2" t="n">
        <f aca="false">FALSE()</f>
        <v>0</v>
      </c>
      <c r="AH92" s="2" t="n">
        <f aca="false">FALSE()</f>
        <v>0</v>
      </c>
      <c r="AI92" s="2" t="n">
        <f aca="false">FALSE()</f>
        <v>0</v>
      </c>
      <c r="AJ92" s="2" t="n">
        <f aca="false">FALSE()</f>
        <v>0</v>
      </c>
      <c r="AK92" s="2" t="n">
        <f aca="false">FALSE()</f>
        <v>0</v>
      </c>
      <c r="AL92" s="2" t="n">
        <f aca="false">FALSE()</f>
        <v>0</v>
      </c>
      <c r="AM92" s="2" t="n">
        <f aca="false">FALSE()</f>
        <v>0</v>
      </c>
      <c r="AN92" s="2" t="n">
        <f aca="false">FALSE()</f>
        <v>0</v>
      </c>
      <c r="AO92" s="2" t="n">
        <f aca="false">FALSE()</f>
        <v>0</v>
      </c>
    </row>
    <row r="93" customFormat="false" ht="15.75" hidden="false" customHeight="false" outlineLevel="0" collapsed="false">
      <c r="A93" s="73" t="n">
        <v>44000.5336111111</v>
      </c>
      <c r="B93" s="2" t="s">
        <v>674</v>
      </c>
      <c r="C93" s="2" t="s">
        <v>675</v>
      </c>
      <c r="D93" s="2" t="s">
        <v>369</v>
      </c>
      <c r="E93" s="2" t="n">
        <v>10</v>
      </c>
      <c r="F93" s="2" t="n">
        <v>117</v>
      </c>
      <c r="H93" s="4" t="s">
        <v>676</v>
      </c>
      <c r="I93" s="2" t="s">
        <v>677</v>
      </c>
      <c r="J93" s="2" t="s">
        <v>24</v>
      </c>
      <c r="K93" s="2" t="s">
        <v>32</v>
      </c>
      <c r="M93" s="2" t="s">
        <v>225</v>
      </c>
      <c r="N93" s="2" t="s">
        <v>225</v>
      </c>
      <c r="O93" s="2" t="s">
        <v>345</v>
      </c>
      <c r="P93" s="2" t="n">
        <v>114</v>
      </c>
      <c r="Q93" s="2" t="n">
        <v>1</v>
      </c>
      <c r="R93" s="2" t="n">
        <f aca="false">FALSE()</f>
        <v>0</v>
      </c>
      <c r="S93" s="2" t="n">
        <v>4</v>
      </c>
      <c r="U93" s="2" t="n">
        <f aca="false">FALSE()</f>
        <v>0</v>
      </c>
      <c r="V93" s="2" t="n">
        <f aca="false">FALSE()</f>
        <v>0</v>
      </c>
      <c r="W93" s="2" t="n">
        <f aca="false">FALSE()</f>
        <v>0</v>
      </c>
      <c r="X93" s="2" t="n">
        <f aca="false">FALSE()</f>
        <v>0</v>
      </c>
      <c r="Y93" s="2" t="n">
        <f aca="false">FALSE()</f>
        <v>0</v>
      </c>
      <c r="Z93" s="2" t="n">
        <f aca="false">FALSE()</f>
        <v>0</v>
      </c>
      <c r="AA93" s="2" t="n">
        <f aca="false">FALSE()</f>
        <v>0</v>
      </c>
      <c r="AB93" s="2" t="n">
        <f aca="false">FALSE()</f>
        <v>0</v>
      </c>
      <c r="AC93" s="2" t="n">
        <f aca="false">FALSE()</f>
        <v>0</v>
      </c>
      <c r="AD93" s="2" t="n">
        <f aca="false">FALSE()</f>
        <v>0</v>
      </c>
      <c r="AE93" s="2" t="n">
        <f aca="false">FALSE()</f>
        <v>0</v>
      </c>
      <c r="AF93" s="2" t="n">
        <f aca="false">FALSE()</f>
        <v>0</v>
      </c>
      <c r="AG93" s="2" t="n">
        <f aca="false">FALSE()</f>
        <v>0</v>
      </c>
      <c r="AH93" s="2" t="n">
        <f aca="false">FALSE()</f>
        <v>0</v>
      </c>
      <c r="AI93" s="2" t="n">
        <f aca="false">FALSE()</f>
        <v>0</v>
      </c>
      <c r="AJ93" s="2" t="n">
        <f aca="false">FALSE()</f>
        <v>0</v>
      </c>
      <c r="AK93" s="2" t="n">
        <f aca="false">FALSE()</f>
        <v>0</v>
      </c>
      <c r="AL93" s="2" t="n">
        <f aca="false">FALSE()</f>
        <v>0</v>
      </c>
      <c r="AM93" s="2" t="n">
        <f aca="false">FALSE()</f>
        <v>0</v>
      </c>
      <c r="AN93" s="2" t="n">
        <f aca="false">FALSE()</f>
        <v>0</v>
      </c>
      <c r="AO93" s="2" t="n">
        <f aca="false">FALSE()</f>
        <v>0</v>
      </c>
    </row>
    <row r="94" customFormat="false" ht="15.75" hidden="false" customHeight="false" outlineLevel="0" collapsed="false">
      <c r="A94" s="73" t="n">
        <v>44001.9175925926</v>
      </c>
      <c r="B94" s="2" t="s">
        <v>678</v>
      </c>
      <c r="C94" s="2" t="s">
        <v>208</v>
      </c>
      <c r="D94" s="2" t="s">
        <v>369</v>
      </c>
      <c r="E94" s="2" t="n">
        <v>10</v>
      </c>
      <c r="F94" s="2" t="n">
        <v>117</v>
      </c>
      <c r="H94" s="4" t="s">
        <v>679</v>
      </c>
      <c r="I94" s="2" t="s">
        <v>680</v>
      </c>
      <c r="J94" s="2" t="s">
        <v>225</v>
      </c>
      <c r="M94" s="2" t="s">
        <v>535</v>
      </c>
      <c r="N94" s="2" t="s">
        <v>373</v>
      </c>
      <c r="O94" s="2" t="s">
        <v>345</v>
      </c>
      <c r="P94" s="2" t="n">
        <v>115</v>
      </c>
      <c r="Q94" s="2" t="n">
        <v>2</v>
      </c>
      <c r="R94" s="2" t="n">
        <f aca="false">TRUE()</f>
        <v>1</v>
      </c>
      <c r="S94" s="2" t="n">
        <v>1</v>
      </c>
      <c r="U94" s="2" t="n">
        <f aca="false">FALSE()</f>
        <v>0</v>
      </c>
      <c r="V94" s="2" t="n">
        <f aca="false">FALSE()</f>
        <v>0</v>
      </c>
      <c r="W94" s="2" t="n">
        <f aca="false">FALSE()</f>
        <v>0</v>
      </c>
      <c r="X94" s="2" t="n">
        <f aca="false">FALSE()</f>
        <v>0</v>
      </c>
      <c r="Y94" s="2" t="n">
        <f aca="false">FALSE()</f>
        <v>0</v>
      </c>
      <c r="Z94" s="2" t="n">
        <f aca="false">FALSE()</f>
        <v>0</v>
      </c>
      <c r="AA94" s="2" t="n">
        <f aca="false">FALSE()</f>
        <v>0</v>
      </c>
      <c r="AB94" s="2" t="n">
        <f aca="false">FALSE()</f>
        <v>0</v>
      </c>
      <c r="AC94" s="2" t="n">
        <f aca="false">FALSE()</f>
        <v>0</v>
      </c>
      <c r="AD94" s="2" t="n">
        <f aca="false">FALSE()</f>
        <v>0</v>
      </c>
      <c r="AE94" s="2" t="n">
        <f aca="false">FALSE()</f>
        <v>0</v>
      </c>
      <c r="AF94" s="2" t="n">
        <f aca="false">FALSE()</f>
        <v>0</v>
      </c>
      <c r="AG94" s="2" t="n">
        <f aca="false">TRUE()</f>
        <v>1</v>
      </c>
      <c r="AH94" s="2" t="n">
        <f aca="false">TRUE()</f>
        <v>1</v>
      </c>
      <c r="AI94" s="2" t="n">
        <f aca="false">FALSE()</f>
        <v>0</v>
      </c>
      <c r="AJ94" s="2" t="n">
        <f aca="false">TRUE()</f>
        <v>1</v>
      </c>
      <c r="AK94" s="2" t="n">
        <f aca="false">FALSE()</f>
        <v>0</v>
      </c>
      <c r="AL94" s="2" t="n">
        <f aca="false">FALSE()</f>
        <v>0</v>
      </c>
      <c r="AM94" s="2" t="n">
        <f aca="false">FALSE()</f>
        <v>0</v>
      </c>
      <c r="AN94" s="2" t="n">
        <f aca="false">FALSE()</f>
        <v>0</v>
      </c>
      <c r="AO94" s="2" t="n">
        <f aca="false">FALSE()</f>
        <v>0</v>
      </c>
    </row>
    <row r="95" customFormat="false" ht="15.75" hidden="false" customHeight="false" outlineLevel="0" collapsed="false">
      <c r="A95" s="73" t="n">
        <v>44002.506875</v>
      </c>
      <c r="B95" s="2" t="s">
        <v>681</v>
      </c>
      <c r="C95" s="2" t="s">
        <v>682</v>
      </c>
      <c r="D95" s="2" t="s">
        <v>369</v>
      </c>
      <c r="E95" s="2" t="n">
        <v>7</v>
      </c>
      <c r="F95" s="2" t="s">
        <v>683</v>
      </c>
      <c r="G95" s="2" t="s">
        <v>684</v>
      </c>
      <c r="H95" s="4" t="s">
        <v>685</v>
      </c>
      <c r="I95" s="2" t="s">
        <v>686</v>
      </c>
      <c r="J95" s="2" t="s">
        <v>16</v>
      </c>
      <c r="K95" s="2" t="s">
        <v>224</v>
      </c>
      <c r="M95" s="2" t="s">
        <v>397</v>
      </c>
      <c r="N95" s="2" t="s">
        <v>373</v>
      </c>
      <c r="O95" s="2" t="s">
        <v>66</v>
      </c>
      <c r="P95" s="2" t="n">
        <v>116</v>
      </c>
      <c r="Q95" s="2" t="n">
        <v>2</v>
      </c>
      <c r="R95" s="2" t="n">
        <f aca="false">TRUE()</f>
        <v>1</v>
      </c>
      <c r="S95" s="2" t="n">
        <v>4</v>
      </c>
      <c r="U95" s="2" t="n">
        <f aca="false">FALSE()</f>
        <v>0</v>
      </c>
      <c r="V95" s="2" t="n">
        <f aca="false">FALSE()</f>
        <v>0</v>
      </c>
      <c r="W95" s="2" t="n">
        <f aca="false">FALSE()</f>
        <v>0</v>
      </c>
      <c r="X95" s="2" t="n">
        <f aca="false">FALSE()</f>
        <v>0</v>
      </c>
      <c r="Y95" s="2" t="n">
        <f aca="false">FALSE()</f>
        <v>0</v>
      </c>
      <c r="Z95" s="2" t="n">
        <f aca="false">FALSE()</f>
        <v>0</v>
      </c>
      <c r="AA95" s="2" t="n">
        <f aca="false">FALSE()</f>
        <v>0</v>
      </c>
      <c r="AB95" s="2" t="n">
        <f aca="false">FALSE()</f>
        <v>0</v>
      </c>
      <c r="AC95" s="2" t="n">
        <f aca="false">FALSE()</f>
        <v>0</v>
      </c>
      <c r="AD95" s="2" t="n">
        <f aca="false">FALSE()</f>
        <v>0</v>
      </c>
      <c r="AE95" s="2" t="n">
        <f aca="false">TRUE()</f>
        <v>1</v>
      </c>
      <c r="AF95" s="2" t="n">
        <f aca="false">TRUE()</f>
        <v>1</v>
      </c>
      <c r="AG95" s="2" t="n">
        <f aca="false">TRUE()</f>
        <v>1</v>
      </c>
      <c r="AH95" s="2" t="n">
        <f aca="false">FALSE()</f>
        <v>0</v>
      </c>
      <c r="AI95" s="2" t="n">
        <f aca="false">FALSE()</f>
        <v>0</v>
      </c>
      <c r="AJ95" s="2" t="n">
        <f aca="false">FALSE()</f>
        <v>0</v>
      </c>
      <c r="AK95" s="2" t="n">
        <f aca="false">FALSE()</f>
        <v>0</v>
      </c>
      <c r="AL95" s="2" t="n">
        <f aca="false">FALSE()</f>
        <v>0</v>
      </c>
      <c r="AM95" s="2" t="n">
        <f aca="false">FALSE()</f>
        <v>0</v>
      </c>
      <c r="AN95" s="2" t="n">
        <f aca="false">FALSE()</f>
        <v>0</v>
      </c>
      <c r="AO95" s="2" t="n">
        <f aca="false">FALSE()</f>
        <v>0</v>
      </c>
    </row>
    <row r="96" customFormat="false" ht="15.75" hidden="false" customHeight="false" outlineLevel="0" collapsed="false">
      <c r="A96" s="73" t="n">
        <v>44006.4650347222</v>
      </c>
      <c r="B96" s="2" t="s">
        <v>687</v>
      </c>
      <c r="C96" s="2" t="s">
        <v>28</v>
      </c>
      <c r="D96" s="2" t="s">
        <v>688</v>
      </c>
      <c r="E96" s="2" t="n">
        <v>10</v>
      </c>
      <c r="F96" s="2" t="s">
        <v>320</v>
      </c>
      <c r="H96" s="4" t="s">
        <v>689</v>
      </c>
      <c r="I96" s="2" t="s">
        <v>690</v>
      </c>
      <c r="J96" s="2" t="s">
        <v>376</v>
      </c>
      <c r="K96" s="2" t="s">
        <v>32</v>
      </c>
      <c r="L96" s="2" t="s">
        <v>160</v>
      </c>
      <c r="M96" s="2" t="s">
        <v>397</v>
      </c>
      <c r="N96" s="2" t="s">
        <v>377</v>
      </c>
      <c r="O96" s="2" t="s">
        <v>345</v>
      </c>
      <c r="P96" s="2" t="n">
        <v>117</v>
      </c>
      <c r="Q96" s="2" t="n">
        <v>2</v>
      </c>
      <c r="R96" s="2" t="n">
        <f aca="false">FALSE()</f>
        <v>0</v>
      </c>
      <c r="S96" s="2" t="n">
        <v>2</v>
      </c>
      <c r="U96" s="2" t="n">
        <f aca="false">FALSE()</f>
        <v>0</v>
      </c>
      <c r="V96" s="2" t="n">
        <f aca="false">FALSE()</f>
        <v>0</v>
      </c>
      <c r="W96" s="2" t="n">
        <f aca="false">FALSE()</f>
        <v>0</v>
      </c>
      <c r="X96" s="2" t="n">
        <f aca="false">FALSE()</f>
        <v>0</v>
      </c>
      <c r="Y96" s="2" t="n">
        <f aca="false">FALSE()</f>
        <v>0</v>
      </c>
      <c r="Z96" s="2" t="n">
        <f aca="false">FALSE()</f>
        <v>0</v>
      </c>
      <c r="AA96" s="2" t="n">
        <f aca="false">FALSE()</f>
        <v>0</v>
      </c>
      <c r="AB96" s="2" t="n">
        <f aca="false">FALSE()</f>
        <v>0</v>
      </c>
      <c r="AC96" s="2" t="n">
        <f aca="false">FALSE()</f>
        <v>0</v>
      </c>
      <c r="AD96" s="2" t="n">
        <f aca="false">FALSE()</f>
        <v>0</v>
      </c>
      <c r="AE96" s="2" t="n">
        <f aca="false">FALSE()</f>
        <v>0</v>
      </c>
      <c r="AF96" s="2" t="n">
        <f aca="false">FALSE()</f>
        <v>0</v>
      </c>
      <c r="AG96" s="2" t="n">
        <f aca="false">FALSE()</f>
        <v>0</v>
      </c>
      <c r="AH96" s="2" t="n">
        <f aca="false">TRUE()</f>
        <v>1</v>
      </c>
      <c r="AI96" s="2" t="n">
        <f aca="false">FALSE()</f>
        <v>0</v>
      </c>
      <c r="AJ96" s="2" t="n">
        <f aca="false">FALSE()</f>
        <v>0</v>
      </c>
      <c r="AK96" s="2" t="n">
        <f aca="false">FALSE()</f>
        <v>0</v>
      </c>
      <c r="AL96" s="2" t="n">
        <f aca="false">FALSE()</f>
        <v>0</v>
      </c>
      <c r="AM96" s="2" t="n">
        <f aca="false">FALSE()</f>
        <v>0</v>
      </c>
      <c r="AN96" s="2" t="n">
        <f aca="false">FALSE()</f>
        <v>0</v>
      </c>
      <c r="AO96" s="2" t="n">
        <f aca="false">FALSE()</f>
        <v>0</v>
      </c>
    </row>
    <row r="97" customFormat="false" ht="15.75" hidden="false" customHeight="false" outlineLevel="0" collapsed="false">
      <c r="A97" s="73" t="n">
        <v>44006.478912037</v>
      </c>
      <c r="B97" s="2" t="s">
        <v>691</v>
      </c>
      <c r="C97" s="2" t="s">
        <v>692</v>
      </c>
      <c r="D97" s="2" t="s">
        <v>693</v>
      </c>
      <c r="E97" s="2" t="n">
        <v>10</v>
      </c>
      <c r="F97" s="2" t="s">
        <v>320</v>
      </c>
      <c r="H97" s="4" t="s">
        <v>694</v>
      </c>
      <c r="I97" s="2" t="s">
        <v>695</v>
      </c>
      <c r="J97" s="2" t="s">
        <v>376</v>
      </c>
      <c r="K97" s="2" t="s">
        <v>32</v>
      </c>
      <c r="L97" s="2" t="s">
        <v>160</v>
      </c>
      <c r="M97" s="2" t="s">
        <v>422</v>
      </c>
      <c r="N97" s="2" t="s">
        <v>377</v>
      </c>
      <c r="O97" s="2" t="s">
        <v>66</v>
      </c>
      <c r="P97" s="2" t="n">
        <v>118</v>
      </c>
      <c r="Q97" s="2" t="n">
        <v>2</v>
      </c>
      <c r="R97" s="2" t="n">
        <f aca="false">TRUE()</f>
        <v>1</v>
      </c>
      <c r="S97" s="2" t="n">
        <v>3</v>
      </c>
      <c r="U97" s="2" t="n">
        <f aca="false">FALSE()</f>
        <v>0</v>
      </c>
      <c r="V97" s="2" t="n">
        <f aca="false">FALSE()</f>
        <v>0</v>
      </c>
      <c r="W97" s="2" t="n">
        <f aca="false">FALSE()</f>
        <v>0</v>
      </c>
      <c r="X97" s="2" t="n">
        <f aca="false">FALSE()</f>
        <v>0</v>
      </c>
      <c r="Y97" s="2" t="n">
        <f aca="false">FALSE()</f>
        <v>0</v>
      </c>
      <c r="Z97" s="2" t="n">
        <f aca="false">FALSE()</f>
        <v>0</v>
      </c>
      <c r="AA97" s="2" t="n">
        <f aca="false">FALSE()</f>
        <v>0</v>
      </c>
      <c r="AB97" s="2" t="n">
        <f aca="false">FALSE()</f>
        <v>0</v>
      </c>
      <c r="AC97" s="2" t="n">
        <f aca="false">FALSE()</f>
        <v>0</v>
      </c>
      <c r="AD97" s="2" t="n">
        <f aca="false">FALSE()</f>
        <v>0</v>
      </c>
      <c r="AE97" s="2" t="n">
        <f aca="false">FALSE()</f>
        <v>0</v>
      </c>
      <c r="AF97" s="2" t="n">
        <f aca="false">FALSE()</f>
        <v>0</v>
      </c>
      <c r="AG97" s="2" t="n">
        <f aca="false">FALSE()</f>
        <v>0</v>
      </c>
      <c r="AH97" s="2" t="n">
        <f aca="false">TRUE()</f>
        <v>1</v>
      </c>
      <c r="AI97" s="2" t="n">
        <f aca="false">FALSE()</f>
        <v>0</v>
      </c>
      <c r="AJ97" s="2" t="n">
        <f aca="false">FALSE()</f>
        <v>0</v>
      </c>
      <c r="AK97" s="2" t="n">
        <f aca="false">FALSE()</f>
        <v>0</v>
      </c>
      <c r="AL97" s="2" t="n">
        <f aca="false">FALSE()</f>
        <v>0</v>
      </c>
      <c r="AM97" s="2" t="n">
        <f aca="false">FALSE()</f>
        <v>0</v>
      </c>
      <c r="AN97" s="2" t="n">
        <f aca="false">FALSE()</f>
        <v>0</v>
      </c>
      <c r="AO97" s="2" t="n">
        <f aca="false">FALSE()</f>
        <v>0</v>
      </c>
    </row>
    <row r="98" customFormat="false" ht="15.75" hidden="false" customHeight="false" outlineLevel="0" collapsed="false">
      <c r="A98" s="73" t="n">
        <v>44008.8590046296</v>
      </c>
      <c r="B98" s="2" t="s">
        <v>323</v>
      </c>
      <c r="C98" s="2" t="s">
        <v>324</v>
      </c>
      <c r="D98" s="2" t="s">
        <v>369</v>
      </c>
      <c r="E98" s="2" t="n">
        <v>9</v>
      </c>
      <c r="F98" s="2" t="n">
        <v>64</v>
      </c>
      <c r="H98" s="4" t="s">
        <v>325</v>
      </c>
      <c r="I98" s="2" t="s">
        <v>326</v>
      </c>
      <c r="J98" s="2" t="s">
        <v>16</v>
      </c>
      <c r="K98" s="2" t="s">
        <v>224</v>
      </c>
      <c r="M98" s="2" t="s">
        <v>397</v>
      </c>
      <c r="N98" s="2" t="s">
        <v>442</v>
      </c>
      <c r="O98" s="2" t="s">
        <v>66</v>
      </c>
      <c r="P98" s="2" t="n">
        <v>119</v>
      </c>
      <c r="Q98" s="2" t="n">
        <v>2</v>
      </c>
      <c r="R98" s="2" t="n">
        <f aca="false">TRUE()</f>
        <v>1</v>
      </c>
      <c r="S98" s="2" t="n">
        <v>4</v>
      </c>
      <c r="U98" s="2" t="n">
        <f aca="false">TRUE()</f>
        <v>1</v>
      </c>
      <c r="V98" s="2" t="n">
        <f aca="false">TRUE()</f>
        <v>1</v>
      </c>
      <c r="W98" s="2" t="n">
        <f aca="false">TRUE()</f>
        <v>1</v>
      </c>
      <c r="X98" s="2" t="n">
        <f aca="false">TRUE()</f>
        <v>1</v>
      </c>
      <c r="Y98" s="2" t="n">
        <f aca="false">TRUE()</f>
        <v>1</v>
      </c>
      <c r="Z98" s="2" t="n">
        <f aca="false">FALSE()</f>
        <v>0</v>
      </c>
      <c r="AA98" s="2" t="n">
        <f aca="false">TRUE()</f>
        <v>1</v>
      </c>
      <c r="AB98" s="2" t="n">
        <f aca="false">TRUE()</f>
        <v>1</v>
      </c>
      <c r="AC98" s="2" t="n">
        <f aca="false">TRUE()</f>
        <v>1</v>
      </c>
      <c r="AD98" s="2" t="n">
        <f aca="false">FALSE()</f>
        <v>0</v>
      </c>
      <c r="AE98" s="2" t="n">
        <f aca="false">TRUE()</f>
        <v>1</v>
      </c>
      <c r="AF98" s="2" t="n">
        <f aca="false">TRUE()</f>
        <v>1</v>
      </c>
      <c r="AG98" s="2" t="n">
        <f aca="false">TRUE()</f>
        <v>1</v>
      </c>
      <c r="AH98" s="2" t="n">
        <f aca="false">TRUE()</f>
        <v>1</v>
      </c>
      <c r="AI98" s="2" t="n">
        <f aca="false">TRUE()</f>
        <v>1</v>
      </c>
      <c r="AJ98" s="2" t="n">
        <f aca="false">FALSE()</f>
        <v>0</v>
      </c>
      <c r="AK98" s="2" t="n">
        <f aca="false">TRUE()</f>
        <v>1</v>
      </c>
      <c r="AL98" s="2" t="n">
        <f aca="false">FALSE()</f>
        <v>0</v>
      </c>
      <c r="AM98" s="2" t="n">
        <f aca="false">FALSE()</f>
        <v>0</v>
      </c>
      <c r="AN98" s="2" t="n">
        <f aca="false">FALSE()</f>
        <v>0</v>
      </c>
      <c r="AO98" s="2" t="n">
        <f aca="false">FALSE()</f>
        <v>0</v>
      </c>
    </row>
    <row r="99" customFormat="false" ht="15.75" hidden="false" customHeight="false" outlineLevel="0" collapsed="false">
      <c r="A99" s="73" t="n">
        <v>44015.7249884259</v>
      </c>
      <c r="B99" s="2" t="s">
        <v>173</v>
      </c>
      <c r="C99" s="2" t="s">
        <v>174</v>
      </c>
      <c r="D99" s="2" t="s">
        <v>369</v>
      </c>
      <c r="E99" s="2" t="n">
        <v>9</v>
      </c>
      <c r="F99" s="2" t="n">
        <v>117</v>
      </c>
      <c r="H99" s="4" t="s">
        <v>696</v>
      </c>
      <c r="I99" s="2" t="s">
        <v>177</v>
      </c>
      <c r="J99" s="2" t="s">
        <v>225</v>
      </c>
      <c r="M99" s="2" t="s">
        <v>395</v>
      </c>
      <c r="N99" s="2" t="s">
        <v>385</v>
      </c>
      <c r="O99" s="2" t="s">
        <v>345</v>
      </c>
      <c r="P99" s="2" t="n">
        <v>120</v>
      </c>
      <c r="Q99" s="2" t="n">
        <v>-1</v>
      </c>
      <c r="R99" s="2" t="n">
        <f aca="false">FALSE()</f>
        <v>0</v>
      </c>
      <c r="S99" s="2" t="n">
        <v>1</v>
      </c>
      <c r="U99" s="2" t="n">
        <f aca="false">FALSE()</f>
        <v>0</v>
      </c>
      <c r="V99" s="2" t="n">
        <f aca="false">FALSE()</f>
        <v>0</v>
      </c>
      <c r="W99" s="2" t="n">
        <f aca="false">FALSE()</f>
        <v>0</v>
      </c>
      <c r="X99" s="2" t="n">
        <f aca="false">FALSE()</f>
        <v>0</v>
      </c>
      <c r="Y99" s="2" t="n">
        <f aca="false">FALSE()</f>
        <v>0</v>
      </c>
      <c r="Z99" s="2" t="n">
        <f aca="false">FALSE()</f>
        <v>0</v>
      </c>
      <c r="AA99" s="2" t="n">
        <f aca="false">FALSE()</f>
        <v>0</v>
      </c>
      <c r="AB99" s="2" t="n">
        <f aca="false">FALSE()</f>
        <v>0</v>
      </c>
      <c r="AC99" s="2" t="n">
        <f aca="false">FALSE()</f>
        <v>0</v>
      </c>
      <c r="AD99" s="2" t="n">
        <f aca="false">FALSE()</f>
        <v>0</v>
      </c>
      <c r="AE99" s="2" t="n">
        <f aca="false">FALSE()</f>
        <v>0</v>
      </c>
      <c r="AF99" s="2" t="n">
        <f aca="false">FALSE()</f>
        <v>0</v>
      </c>
      <c r="AG99" s="2" t="n">
        <f aca="false">FALSE()</f>
        <v>0</v>
      </c>
      <c r="AH99" s="2" t="n">
        <f aca="false">FALSE()</f>
        <v>0</v>
      </c>
      <c r="AI99" s="2" t="n">
        <f aca="false">FALSE()</f>
        <v>0</v>
      </c>
      <c r="AJ99" s="2" t="n">
        <f aca="false">FALSE()</f>
        <v>0</v>
      </c>
      <c r="AK99" s="2" t="n">
        <f aca="false">FALSE()</f>
        <v>0</v>
      </c>
      <c r="AL99" s="2" t="n">
        <f aca="false">FALSE()</f>
        <v>0</v>
      </c>
      <c r="AM99" s="2" t="n">
        <f aca="false">FALSE()</f>
        <v>0</v>
      </c>
      <c r="AN99" s="2" t="n">
        <f aca="false">FALSE()</f>
        <v>0</v>
      </c>
      <c r="AO99" s="2" t="n">
        <f aca="false">FALSE()</f>
        <v>0</v>
      </c>
    </row>
    <row r="100" customFormat="false" ht="15.75" hidden="false" customHeight="false" outlineLevel="0" collapsed="false">
      <c r="A100" s="73" t="n">
        <v>44018.3635648148</v>
      </c>
      <c r="B100" s="2" t="s">
        <v>697</v>
      </c>
      <c r="C100" s="2" t="s">
        <v>106</v>
      </c>
      <c r="D100" s="2" t="s">
        <v>369</v>
      </c>
      <c r="E100" s="2" t="n">
        <v>10</v>
      </c>
      <c r="F100" s="2" t="n">
        <v>117</v>
      </c>
      <c r="H100" s="4" t="s">
        <v>698</v>
      </c>
      <c r="I100" s="2" t="s">
        <v>699</v>
      </c>
      <c r="J100" s="2" t="s">
        <v>376</v>
      </c>
      <c r="M100" s="2" t="s">
        <v>407</v>
      </c>
      <c r="N100" s="2" t="s">
        <v>385</v>
      </c>
      <c r="O100" s="2" t="s">
        <v>66</v>
      </c>
      <c r="P100" s="2" t="n">
        <v>121</v>
      </c>
      <c r="Q100" s="2" t="n">
        <v>0</v>
      </c>
      <c r="R100" s="2" t="n">
        <f aca="false">TRUE()</f>
        <v>1</v>
      </c>
      <c r="S100" s="2" t="n">
        <v>4</v>
      </c>
      <c r="U100" s="2" t="n">
        <f aca="false">FALSE()</f>
        <v>0</v>
      </c>
      <c r="V100" s="2" t="n">
        <f aca="false">TRUE()</f>
        <v>1</v>
      </c>
      <c r="W100" s="2" t="n">
        <f aca="false">TRUE()</f>
        <v>1</v>
      </c>
      <c r="X100" s="2" t="n">
        <f aca="false">FALSE()</f>
        <v>0</v>
      </c>
      <c r="Y100" s="2" t="n">
        <f aca="false">TRUE()</f>
        <v>1</v>
      </c>
      <c r="Z100" s="2" t="n">
        <f aca="false">TRUE()</f>
        <v>1</v>
      </c>
      <c r="AA100" s="2" t="n">
        <f aca="false">FALSE()</f>
        <v>0</v>
      </c>
      <c r="AB100" s="2" t="n">
        <f aca="false">TRUE()</f>
        <v>1</v>
      </c>
      <c r="AC100" s="2" t="n">
        <f aca="false">TRUE()</f>
        <v>1</v>
      </c>
      <c r="AD100" s="2" t="n">
        <f aca="false">FALSE()</f>
        <v>0</v>
      </c>
      <c r="AE100" s="2" t="n">
        <f aca="false">TRUE()</f>
        <v>1</v>
      </c>
      <c r="AF100" s="2" t="n">
        <f aca="false">TRUE()</f>
        <v>1</v>
      </c>
      <c r="AG100" s="2" t="n">
        <f aca="false">TRUE()</f>
        <v>1</v>
      </c>
      <c r="AH100" s="2" t="n">
        <f aca="false">FALSE()</f>
        <v>0</v>
      </c>
      <c r="AI100" s="2" t="n">
        <f aca="false">TRUE()</f>
        <v>1</v>
      </c>
      <c r="AJ100" s="2" t="n">
        <f aca="false">TRUE()</f>
        <v>1</v>
      </c>
      <c r="AK100" s="2" t="n">
        <f aca="false">FALSE()</f>
        <v>0</v>
      </c>
      <c r="AL100" s="2" t="n">
        <f aca="false">FALSE()</f>
        <v>0</v>
      </c>
      <c r="AM100" s="2" t="n">
        <f aca="false">FALSE()</f>
        <v>0</v>
      </c>
      <c r="AN100" s="2" t="n">
        <f aca="false">FALSE()</f>
        <v>0</v>
      </c>
      <c r="AO100" s="2" t="n">
        <f aca="false">FALSE()</f>
        <v>0</v>
      </c>
    </row>
    <row r="101" customFormat="false" ht="15.75" hidden="false" customHeight="false" outlineLevel="0" collapsed="false">
      <c r="A101" s="73" t="n">
        <v>44020.524849537</v>
      </c>
      <c r="B101" s="2" t="s">
        <v>700</v>
      </c>
      <c r="C101" s="2" t="s">
        <v>36</v>
      </c>
      <c r="D101" s="2" t="s">
        <v>701</v>
      </c>
      <c r="E101" s="2" t="n">
        <v>9</v>
      </c>
      <c r="F101" s="2" t="n">
        <v>14</v>
      </c>
      <c r="H101" s="4" t="s">
        <v>702</v>
      </c>
      <c r="I101" s="2" t="s">
        <v>703</v>
      </c>
      <c r="J101" s="2" t="s">
        <v>24</v>
      </c>
      <c r="K101" s="2" t="s">
        <v>160</v>
      </c>
      <c r="M101" s="2" t="s">
        <v>406</v>
      </c>
      <c r="N101" s="2" t="s">
        <v>464</v>
      </c>
      <c r="O101" s="2" t="s">
        <v>66</v>
      </c>
      <c r="P101" s="2" t="n">
        <v>122</v>
      </c>
      <c r="Q101" s="2" t="n">
        <v>0</v>
      </c>
      <c r="R101" s="2" t="n">
        <f aca="false">TRUE()</f>
        <v>1</v>
      </c>
      <c r="S101" s="2" t="n">
        <v>2</v>
      </c>
      <c r="U101" s="2" t="n">
        <f aca="false">TRUE()</f>
        <v>1</v>
      </c>
      <c r="V101" s="2" t="n">
        <f aca="false">FALSE()</f>
        <v>0</v>
      </c>
      <c r="W101" s="2" t="n">
        <f aca="false">TRUE()</f>
        <v>1</v>
      </c>
      <c r="X101" s="2" t="n">
        <f aca="false">TRUE()</f>
        <v>1</v>
      </c>
      <c r="Y101" s="2" t="n">
        <f aca="false">TRUE()</f>
        <v>1</v>
      </c>
      <c r="Z101" s="2" t="n">
        <f aca="false">TRUE()</f>
        <v>1</v>
      </c>
      <c r="AA101" s="2" t="n">
        <f aca="false">TRUE()</f>
        <v>1</v>
      </c>
      <c r="AB101" s="2" t="n">
        <f aca="false">TRUE()</f>
        <v>1</v>
      </c>
      <c r="AC101" s="2" t="n">
        <f aca="false">TRUE()</f>
        <v>1</v>
      </c>
      <c r="AD101" s="2" t="n">
        <f aca="false">FALSE()</f>
        <v>0</v>
      </c>
      <c r="AE101" s="2" t="n">
        <f aca="false">TRUE()</f>
        <v>1</v>
      </c>
      <c r="AF101" s="2" t="n">
        <f aca="false">FALSE()</f>
        <v>0</v>
      </c>
      <c r="AG101" s="2" t="n">
        <f aca="false">FALSE()</f>
        <v>0</v>
      </c>
      <c r="AH101" s="2" t="n">
        <f aca="false">FALSE()</f>
        <v>0</v>
      </c>
      <c r="AI101" s="2" t="n">
        <f aca="false">FALSE()</f>
        <v>0</v>
      </c>
      <c r="AJ101" s="2" t="n">
        <f aca="false">FALSE()</f>
        <v>0</v>
      </c>
      <c r="AK101" s="2" t="n">
        <f aca="false">FALSE()</f>
        <v>0</v>
      </c>
      <c r="AL101" s="2" t="n">
        <f aca="false">FALSE()</f>
        <v>0</v>
      </c>
      <c r="AM101" s="2" t="n">
        <f aca="false">FALSE()</f>
        <v>0</v>
      </c>
      <c r="AN101" s="2" t="n">
        <f aca="false">FALSE()</f>
        <v>0</v>
      </c>
      <c r="AO101" s="2" t="n">
        <f aca="false">FALSE()</f>
        <v>0</v>
      </c>
    </row>
    <row r="102" customFormat="false" ht="15.75" hidden="false" customHeight="false" outlineLevel="0" collapsed="false">
      <c r="A102" s="73" t="n">
        <v>44025.5266087963</v>
      </c>
      <c r="B102" s="2" t="s">
        <v>704</v>
      </c>
      <c r="C102" s="2" t="s">
        <v>675</v>
      </c>
      <c r="D102" s="2" t="s">
        <v>369</v>
      </c>
      <c r="E102" s="2" t="n">
        <v>9</v>
      </c>
      <c r="F102" s="2" t="n">
        <v>64</v>
      </c>
      <c r="H102" s="4" t="s">
        <v>705</v>
      </c>
      <c r="I102" s="2" t="s">
        <v>706</v>
      </c>
      <c r="J102" s="2" t="s">
        <v>225</v>
      </c>
      <c r="M102" s="2" t="s">
        <v>535</v>
      </c>
      <c r="N102" s="2" t="s">
        <v>373</v>
      </c>
      <c r="O102" s="2" t="s">
        <v>66</v>
      </c>
      <c r="P102" s="2" t="n">
        <v>124</v>
      </c>
      <c r="Q102" s="2" t="n">
        <v>0</v>
      </c>
      <c r="R102" s="2" t="n">
        <f aca="false">TRUE()</f>
        <v>1</v>
      </c>
      <c r="S102" s="2" t="n">
        <v>4</v>
      </c>
      <c r="U102" s="2" t="n">
        <f aca="false">FALSE()</f>
        <v>0</v>
      </c>
      <c r="V102" s="2" t="n">
        <f aca="false">FALSE()</f>
        <v>0</v>
      </c>
      <c r="W102" s="2" t="n">
        <f aca="false">FALSE()</f>
        <v>0</v>
      </c>
      <c r="X102" s="2" t="n">
        <f aca="false">FALSE()</f>
        <v>0</v>
      </c>
      <c r="Y102" s="2" t="n">
        <f aca="false">TRUE()</f>
        <v>1</v>
      </c>
      <c r="Z102" s="2" t="n">
        <f aca="false">FALSE()</f>
        <v>0</v>
      </c>
      <c r="AA102" s="2" t="n">
        <f aca="false">FALSE()</f>
        <v>0</v>
      </c>
      <c r="AB102" s="2" t="n">
        <f aca="false">FALSE()</f>
        <v>0</v>
      </c>
      <c r="AC102" s="2" t="n">
        <f aca="false">FALSE()</f>
        <v>0</v>
      </c>
      <c r="AD102" s="2" t="n">
        <f aca="false">FALSE()</f>
        <v>0</v>
      </c>
      <c r="AE102" s="2" t="n">
        <f aca="false">FALSE()</f>
        <v>0</v>
      </c>
      <c r="AF102" s="2" t="n">
        <f aca="false">TRUE()</f>
        <v>1</v>
      </c>
      <c r="AG102" s="2" t="n">
        <f aca="false">TRUE()</f>
        <v>1</v>
      </c>
      <c r="AH102" s="2" t="n">
        <f aca="false">TRUE()</f>
        <v>1</v>
      </c>
      <c r="AI102" s="2" t="n">
        <f aca="false">TRUE()</f>
        <v>1</v>
      </c>
      <c r="AJ102" s="2" t="n">
        <f aca="false">FALSE()</f>
        <v>0</v>
      </c>
      <c r="AK102" s="2" t="n">
        <f aca="false">FALSE()</f>
        <v>0</v>
      </c>
      <c r="AL102" s="2" t="n">
        <f aca="false">FALSE()</f>
        <v>0</v>
      </c>
      <c r="AM102" s="2" t="n">
        <f aca="false">FALSE()</f>
        <v>0</v>
      </c>
      <c r="AN102" s="2" t="n">
        <f aca="false">FALSE()</f>
        <v>0</v>
      </c>
      <c r="AO102" s="2" t="n">
        <f aca="false">FALSE()</f>
        <v>0</v>
      </c>
    </row>
  </sheetData>
  <hyperlinks>
    <hyperlink ref="H2" r:id="rId1" display="vk.com/id479109984"/>
    <hyperlink ref="H3" r:id="rId2" display="vk.com/ramina_mm"/>
    <hyperlink ref="H4" r:id="rId3" display="vk.com/id310479043"/>
    <hyperlink ref="H5" r:id="rId4" display="vk.com/id245076479"/>
    <hyperlink ref="H6" r:id="rId5" display="vk.com/bpyanzin"/>
    <hyperlink ref="H7" r:id="rId6" display="vk.com/id_id_idid_id"/>
    <hyperlink ref="H8" r:id="rId7" display="vk.com/idmayakova305"/>
    <hyperlink ref="H9" r:id="rId8" display="vk.com/id451195781"/>
    <hyperlink ref="H10" r:id="rId9" display="vk.com/zzaitceva"/>
    <hyperlink ref="H11" r:id="rId10" display="vk.com/rostgay"/>
    <hyperlink ref="H12" r:id="rId11" display="vk.com/id577339233"/>
    <hyperlink ref="H13" r:id="rId12" display="vk.com/yoneeth"/>
    <hyperlink ref="H14" r:id="rId13" display="vk.com/welcometomybeer"/>
    <hyperlink ref="H15" r:id="rId14" display="vk.com/0alescka0"/>
    <hyperlink ref="H16" r:id="rId15" display="vk.com/id435651592"/>
    <hyperlink ref="H17" r:id="rId16" display="vk.com/id296720570"/>
    <hyperlink ref="H18" r:id="rId17" display="vk.com/tvoylichniytsirk"/>
    <hyperlink ref="H19" r:id="rId18" display="vk.com/a.kalinechenko"/>
    <hyperlink ref="H20" r:id="rId19" display="vk.com/katerinasergeevnakraeva"/>
    <hyperlink ref="H21" r:id="rId20" display="vk.com/sergey.prokhorov2000"/>
    <hyperlink ref="H22" r:id="rId21" display="vk.com/ktaranova3"/>
    <hyperlink ref="H23" r:id="rId22" display="vk.com/id258574005"/>
    <hyperlink ref="H24" r:id="rId23" display="vk.com/id324261632"/>
    <hyperlink ref="H25" r:id="rId24" display="vk.com/id254419335"/>
    <hyperlink ref="H26" r:id="rId25" display="vk.com/id152267404"/>
    <hyperlink ref="H27" r:id="rId26" display="vk.com/tixon2002"/>
    <hyperlink ref="H28" r:id="rId27" display="vk.com/id452262359"/>
    <hyperlink ref="H29" r:id="rId28" display="vk.com/id439954024"/>
    <hyperlink ref="H30" r:id="rId29" display="vk.com/milkamilkywayy"/>
    <hyperlink ref="H31" r:id="rId30" display="vk.com/id277939575"/>
    <hyperlink ref="H32" r:id="rId31" display="vk.com/naldoduck"/>
    <hyperlink ref="H33" r:id="rId32" display="vk.com/id373641638"/>
    <hyperlink ref="H34" r:id="rId33" display="vk.com/lukeskyw4lker"/>
    <hyperlink ref="H35" r:id="rId34" display="vk.com/mihagg1"/>
    <hyperlink ref="H36" r:id="rId35" display="vk.com/polinko_malinko"/>
    <hyperlink ref="H37" r:id="rId36" display="vk.com/id445282722"/>
    <hyperlink ref="H39" r:id="rId37" display="vk.com/polianaaa19"/>
    <hyperlink ref="H40" r:id="rId38" display="vk.com/a.molotorenko"/>
    <hyperlink ref="H41" r:id="rId39" display="vk.com/uvasmania"/>
    <hyperlink ref="H42" r:id="rId40" display="vk.com/conduktor_in_punzer"/>
    <hyperlink ref="H43" r:id="rId41" display="vk.com/id195904823"/>
    <hyperlink ref="H44" r:id="rId42" display="vk.com/ilshat4295"/>
    <hyperlink ref="H45" r:id="rId43" display="vk.com/lera_ovchinnikova007"/>
    <hyperlink ref="H46" r:id="rId44" display="vk.com/lmao_a"/>
    <hyperlink ref="H47" r:id="rId45" display="vk.com/loveushakovaa"/>
    <hyperlink ref="H48" r:id="rId46" display="vk.com/belimcatherine"/>
    <hyperlink ref="H49" r:id="rId47" display="vk.com/ananasfromomsk"/>
    <hyperlink ref="H50" r:id="rId48" display="vk.com/7bunu"/>
    <hyperlink ref="H51" r:id="rId49" display="vk.com/somejewish"/>
    <hyperlink ref="H52" r:id="rId50" display="vk.com/elimaksi"/>
    <hyperlink ref="H53" r:id="rId51" display="vk.com/id263080412"/>
    <hyperlink ref="H54" r:id="rId52" display="vk.com/katherrrrrrrine"/>
    <hyperlink ref="H55" r:id="rId53" display="vk.com/nata_2002"/>
    <hyperlink ref="H56" r:id="rId54" display="vk.com/id240733315"/>
    <hyperlink ref="H57" r:id="rId55" display="vk.com/gordeyzav"/>
    <hyperlink ref="H58" r:id="rId56" display="vk.com/ivantheglorious"/>
    <hyperlink ref="H60" r:id="rId57" display="vk.com/kucuryzka"/>
    <hyperlink ref="H61" r:id="rId58" display="vk.com/vishniao_o"/>
    <hyperlink ref="H62" r:id="rId59" display="vk.com/efimova_katerina"/>
    <hyperlink ref="H63" r:id="rId60" display="vk.com/kwilgelm"/>
    <hyperlink ref="H64" r:id="rId61" display="vk.com/id316722362"/>
    <hyperlink ref="H65" r:id="rId62" display="vk.com/veronika_korosteleva"/>
    <hyperlink ref="H67" r:id="rId63" display="vk.com/in_photo_04"/>
    <hyperlink ref="H68" r:id="rId64" display="vk.com/dashs2016"/>
    <hyperlink ref="H69" r:id="rId65" display="vk.com/misha_zhilin2003"/>
    <hyperlink ref="H70" r:id="rId66" display="vk.com/totallynotbuzz"/>
    <hyperlink ref="H71" r:id="rId67" display="vk.com/mi.morgun.ivan"/>
    <hyperlink ref="H72" r:id="rId68" display="vk.com/id284438427"/>
    <hyperlink ref="H73" r:id="rId69" display="vk.com/liashabalina"/>
    <hyperlink ref="H74" r:id="rId70" display="vk.com/alitomenura"/>
    <hyperlink ref="H75" r:id="rId71" display="vk.com/kinchiryak"/>
    <hyperlink ref="H76" r:id="rId72" display="vk.com/mbogomazova2015"/>
    <hyperlink ref="H77" r:id="rId73" display="vk.com/mtrikole"/>
    <hyperlink ref="H78" r:id="rId74" display="vk.com/sestroslava"/>
    <hyperlink ref="H79" r:id="rId75" display="vk.com/all.aadenis"/>
    <hyperlink ref="H80" r:id="rId76" display="vk.com/ekaterinaapp"/>
    <hyperlink ref="H81" r:id="rId77" display="vk.com/sebast1an_pere1ro"/>
    <hyperlink ref="H82" r:id="rId78" display="vk.com/tupolinaa"/>
    <hyperlink ref="H83" r:id="rId79" display="vk.com/max_st15"/>
    <hyperlink ref="H84" r:id="rId80" display="vk.com/ecliptic_boundaries"/>
    <hyperlink ref="H85" r:id="rId81" display="vk.com/bessarabika"/>
    <hyperlink ref="H86" r:id="rId82" display="vk.com/id254401565"/>
    <hyperlink ref="H87" r:id="rId83" display="vk.com/den_41_k_1"/>
    <hyperlink ref="H88" r:id="rId84" display="vk.com/vivienasa"/>
    <hyperlink ref="H89" r:id="rId85" display="vk.com/dmitriy_ponomare"/>
    <hyperlink ref="H90" r:id="rId86" display="vk.com/id529644717"/>
    <hyperlink ref="H91" r:id="rId87" display="https://vk.com/haotic0sotur"/>
    <hyperlink ref="H93" r:id="rId88" display="vk.com/ksmokiyenko"/>
    <hyperlink ref="H94" r:id="rId89" display="vk.com/legendarymember"/>
    <hyperlink ref="H95" r:id="rId90" display="vk.com/id447460014"/>
    <hyperlink ref="H96" r:id="rId91" display="vk.com/sebirskaja_jazva"/>
    <hyperlink ref="H97" r:id="rId92" display="vk.com/nitrogenous_base"/>
    <hyperlink ref="H98" r:id="rId93" display="vk.com/p.nikulshin"/>
    <hyperlink ref="H99" r:id="rId94" display="vk.com/id238150808"/>
    <hyperlink ref="H100" r:id="rId95" display="vk.com/lizkater"/>
    <hyperlink ref="H101" r:id="rId96" display="vk.com/ankudinovazaecologiy"/>
    <hyperlink ref="H102" r:id="rId97" display="vk.com/karakaltsev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20.3"/>
  </cols>
  <sheetData>
    <row r="1" customFormat="false" ht="15.75" hidden="false" customHeight="false" outlineLevel="0" collapsed="false">
      <c r="A1" s="74" t="n">
        <v>6</v>
      </c>
      <c r="B1" s="74" t="n">
        <f aca="false">COUNTIF('Переформатированный ответ'!$D$2:$D$161,A1)</f>
        <v>0</v>
      </c>
      <c r="H1" s="1" t="n">
        <f aca="false">IFERROR(__xludf.dummyfunction("FILTER(ARRAYFORMULA(IF(COUNTIF('Переформатированный ответ'!$E$2:$E$161,UNIQUE('Переформатированный ответ'!$E$2:$E$161))&gt;2,UNIQUE('Переформатированный ответ'!$E$2:$E$161),"""")),LEN(ARRAYFORMULA(IF(COUNTIF('Переформатированный ответ'!$E$2:$E$161,UNIQUE('Пе"&amp;"реформатированный ответ'!$E$2:$E$161))&gt;2,UNIQUE('Переформатированный ответ'!$E$2:$E$161),""""))))"),117)</f>
        <v>117</v>
      </c>
      <c r="I1" s="74" t="n">
        <f aca="false">IFERROR(__xludf.dummyfunction("if(len(H1),counta(filter('Переформатированный ответ'!$E$2:$E$161,'Переформатированный ответ'!$E$2:$E$161 = H1)),"""")"),22)</f>
        <v>22</v>
      </c>
    </row>
    <row r="2" customFormat="false" ht="15.75" hidden="false" customHeight="false" outlineLevel="0" collapsed="false">
      <c r="A2" s="74" t="n">
        <v>7</v>
      </c>
      <c r="B2" s="74" t="n">
        <f aca="false">COUNTIF('Переформатированный ответ'!$D$2:$D$161,A2)</f>
        <v>0</v>
      </c>
      <c r="H2" s="1" t="n">
        <f aca="false">IFERROR(__xludf.dummyfunction("""COMPUTED_VALUE"""),149)</f>
        <v>149</v>
      </c>
      <c r="I2" s="74" t="n">
        <f aca="false">IFERROR(__xludf.dummyfunction("if(len(H2),counta(filter('Переформатированный ответ'!$E$2:$E$161,'Переформатированный ответ'!$E$2:$E$161 = H2)),"""")"),3)</f>
        <v>3</v>
      </c>
    </row>
    <row r="3" customFormat="false" ht="15.75" hidden="false" customHeight="false" outlineLevel="0" collapsed="false">
      <c r="A3" s="74" t="n">
        <v>8</v>
      </c>
      <c r="B3" s="74" t="n">
        <f aca="false">COUNTIF('Переформатированный ответ'!$D$2:$D$161,A3)</f>
        <v>0</v>
      </c>
      <c r="H3" s="1" t="n">
        <f aca="false">IFERROR(__xludf.dummyfunction("""COMPUTED_VALUE"""),19)</f>
        <v>19</v>
      </c>
      <c r="I3" s="74" t="n">
        <f aca="false">IFERROR(__xludf.dummyfunction("if(len(H3),counta(filter('Переформатированный ответ'!$E$2:$E$161,'Переформатированный ответ'!$E$2:$E$161 = H3)),"""")"),3)</f>
        <v>3</v>
      </c>
    </row>
    <row r="4" customFormat="false" ht="15.75" hidden="false" customHeight="false" outlineLevel="0" collapsed="false">
      <c r="A4" s="74" t="n">
        <v>9</v>
      </c>
      <c r="B4" s="74" t="n">
        <f aca="false">COUNTIF('Переформатированный ответ'!$D$2:$D$161,A4)</f>
        <v>0</v>
      </c>
      <c r="H4" s="1" t="n">
        <f aca="false">IFERROR(__xludf.dummyfunction("""COMPUTED_VALUE"""),64)</f>
        <v>64</v>
      </c>
      <c r="I4" s="74" t="n">
        <f aca="false">IFERROR(__xludf.dummyfunction("if(len(H4),counta(filter('Переформатированный ответ'!$E$2:$E$161,'Переформатированный ответ'!$E$2:$E$161 = H4)),"""")"),7)</f>
        <v>7</v>
      </c>
    </row>
    <row r="5" customFormat="false" ht="15.75" hidden="false" customHeight="false" outlineLevel="0" collapsed="false">
      <c r="A5" s="74" t="n">
        <v>10</v>
      </c>
      <c r="B5" s="74" t="n">
        <f aca="false">COUNTIF('Переформатированный ответ'!$D$2:$D$161,A5)</f>
        <v>0</v>
      </c>
      <c r="H5" s="1" t="n">
        <f aca="false">IFERROR(__xludf.dummyfunction("""COMPUTED_VALUE"""),85)</f>
        <v>85</v>
      </c>
      <c r="I5" s="74" t="n">
        <f aca="false">IFERROR(__xludf.dummyfunction("if(len(H5),counta(filter('Переформатированный ответ'!$E$2:$E$161,'Переформатированный ответ'!$E$2:$E$161 = H5)),"""")"),5)</f>
        <v>5</v>
      </c>
    </row>
    <row r="6" customFormat="false" ht="15.75" hidden="false" customHeight="false" outlineLevel="0" collapsed="false">
      <c r="A6" s="74" t="n">
        <v>11</v>
      </c>
      <c r="B6" s="74" t="n">
        <f aca="false">COUNTIF('Переформатированный ответ'!$D$2:$D$161,A6)</f>
        <v>0</v>
      </c>
      <c r="H6" s="2" t="n">
        <v>115</v>
      </c>
      <c r="I6" s="74" t="n">
        <f aca="false">IFERROR(__xludf.dummyfunction("if(len(H6),counta(filter('Переформатированный ответ'!$E$2:$E$161,'Переформатированный ответ'!$E$2:$E$161 = H6)),"""")"),1)</f>
        <v>1</v>
      </c>
    </row>
    <row r="7" customFormat="false" ht="15.75" hidden="false" customHeight="false" outlineLevel="0" collapsed="false">
      <c r="I7" s="74" t="str">
        <f aca="false">IFERROR(__xludf.dummyfunction("if(len(H7),counta(filter('Переформатированный ответ'!$E$2:$E$161,'Переформатированный ответ'!$E$2:$E$161 = H7)),"""")"),"")</f>
        <v/>
      </c>
    </row>
    <row r="8" customFormat="false" ht="15.75" hidden="false" customHeight="false" outlineLevel="0" collapsed="false">
      <c r="I8" s="74" t="str">
        <f aca="false">IFERROR(__xludf.dummyfunction("if(len(H8),counta(filter('Переформатированный ответ'!$E$2:$E$161,'Переформатированный ответ'!$E$2:$E$161 = H8)),"""")"),"")</f>
        <v/>
      </c>
    </row>
    <row r="9" customFormat="false" ht="15.75" hidden="false" customHeight="false" outlineLevel="0" collapsed="false">
      <c r="I9" s="74" t="str">
        <f aca="false">IFERROR(__xludf.dummyfunction("if(len(H9),counta(filter('Переформатированный ответ'!$E$2:$E$161,'Переформатированный ответ'!$E$2:$E$161 = H9)),"""")"),"")</f>
        <v/>
      </c>
    </row>
    <row r="10" customFormat="false" ht="15.75" hidden="false" customHeight="false" outlineLevel="0" collapsed="false">
      <c r="I10" s="74" t="str">
        <f aca="false">IFERROR(__xludf.dummyfunction("if(len(H10),counta(filter('Переформатированный ответ'!$E$2:$E$161,'Переформатированный ответ'!$E$2:$E$161 = H10)),"""")"),"")</f>
        <v/>
      </c>
    </row>
    <row r="11" customFormat="false" ht="15.75" hidden="false" customHeight="false" outlineLevel="0" collapsed="false">
      <c r="I11" s="74" t="str">
        <f aca="false">IFERROR(__xludf.dummyfunction("if(len(H11),counta(filter('Переформатированный ответ'!$E$2:$E$161,'Переформатированный ответ'!$E$2:$E$161 = H11)),"""")"),"")</f>
        <v/>
      </c>
    </row>
    <row r="12" customFormat="false" ht="15.75" hidden="false" customHeight="false" outlineLevel="0" collapsed="false">
      <c r="I12" s="74" t="str">
        <f aca="false">IFERROR(__xludf.dummyfunction("if(len(H12),counta(filter('Переформатированный ответ'!$E$2:$E$161,'Переформатированный ответ'!$E$2:$E$161 = H12)),"""")"),"")</f>
        <v/>
      </c>
    </row>
    <row r="13" customFormat="false" ht="15.75" hidden="false" customHeight="false" outlineLevel="0" collapsed="false">
      <c r="I13" s="74" t="str">
        <f aca="false">IFERROR(__xludf.dummyfunction("if(len(H13),counta(filter('Переформатированный ответ'!$E$2:$E$161,'Переформатированный ответ'!$E$2:$E$161 = H13)),"""")"),"")</f>
        <v/>
      </c>
    </row>
    <row r="14" customFormat="false" ht="15.75" hidden="false" customHeight="false" outlineLevel="0" collapsed="false">
      <c r="A14" s="75" t="n">
        <f aca="true">TODAY()</f>
        <v>44431</v>
      </c>
      <c r="I14" s="74" t="str">
        <f aca="false">IFERROR(__xludf.dummyfunction("if(len(H14),counta(filter('Переформатированный ответ'!$E$2:$E$161,'Переформатированный ответ'!$E$2:$E$161 = H14)),"""")"),"")</f>
        <v/>
      </c>
    </row>
    <row r="15" customFormat="false" ht="15.75" hidden="false" customHeight="false" outlineLevel="0" collapsed="false">
      <c r="A15" s="2" t="s">
        <v>707</v>
      </c>
      <c r="B15" s="2" t="s">
        <v>708</v>
      </c>
      <c r="C15" s="2" t="s">
        <v>709</v>
      </c>
      <c r="H15" s="76" t="s">
        <v>710</v>
      </c>
      <c r="I15" s="1" t="n">
        <f aca="false">COUNTA('Переформатированный ответ'!$E$2:$E$161)-SUM(I1:I14)</f>
        <v>24</v>
      </c>
    </row>
    <row r="16" customFormat="false" ht="15.75" hidden="false" customHeight="false" outlineLevel="0" collapsed="false">
      <c r="A16" s="77" t="n">
        <v>44326</v>
      </c>
      <c r="B16" s="2" t="n">
        <v>0</v>
      </c>
      <c r="C16" s="2" t="n">
        <v>0</v>
      </c>
      <c r="J16" s="2" t="s">
        <v>711</v>
      </c>
      <c r="K16" s="1" t="n">
        <f aca="false">COUNTIF('Переформатированный ответ'!$L$2:$L$161,"Да")</f>
        <v>25</v>
      </c>
      <c r="M16" s="2"/>
    </row>
    <row r="17" customFormat="false" ht="15.75" hidden="false" customHeight="false" outlineLevel="0" collapsed="false">
      <c r="A17" s="77" t="n">
        <v>44327</v>
      </c>
      <c r="B17" s="74" t="n">
        <f aca="true" t="array" ref="B17:B17">IF(TODAY() &gt;= A17,COUNTIF(DATE(2021,MONTH('Переформатированный ответ'!$A$2:$A$163),DAY('Переформатированный ответ'!$A$2:$A$163)),A17),"")</f>
        <v>152</v>
      </c>
      <c r="C17" s="1" t="n">
        <f aca="true">IF(TODAY() &gt;= A17,B17+C16,"")</f>
        <v>152</v>
      </c>
      <c r="J17" s="2" t="s">
        <v>712</v>
      </c>
      <c r="K17" s="1" t="n">
        <f aca="false">COUNTIF('Переформатированный ответ'!$L$2:$L$161,"Нет")</f>
        <v>40</v>
      </c>
      <c r="M17" s="2"/>
    </row>
    <row r="18" customFormat="false" ht="15.75" hidden="false" customHeight="false" outlineLevel="0" collapsed="false">
      <c r="A18" s="77" t="n">
        <v>44328</v>
      </c>
      <c r="B18" s="74" t="n">
        <f aca="true" t="array" ref="B18:B18">IF(TODAY() &gt;= A18,COUNTIF(DATE(2021,MONTH('Переформатированный ответ'!$A$2:$A$163),DAY('Переформатированный ответ'!$A$2:$A$163)),A18),"")</f>
        <v>152</v>
      </c>
      <c r="C18" s="1" t="n">
        <f aca="true">IF(TODAY() &gt;= A18,B18+C17,"")</f>
        <v>304</v>
      </c>
    </row>
    <row r="19" customFormat="false" ht="15.75" hidden="false" customHeight="false" outlineLevel="0" collapsed="false">
      <c r="A19" s="77" t="n">
        <v>44329</v>
      </c>
      <c r="B19" s="74" t="n">
        <f aca="true" t="array" ref="B19:B19">IF(TODAY() &gt;= A19,COUNTIF(DATE(2021,MONTH('Переформатированный ответ'!$A$2:$A$163),DAY('Переформатированный ответ'!$A$2:$A$163)),A19),"")</f>
        <v>152</v>
      </c>
      <c r="C19" s="1" t="n">
        <f aca="true">IF(TODAY() &gt;= A19,B19+C18,"")</f>
        <v>456</v>
      </c>
    </row>
    <row r="20" customFormat="false" ht="15.75" hidden="false" customHeight="false" outlineLevel="0" collapsed="false">
      <c r="A20" s="77" t="n">
        <v>44330</v>
      </c>
      <c r="B20" s="74" t="n">
        <f aca="true" t="array" ref="B20:B20">IF(TODAY() &gt;= A20,COUNTIF(DATE(2021,MONTH('Переформатированный ответ'!$A$2:$A$163),DAY('Переформатированный ответ'!$A$2:$A$163)),A20),"")</f>
        <v>152</v>
      </c>
      <c r="C20" s="1" t="n">
        <f aca="true">IF(TODAY() &gt;= A20,B20+C19,"")</f>
        <v>608</v>
      </c>
    </row>
    <row r="21" customFormat="false" ht="15.75" hidden="false" customHeight="false" outlineLevel="0" collapsed="false">
      <c r="A21" s="77" t="n">
        <v>44331</v>
      </c>
      <c r="B21" s="74" t="n">
        <f aca="true" t="array" ref="B21:B21">IF(TODAY() &gt;= A21,COUNTIF(DATE(2021,MONTH('Переформатированный ответ'!$A$2:$A$163),DAY('Переформатированный ответ'!$A$2:$A$163)),A21),"")</f>
        <v>152</v>
      </c>
      <c r="C21" s="1" t="n">
        <f aca="true">IF(TODAY() &gt;= A21,B21+C20,"")</f>
        <v>760</v>
      </c>
    </row>
    <row r="22" customFormat="false" ht="15.75" hidden="false" customHeight="false" outlineLevel="0" collapsed="false">
      <c r="A22" s="77" t="n">
        <v>44332</v>
      </c>
      <c r="B22" s="74" t="n">
        <f aca="true" t="array" ref="B22:B22">IF(TODAY() &gt;= A22,COUNTIF(DATE(2021,MONTH('Переформатированный ответ'!$A$2:$A$163),DAY('Переформатированный ответ'!$A$2:$A$163)),A22),"")</f>
        <v>152</v>
      </c>
      <c r="C22" s="1" t="n">
        <f aca="true">IF(TODAY() &gt;= A22,B22+C21,"")</f>
        <v>912</v>
      </c>
    </row>
    <row r="23" customFormat="false" ht="15.75" hidden="false" customHeight="false" outlineLevel="0" collapsed="false">
      <c r="A23" s="77" t="n">
        <v>44333</v>
      </c>
      <c r="B23" s="74" t="n">
        <f aca="true" t="array" ref="B23:B23">IF(TODAY() &gt;= A23,COUNTIF(DATE(2021,MONTH('Переформатированный ответ'!$A$2:$A$163),DAY('Переформатированный ответ'!$A$2:$A$163)),A23),"")</f>
        <v>152</v>
      </c>
      <c r="C23" s="1" t="n">
        <f aca="true">IF(TODAY() &gt;= A23,B23+C22,"")</f>
        <v>1064</v>
      </c>
    </row>
    <row r="24" customFormat="false" ht="15.75" hidden="false" customHeight="false" outlineLevel="0" collapsed="false">
      <c r="A24" s="77" t="n">
        <v>44334</v>
      </c>
      <c r="B24" s="74" t="n">
        <f aca="true" t="array" ref="B24:B24">IF(TODAY() &gt;= A24,COUNTIF(DATE(2021,MONTH('Переформатированный ответ'!$A$2:$A$163),DAY('Переформатированный ответ'!$A$2:$A$163)),A24),"")</f>
        <v>152</v>
      </c>
      <c r="C24" s="1" t="n">
        <f aca="true">IF(TODAY() &gt;= A24,B24+C23,"")</f>
        <v>1216</v>
      </c>
    </row>
    <row r="25" customFormat="false" ht="15.75" hidden="false" customHeight="false" outlineLevel="0" collapsed="false">
      <c r="A25" s="77" t="n">
        <v>44335</v>
      </c>
      <c r="B25" s="74" t="n">
        <f aca="true" t="array" ref="B25:B25">IF(TODAY() &gt;= A25,COUNTIF(DATE(2021,MONTH('Переформатированный ответ'!$A$2:$A$163),DAY('Переформатированный ответ'!$A$2:$A$163)),A25),"")</f>
        <v>152</v>
      </c>
      <c r="C25" s="1" t="n">
        <f aca="true">IF(TODAY() &gt;= A25,B25+C24,"")</f>
        <v>1368</v>
      </c>
    </row>
    <row r="26" customFormat="false" ht="15.75" hidden="false" customHeight="false" outlineLevel="0" collapsed="false">
      <c r="A26" s="77" t="n">
        <v>44336</v>
      </c>
      <c r="B26" s="74" t="n">
        <f aca="true" t="array" ref="B26:B26">IF(TODAY() &gt;= A26,COUNTIF(DATE(2021,MONTH('Переформатированный ответ'!$A$2:$A$163),DAY('Переформатированный ответ'!$A$2:$A$163)),A26),"")</f>
        <v>152</v>
      </c>
      <c r="C26" s="1" t="n">
        <f aca="true">IF(TODAY() &gt;= A26,B26+C25,"")</f>
        <v>1520</v>
      </c>
    </row>
    <row r="27" customFormat="false" ht="15.75" hidden="false" customHeight="false" outlineLevel="0" collapsed="false">
      <c r="A27" s="77" t="n">
        <v>44337</v>
      </c>
      <c r="B27" s="74" t="n">
        <f aca="true" t="array" ref="B27:B27">IF(TODAY() &gt;= A27,COUNTIF(DATE(2021,MONTH('Переформатированный ответ'!$A$2:$A$163),DAY('Переформатированный ответ'!$A$2:$A$163)),A27),"")</f>
        <v>152</v>
      </c>
      <c r="C27" s="1" t="n">
        <f aca="true">IF(TODAY() &gt;= A27,B27+C26,"")</f>
        <v>1672</v>
      </c>
    </row>
    <row r="28" customFormat="false" ht="15.75" hidden="false" customHeight="false" outlineLevel="0" collapsed="false">
      <c r="A28" s="77" t="n">
        <v>44338</v>
      </c>
      <c r="B28" s="74" t="n">
        <f aca="true" t="array" ref="B28:B28">IF(TODAY() &gt;= A28,COUNTIF(DATE(2021,MONTH('Переформатированный ответ'!$A$2:$A$163),DAY('Переформатированный ответ'!$A$2:$A$163)),A28),"")</f>
        <v>152</v>
      </c>
      <c r="C28" s="1" t="n">
        <f aca="true">IF(TODAY() &gt;= A28,B28+C27,"")</f>
        <v>1824</v>
      </c>
    </row>
    <row r="29" customFormat="false" ht="15.75" hidden="false" customHeight="false" outlineLevel="0" collapsed="false">
      <c r="A29" s="77" t="n">
        <v>44339</v>
      </c>
      <c r="B29" s="74" t="n">
        <f aca="true" t="array" ref="B29:B29">IF(TODAY() &gt;= A29,COUNTIF(DATE(2021,MONTH('Переформатированный ответ'!$A$2:$A$163),DAY('Переформатированный ответ'!$A$2:$A$163)),A29),"")</f>
        <v>152</v>
      </c>
      <c r="C29" s="1" t="n">
        <f aca="true">IF(TODAY() &gt;= A29,B29+C28,"")</f>
        <v>1976</v>
      </c>
      <c r="Q29" s="78" t="n">
        <f aca="false">IFERROR(__xludf.dummyfunction("counta(filter('Переформатированный ответ'!$A$2:$A$178,'Переформатированный ответ'!$Q$2:$Q$178 &gt; 0,arrayformula(not('Переформатированный ответ'!$R$2:$R$178))))"),1)</f>
        <v>1</v>
      </c>
    </row>
    <row r="30" customFormat="false" ht="15.75" hidden="false" customHeight="false" outlineLevel="0" collapsed="false">
      <c r="A30" s="77" t="n">
        <v>44340</v>
      </c>
      <c r="B30" s="74" t="n">
        <f aca="true" t="array" ref="B30:B30">IF(TODAY() &gt;= A30,COUNTIF(DATE(2021,MONTH('Переформатированный ответ'!$A$2:$A$163),DAY('Переформатированный ответ'!$A$2:$A$163)),A30),"")</f>
        <v>152</v>
      </c>
      <c r="C30" s="1" t="n">
        <f aca="true">IF(TODAY() &gt;= A30,B30+C29,"")</f>
        <v>2128</v>
      </c>
    </row>
    <row r="31" customFormat="false" ht="15.75" hidden="false" customHeight="false" outlineLevel="0" collapsed="false">
      <c r="A31" s="77" t="n">
        <v>44341</v>
      </c>
      <c r="B31" s="74" t="n">
        <f aca="true" t="array" ref="B31:B31">IF(TODAY() &gt;= A31,COUNTIF(DATE(2021,MONTH('Переформатированный ответ'!$A$2:$A$163),DAY('Переформатированный ответ'!$A$2:$A$163)),A31),"")</f>
        <v>152</v>
      </c>
      <c r="C31" s="1" t="n">
        <f aca="true">IF(TODAY() &gt;= A31,B31+C30,"")</f>
        <v>2280</v>
      </c>
    </row>
    <row r="32" customFormat="false" ht="15.75" hidden="false" customHeight="false" outlineLevel="0" collapsed="false">
      <c r="A32" s="77" t="n">
        <v>44342</v>
      </c>
      <c r="B32" s="74" t="n">
        <f aca="true" t="array" ref="B32:B32">IF(TODAY() &gt;= A32,COUNTIF(DATE(2021,MONTH('Переформатированный ответ'!$A$2:$A$163),DAY('Переформатированный ответ'!$A$2:$A$163)),A32),"")</f>
        <v>152</v>
      </c>
      <c r="C32" s="1" t="n">
        <f aca="true">IF(TODAY() &gt;= A32,B32+C31,"")</f>
        <v>2432</v>
      </c>
    </row>
    <row r="33" customFormat="false" ht="15.75" hidden="false" customHeight="false" outlineLevel="0" collapsed="false">
      <c r="A33" s="77" t="n">
        <v>44343</v>
      </c>
      <c r="B33" s="74" t="n">
        <f aca="true" t="array" ref="B33:B33">IF(TODAY() &gt;= A33,COUNTIF(DATE(2021,MONTH('Переформатированный ответ'!$A$2:$A$163),DAY('Переформатированный ответ'!$A$2:$A$163)),A33),"")</f>
        <v>152</v>
      </c>
      <c r="C33" s="1" t="n">
        <f aca="true">IF(TODAY() &gt;= A33,B33+C32,"")</f>
        <v>2584</v>
      </c>
    </row>
    <row r="34" customFormat="false" ht="15.75" hidden="false" customHeight="false" outlineLevel="0" collapsed="false">
      <c r="A34" s="77" t="n">
        <v>44344</v>
      </c>
      <c r="B34" s="74" t="n">
        <f aca="true" t="array" ref="B34:B34">IF(TODAY() &gt;= A34,COUNTIF(DATE(2021,MONTH('Переформатированный ответ'!$A$2:$A$163),DAY('Переформатированный ответ'!$A$2:$A$163)),A34),"")</f>
        <v>152</v>
      </c>
      <c r="C34" s="1" t="n">
        <f aca="true">IF(TODAY() &gt;= A34,B34+C33,"")</f>
        <v>2736</v>
      </c>
      <c r="F34" s="1" t="n">
        <f aca="false">SUM(F35:F38)</f>
        <v>0</v>
      </c>
    </row>
    <row r="35" customFormat="false" ht="15.75" hidden="false" customHeight="false" outlineLevel="0" collapsed="false">
      <c r="A35" s="77" t="n">
        <v>44345</v>
      </c>
      <c r="B35" s="74" t="n">
        <f aca="true" t="array" ref="B35:B35">IF(TODAY() &gt;= A35,COUNTIF(DATE(2021,MONTH('Переформатированный ответ'!$A$2:$A$163),DAY('Переформатированный ответ'!$A$2:$A$163)),A35),"")</f>
        <v>152</v>
      </c>
      <c r="C35" s="1" t="n">
        <f aca="true">IF(TODAY() &gt;= A35,B35+C34,"")</f>
        <v>2888</v>
      </c>
      <c r="D35" s="2" t="s">
        <v>713</v>
      </c>
      <c r="E35" s="2" t="n">
        <v>-1</v>
      </c>
      <c r="F35" s="74" t="n">
        <f aca="false">IFERROR(__xludf.dummyfunction("counta(iferror(filter('Переформатированный ответ'!$N$2:$N$161,'Переформатированный ответ'!$N$2:$N$161 = E35)))"),0)</f>
        <v>0</v>
      </c>
      <c r="N35" s="74"/>
    </row>
    <row r="36" customFormat="false" ht="15.75" hidden="false" customHeight="false" outlineLevel="0" collapsed="false">
      <c r="A36" s="77" t="n">
        <v>44346</v>
      </c>
      <c r="B36" s="74" t="n">
        <f aca="true" t="array" ref="B36:B36">IF(TODAY() &gt;= A36,COUNTIF(DATE(2021,MONTH('Переформатированный ответ'!$A$2:$A$163),DAY('Переформатированный ответ'!$A$2:$A$163)),A36),"")</f>
        <v>152</v>
      </c>
      <c r="C36" s="1" t="n">
        <f aca="true">IF(TODAY() &gt;= A36,B36+C35,"")</f>
        <v>3040</v>
      </c>
      <c r="D36" s="2" t="s">
        <v>714</v>
      </c>
      <c r="E36" s="2" t="n">
        <v>0</v>
      </c>
      <c r="F36" s="74" t="n">
        <f aca="false">IFERROR(__xludf.dummyfunction("counta(iferror(filter('Переформатированный ответ'!$N$2:$N$161,'Переформатированный ответ'!$N$2:$N$161 = E36)))"),0)</f>
        <v>0</v>
      </c>
      <c r="N36" s="74"/>
    </row>
    <row r="37" customFormat="false" ht="15.75" hidden="false" customHeight="false" outlineLevel="0" collapsed="false">
      <c r="A37" s="77" t="n">
        <v>44347</v>
      </c>
      <c r="B37" s="74" t="n">
        <f aca="true" t="array" ref="B37:B37">IF(TODAY() &gt;= A37,COUNTIF(DATE(2021,MONTH('Переформатированный ответ'!$A$2:$A$163),DAY('Переформатированный ответ'!$A$2:$A$163)),A37),"")</f>
        <v>152</v>
      </c>
      <c r="C37" s="1" t="n">
        <f aca="true">IF(TODAY() &gt;= A37,B37+C36,"")</f>
        <v>3192</v>
      </c>
      <c r="D37" s="2" t="s">
        <v>715</v>
      </c>
      <c r="E37" s="2" t="n">
        <v>1</v>
      </c>
      <c r="F37" s="74" t="n">
        <f aca="false">IFERROR(__xludf.dummyfunction("counta(iferror(filter('Переформатированный ответ'!$N$2:$N$161,'Переформатированный ответ'!$N$2:$N$161 = E37)))"),0)</f>
        <v>0</v>
      </c>
      <c r="N37" s="74"/>
    </row>
    <row r="38" customFormat="false" ht="15.75" hidden="false" customHeight="false" outlineLevel="0" collapsed="false">
      <c r="A38" s="77" t="n">
        <v>44348</v>
      </c>
      <c r="B38" s="74" t="n">
        <f aca="true" t="array" ref="B38:B38">IF(TODAY() &gt;= A38,COUNTIF(DATE(2021,MONTH('Переформатированный ответ'!$A$2:$A$163),DAY('Переформатированный ответ'!$A$2:$A$163)),A38),"")</f>
        <v>152</v>
      </c>
      <c r="C38" s="1" t="n">
        <f aca="true">IF(TODAY() &gt;= A38,B38+C37,"")</f>
        <v>3344</v>
      </c>
      <c r="D38" s="2" t="s">
        <v>716</v>
      </c>
      <c r="E38" s="2" t="n">
        <v>2</v>
      </c>
      <c r="F38" s="74" t="n">
        <f aca="false">IFERROR(__xludf.dummyfunction("counta(iferror(filter('Переформатированный ответ'!$N$2:$N$161,'Переформатированный ответ'!$N$2:$N$161 = E38)))"),0)</f>
        <v>0</v>
      </c>
      <c r="N38" s="74"/>
    </row>
    <row r="39" customFormat="false" ht="15.75" hidden="false" customHeight="false" outlineLevel="0" collapsed="false">
      <c r="A39" s="77" t="n">
        <v>44349</v>
      </c>
      <c r="B39" s="74" t="n">
        <f aca="true" t="array" ref="B39:B39">IF(TODAY() &gt;= A39,COUNTIF(DATE(2021,MONTH('Переформатированный ответ'!$A$2:$A$163),DAY('Переформатированный ответ'!$A$2:$A$163)),A39),"")</f>
        <v>152</v>
      </c>
      <c r="C39" s="1" t="n">
        <f aca="true">IF(TODAY() &gt;= A39,B39+C38,"")</f>
        <v>3496</v>
      </c>
      <c r="F39" s="74"/>
    </row>
    <row r="40" customFormat="false" ht="15.75" hidden="false" customHeight="false" outlineLevel="0" collapsed="false">
      <c r="A40" s="77" t="n">
        <v>44350</v>
      </c>
      <c r="B40" s="74" t="n">
        <f aca="true" t="array" ref="B40:B40">IF(TODAY() &gt;= A40,COUNTIF(DATE(2021,MONTH('Переформатированный ответ'!$A$2:$A$163),DAY('Переформатированный ответ'!$A$2:$A$163)),A40),"")</f>
        <v>152</v>
      </c>
      <c r="C40" s="1" t="n">
        <f aca="true">IF(TODAY() &gt;= A40,B40+C39,"")</f>
        <v>3648</v>
      </c>
    </row>
    <row r="41" customFormat="false" ht="15.75" hidden="false" customHeight="false" outlineLevel="0" collapsed="false">
      <c r="A41" s="77" t="n">
        <v>44351</v>
      </c>
      <c r="B41" s="74" t="n">
        <f aca="true" t="array" ref="B41:B41">IF(TODAY() &gt;= A41,COUNTIF(DATE(2021,MONTH('Переформатированный ответ'!$A$2:$A$163),DAY('Переформатированный ответ'!$A$2:$A$163)),A41),"")</f>
        <v>152</v>
      </c>
      <c r="C41" s="1" t="n">
        <f aca="true">IF(TODAY() &gt;= A41,B41+C40,"")</f>
        <v>3800</v>
      </c>
    </row>
    <row r="42" customFormat="false" ht="15.75" hidden="false" customHeight="false" outlineLevel="0" collapsed="false">
      <c r="A42" s="77" t="n">
        <v>44352</v>
      </c>
      <c r="B42" s="74" t="n">
        <f aca="true" t="array" ref="B42:B42">IF(TODAY() &gt;= A42,COUNTIF(DATE(2021,MONTH('Переформатированный ответ'!$A$2:$A$163),DAY('Переформатированный ответ'!$A$2:$A$163)),A42),"")</f>
        <v>152</v>
      </c>
      <c r="C42" s="1" t="n">
        <f aca="true">IF(TODAY() &gt;= A42,B42+C41,"")</f>
        <v>3952</v>
      </c>
    </row>
    <row r="43" customFormat="false" ht="15.75" hidden="false" customHeight="false" outlineLevel="0" collapsed="false">
      <c r="A43" s="77" t="n">
        <v>44353</v>
      </c>
      <c r="B43" s="74" t="n">
        <f aca="true" t="array" ref="B43:B43">IF(TODAY() &gt;= A43,COUNTIF(DATE(2021,MONTH('Переформатированный ответ'!$A$2:$A$163),DAY('Переформатированный ответ'!$A$2:$A$163)),A43),"")</f>
        <v>152</v>
      </c>
      <c r="C43" s="1" t="n">
        <f aca="true">IF(TODAY() &gt;= A43,B43+C42,"")</f>
        <v>4104</v>
      </c>
    </row>
    <row r="44" customFormat="false" ht="15.75" hidden="false" customHeight="false" outlineLevel="0" collapsed="false">
      <c r="A44" s="77" t="n">
        <v>44354</v>
      </c>
      <c r="B44" s="74" t="n">
        <f aca="true" t="array" ref="B44:B44">IF(TODAY() &gt;= A44,COUNTIF(DATE(2021,MONTH('Переформатированный ответ'!$A$2:$A$163),DAY('Переформатированный ответ'!$A$2:$A$163)),A44),"")</f>
        <v>152</v>
      </c>
      <c r="C44" s="1" t="n">
        <f aca="true">IF(TODAY() &gt;= A44,B44+C43,"")</f>
        <v>4256</v>
      </c>
    </row>
    <row r="45" customFormat="false" ht="15.75" hidden="false" customHeight="false" outlineLevel="0" collapsed="false">
      <c r="A45" s="77" t="n">
        <v>44355</v>
      </c>
      <c r="B45" s="74" t="n">
        <f aca="true" t="array" ref="B45:B45">IF(TODAY() &gt;= A45,COUNTIF(DATE(2021,MONTH('Переформатированный ответ'!$A$2:$A$163),DAY('Переформатированный ответ'!$A$2:$A$163)),A45),"")</f>
        <v>152</v>
      </c>
      <c r="C45" s="1" t="n">
        <f aca="true">IF(TODAY() &gt;= A45,B45+C44,"")</f>
        <v>4408</v>
      </c>
    </row>
    <row r="46" customFormat="false" ht="15.75" hidden="false" customHeight="false" outlineLevel="0" collapsed="false">
      <c r="A46" s="77" t="n">
        <v>44356</v>
      </c>
      <c r="B46" s="74" t="n">
        <f aca="true" t="array" ref="B46:B46">IF(TODAY() &gt;= A46,COUNTIF(DATE(2021,MONTH('Переформатированный ответ'!$A$2:$A$163),DAY('Переформатированный ответ'!$A$2:$A$163)),A46),"")</f>
        <v>152</v>
      </c>
      <c r="C46" s="1" t="n">
        <f aca="true">IF(TODAY() &gt;= A46,B46+C45,"")</f>
        <v>4560</v>
      </c>
    </row>
    <row r="47" customFormat="false" ht="15.75" hidden="false" customHeight="false" outlineLevel="0" collapsed="false">
      <c r="A47" s="77" t="n">
        <v>44357</v>
      </c>
      <c r="B47" s="74" t="n">
        <f aca="true" t="array" ref="B47:B47">IF(TODAY() &gt;= A47,COUNTIF(DATE(2021,MONTH('Переформатированный ответ'!$A$2:$A$163),DAY('Переформатированный ответ'!$A$2:$A$163)),A47),"")</f>
        <v>152</v>
      </c>
      <c r="C47" s="1" t="n">
        <f aca="true">IF(TODAY() &gt;= A47,B47+C46,"")</f>
        <v>4712</v>
      </c>
    </row>
    <row r="48" customFormat="false" ht="15.75" hidden="false" customHeight="false" outlineLevel="0" collapsed="false">
      <c r="A48" s="77" t="n">
        <v>44358</v>
      </c>
      <c r="B48" s="74" t="n">
        <f aca="true" t="array" ref="B48:B48">IF(TODAY() &gt;= A48,COUNTIF(DATE(2021,MONTH('Переформатированный ответ'!$A$2:$A$163),DAY('Переформатированный ответ'!$A$2:$A$163)),A48),"")</f>
        <v>152</v>
      </c>
      <c r="C48" s="1" t="n">
        <f aca="true">IF(TODAY() &gt;= A48,B48+C47,"")</f>
        <v>4864</v>
      </c>
    </row>
    <row r="49" customFormat="false" ht="15.75" hidden="false" customHeight="false" outlineLevel="0" collapsed="false">
      <c r="A49" s="77" t="n">
        <v>44359</v>
      </c>
      <c r="B49" s="74" t="n">
        <f aca="true" t="array" ref="B49:B49">IF(TODAY() &gt;= A49,COUNTIF(DATE(2021,MONTH('Переформатированный ответ'!$A$2:$A$163),DAY('Переформатированный ответ'!$A$2:$A$163)),A49),"")</f>
        <v>152</v>
      </c>
      <c r="C49" s="1" t="n">
        <f aca="true">IF(TODAY() &gt;= A49,B49+C48,"")</f>
        <v>5016</v>
      </c>
    </row>
    <row r="50" customFormat="false" ht="15.75" hidden="false" customHeight="false" outlineLevel="0" collapsed="false">
      <c r="A50" s="77"/>
      <c r="B50" s="74"/>
    </row>
    <row r="51" customFormat="false" ht="15.75" hidden="false" customHeight="false" outlineLevel="0" collapsed="false">
      <c r="A51" s="77"/>
      <c r="B51" s="74"/>
    </row>
    <row r="52" customFormat="false" ht="15.75" hidden="false" customHeight="false" outlineLevel="0" collapsed="false">
      <c r="A52" s="77"/>
      <c r="B52" s="74"/>
    </row>
    <row r="53" customFormat="false" ht="15.75" hidden="false" customHeight="false" outlineLevel="0" collapsed="false">
      <c r="A53" s="77"/>
      <c r="B53" s="74"/>
    </row>
    <row r="62" customFormat="false" ht="15.75" hidden="false" customHeight="false" outlineLevel="0" collapsed="false">
      <c r="D62" s="79"/>
      <c r="E62" s="74"/>
    </row>
    <row r="63" customFormat="false" ht="15.75" hidden="false" customHeight="false" outlineLevel="0" collapsed="false">
      <c r="D63" s="79"/>
      <c r="E63" s="74"/>
    </row>
    <row r="64" customFormat="false" ht="15.75" hidden="false" customHeight="false" outlineLevel="0" collapsed="false">
      <c r="D64" s="79"/>
      <c r="E64" s="74"/>
    </row>
    <row r="65" customFormat="false" ht="15.75" hidden="false" customHeight="false" outlineLevel="0" collapsed="false">
      <c r="D65" s="79"/>
      <c r="E65" s="74"/>
    </row>
    <row r="66" customFormat="false" ht="15.75" hidden="false" customHeight="false" outlineLevel="0" collapsed="false">
      <c r="D66" s="79"/>
      <c r="E66" s="74"/>
    </row>
    <row r="67" customFormat="false" ht="15.75" hidden="false" customHeight="false" outlineLevel="0" collapsed="false">
      <c r="D67" s="79"/>
      <c r="E67" s="74"/>
    </row>
    <row r="68" customFormat="false" ht="15.75" hidden="false" customHeight="false" outlineLevel="0" collapsed="false">
      <c r="D68" s="79"/>
      <c r="E68" s="74"/>
    </row>
    <row r="69" customFormat="false" ht="15.75" hidden="false" customHeight="false" outlineLevel="0" collapsed="false">
      <c r="D69" s="79"/>
      <c r="E69" s="74"/>
    </row>
    <row r="70" customFormat="false" ht="15.75" hidden="false" customHeight="false" outlineLevel="0" collapsed="false">
      <c r="D70" s="79"/>
      <c r="E70" s="74"/>
    </row>
    <row r="71" customFormat="false" ht="15.75" hidden="false" customHeight="false" outlineLevel="0" collapsed="false">
      <c r="D71" s="71"/>
      <c r="E71" s="74"/>
    </row>
    <row r="72" customFormat="false" ht="15.75" hidden="false" customHeight="false" outlineLevel="0" collapsed="false">
      <c r="D72" s="71"/>
      <c r="E72" s="74"/>
    </row>
    <row r="73" customFormat="false" ht="15.75" hidden="false" customHeight="false" outlineLevel="0" collapsed="false">
      <c r="D73" s="71"/>
      <c r="E73" s="74"/>
    </row>
    <row r="74" customFormat="false" ht="15.75" hidden="false" customHeight="false" outlineLevel="0" collapsed="false">
      <c r="D74" s="71"/>
      <c r="E74" s="74"/>
    </row>
    <row r="75" customFormat="false" ht="15.75" hidden="false" customHeight="false" outlineLevel="0" collapsed="false">
      <c r="D75" s="71"/>
      <c r="E75" s="74"/>
    </row>
    <row r="76" customFormat="false" ht="15.75" hidden="false" customHeight="false" outlineLevel="0" collapsed="false">
      <c r="D76" s="71"/>
      <c r="E76" s="74"/>
    </row>
    <row r="77" customFormat="false" ht="15.75" hidden="false" customHeight="false" outlineLevel="0" collapsed="false">
      <c r="D77" s="71"/>
      <c r="E77" s="74"/>
    </row>
    <row r="78" customFormat="false" ht="15.75" hidden="false" customHeight="false" outlineLevel="0" collapsed="false">
      <c r="D78" s="71"/>
      <c r="E78" s="74"/>
    </row>
    <row r="79" customFormat="false" ht="15.75" hidden="false" customHeight="false" outlineLevel="0" collapsed="false">
      <c r="D79" s="71"/>
      <c r="E79" s="74"/>
    </row>
    <row r="80" customFormat="false" ht="15.75" hidden="false" customHeight="false" outlineLevel="0" collapsed="false">
      <c r="D80" s="71"/>
      <c r="E80" s="74"/>
    </row>
    <row r="81" customFormat="false" ht="15.75" hidden="false" customHeight="false" outlineLevel="0" collapsed="false">
      <c r="D81" s="71"/>
      <c r="E81" s="74"/>
    </row>
    <row r="82" customFormat="false" ht="15.75" hidden="false" customHeight="false" outlineLevel="0" collapsed="false">
      <c r="D82" s="71"/>
      <c r="E82" s="74"/>
    </row>
    <row r="83" customFormat="false" ht="15.75" hidden="false" customHeight="false" outlineLevel="0" collapsed="false">
      <c r="D83" s="71"/>
      <c r="E83" s="74"/>
    </row>
    <row r="84" customFormat="false" ht="15.75" hidden="false" customHeight="false" outlineLevel="0" collapsed="false">
      <c r="D84" s="71"/>
      <c r="E84" s="74"/>
    </row>
    <row r="85" customFormat="false" ht="15.75" hidden="false" customHeight="false" outlineLevel="0" collapsed="false">
      <c r="D85" s="71"/>
      <c r="E85" s="74"/>
    </row>
    <row r="86" customFormat="false" ht="15.75" hidden="false" customHeight="false" outlineLevel="0" collapsed="false">
      <c r="D86" s="71"/>
      <c r="E86" s="74"/>
    </row>
    <row r="87" customFormat="false" ht="15.75" hidden="false" customHeight="false" outlineLevel="0" collapsed="false">
      <c r="D87" s="71"/>
      <c r="E87" s="74"/>
    </row>
    <row r="88" customFormat="false" ht="15.75" hidden="false" customHeight="false" outlineLevel="0" collapsed="false">
      <c r="D88" s="71"/>
      <c r="E88" s="74"/>
    </row>
    <row r="89" customFormat="false" ht="15.75" hidden="false" customHeight="false" outlineLevel="0" collapsed="false">
      <c r="D89" s="71"/>
      <c r="E89" s="74"/>
    </row>
    <row r="90" customFormat="false" ht="15.75" hidden="false" customHeight="false" outlineLevel="0" collapsed="false">
      <c r="D90" s="71"/>
      <c r="E90" s="74"/>
    </row>
    <row r="91" customFormat="false" ht="15.75" hidden="false" customHeight="false" outlineLevel="0" collapsed="false">
      <c r="D91" s="71"/>
      <c r="E91" s="74"/>
    </row>
    <row r="92" customFormat="false" ht="15.75" hidden="false" customHeight="false" outlineLevel="0" collapsed="false">
      <c r="D92" s="71"/>
      <c r="E92" s="74"/>
    </row>
    <row r="93" customFormat="false" ht="15.75" hidden="false" customHeight="false" outlineLevel="0" collapsed="false">
      <c r="D93" s="71"/>
      <c r="E93" s="74"/>
    </row>
    <row r="94" customFormat="false" ht="15.75" hidden="false" customHeight="false" outlineLevel="0" collapsed="false">
      <c r="D94" s="71"/>
      <c r="E94" s="74"/>
    </row>
    <row r="95" customFormat="false" ht="15.75" hidden="false" customHeight="false" outlineLevel="0" collapsed="false">
      <c r="D95" s="71"/>
      <c r="E95" s="74"/>
    </row>
    <row r="96" customFormat="false" ht="15.75" hidden="false" customHeight="false" outlineLevel="0" collapsed="false">
      <c r="D96" s="71"/>
      <c r="E96" s="74"/>
    </row>
    <row r="97" customFormat="false" ht="15.75" hidden="false" customHeight="false" outlineLevel="0" collapsed="false">
      <c r="D97" s="71"/>
      <c r="E97" s="74"/>
    </row>
    <row r="98" customFormat="false" ht="15.75" hidden="false" customHeight="false" outlineLevel="0" collapsed="false">
      <c r="D98" s="71"/>
      <c r="E98" s="74"/>
    </row>
    <row r="99" customFormat="false" ht="15.75" hidden="false" customHeight="false" outlineLevel="0" collapsed="false">
      <c r="D99" s="71"/>
      <c r="E99" s="74"/>
    </row>
    <row r="100" customFormat="false" ht="15.75" hidden="false" customHeight="false" outlineLevel="0" collapsed="false">
      <c r="D100" s="71"/>
      <c r="E100" s="74"/>
    </row>
    <row r="101" customFormat="false" ht="15.75" hidden="false" customHeight="false" outlineLevel="0" collapsed="false">
      <c r="D101" s="71"/>
      <c r="E101" s="74"/>
    </row>
    <row r="102" customFormat="false" ht="15.75" hidden="false" customHeight="false" outlineLevel="0" collapsed="false">
      <c r="D102" s="71"/>
      <c r="E102" s="74"/>
    </row>
    <row r="103" customFormat="false" ht="15.75" hidden="false" customHeight="false" outlineLevel="0" collapsed="false">
      <c r="D103" s="71"/>
      <c r="E103" s="74"/>
    </row>
    <row r="104" customFormat="false" ht="15.75" hidden="false" customHeight="false" outlineLevel="0" collapsed="false">
      <c r="D104" s="71"/>
      <c r="E104" s="74"/>
    </row>
    <row r="105" customFormat="false" ht="15.75" hidden="false" customHeight="false" outlineLevel="0" collapsed="false">
      <c r="D105" s="71"/>
      <c r="E105" s="74"/>
    </row>
    <row r="106" customFormat="false" ht="15.75" hidden="false" customHeight="false" outlineLevel="0" collapsed="false">
      <c r="D106" s="71"/>
      <c r="E106" s="74"/>
    </row>
    <row r="107" customFormat="false" ht="15.75" hidden="false" customHeight="false" outlineLevel="0" collapsed="false">
      <c r="D107" s="71"/>
      <c r="E107" s="74"/>
    </row>
    <row r="108" customFormat="false" ht="15.75" hidden="false" customHeight="false" outlineLevel="0" collapsed="false">
      <c r="D108" s="71"/>
      <c r="E108" s="74"/>
    </row>
    <row r="109" customFormat="false" ht="15.75" hidden="false" customHeight="false" outlineLevel="0" collapsed="false">
      <c r="D109" s="71"/>
      <c r="E109" s="74"/>
    </row>
    <row r="110" customFormat="false" ht="15.75" hidden="false" customHeight="false" outlineLevel="0" collapsed="false">
      <c r="D110" s="71"/>
      <c r="E110" s="74"/>
    </row>
    <row r="111" customFormat="false" ht="15.75" hidden="false" customHeight="false" outlineLevel="0" collapsed="false">
      <c r="D111" s="71"/>
      <c r="E111" s="74"/>
    </row>
    <row r="112" customFormat="false" ht="15.75" hidden="false" customHeight="false" outlineLevel="0" collapsed="false">
      <c r="D112" s="71"/>
      <c r="E112" s="74"/>
    </row>
    <row r="113" customFormat="false" ht="15.75" hidden="false" customHeight="false" outlineLevel="0" collapsed="false">
      <c r="D113" s="71"/>
      <c r="E113" s="74"/>
    </row>
    <row r="114" customFormat="false" ht="15.75" hidden="false" customHeight="false" outlineLevel="0" collapsed="false">
      <c r="D114" s="71"/>
      <c r="E114" s="74"/>
    </row>
    <row r="115" customFormat="false" ht="15.75" hidden="false" customHeight="false" outlineLevel="0" collapsed="false">
      <c r="D115" s="71"/>
      <c r="E115" s="74"/>
    </row>
    <row r="116" customFormat="false" ht="15.75" hidden="false" customHeight="false" outlineLevel="0" collapsed="false">
      <c r="D116" s="71"/>
      <c r="E116" s="74"/>
    </row>
    <row r="117" customFormat="false" ht="15.75" hidden="false" customHeight="false" outlineLevel="0" collapsed="false">
      <c r="D117" s="71"/>
      <c r="E117" s="74"/>
    </row>
    <row r="118" customFormat="false" ht="15.75" hidden="false" customHeight="false" outlineLevel="0" collapsed="false">
      <c r="D118" s="71"/>
      <c r="E118" s="74"/>
    </row>
    <row r="119" customFormat="false" ht="15.75" hidden="false" customHeight="false" outlineLevel="0" collapsed="false">
      <c r="E119" s="74"/>
    </row>
    <row r="120" customFormat="false" ht="15.75" hidden="false" customHeight="false" outlineLevel="0" collapsed="false">
      <c r="A120" s="71"/>
      <c r="B120" s="74" t="str">
        <f aca="false">IF(A120="","",ROW()-53)</f>
        <v/>
      </c>
      <c r="E120" s="74"/>
    </row>
    <row r="121" customFormat="false" ht="15.75" hidden="false" customHeight="false" outlineLevel="0" collapsed="false">
      <c r="A121" s="71"/>
      <c r="B121" s="74" t="str">
        <f aca="false">IF(A121="","",ROW()-53)</f>
        <v/>
      </c>
      <c r="E121" s="74"/>
    </row>
    <row r="122" customFormat="false" ht="15.75" hidden="false" customHeight="false" outlineLevel="0" collapsed="false">
      <c r="A122" s="71"/>
      <c r="B122" s="74" t="str">
        <f aca="false">IF(A122="","",ROW()-53)</f>
        <v/>
      </c>
      <c r="E122" s="74"/>
    </row>
    <row r="123" customFormat="false" ht="15.75" hidden="false" customHeight="false" outlineLevel="0" collapsed="false">
      <c r="A123" s="71"/>
      <c r="B123" s="74" t="str">
        <f aca="false">IF(A123="","",ROW()-53)</f>
        <v/>
      </c>
      <c r="E123" s="74"/>
    </row>
    <row r="124" customFormat="false" ht="15.75" hidden="false" customHeight="false" outlineLevel="0" collapsed="false">
      <c r="A124" s="71"/>
      <c r="B124" s="74" t="str">
        <f aca="false">IF(A124="","",ROW()-53)</f>
        <v/>
      </c>
      <c r="E124" s="74"/>
    </row>
    <row r="125" customFormat="false" ht="15.75" hidden="false" customHeight="false" outlineLevel="0" collapsed="false">
      <c r="A125" s="71"/>
      <c r="B125" s="74" t="str">
        <f aca="false">IF(A125="","",ROW()-53)</f>
        <v/>
      </c>
      <c r="E125" s="74"/>
    </row>
    <row r="126" customFormat="false" ht="15.75" hidden="false" customHeight="false" outlineLevel="0" collapsed="false">
      <c r="A126" s="71"/>
      <c r="B126" s="74" t="str">
        <f aca="false">IF(A126="","",ROW()-53)</f>
        <v/>
      </c>
      <c r="E126" s="74"/>
    </row>
    <row r="127" customFormat="false" ht="15.75" hidden="false" customHeight="false" outlineLevel="0" collapsed="false">
      <c r="A127" s="71"/>
      <c r="B127" s="74" t="str">
        <f aca="false">IF(A127="","",ROW()-53)</f>
        <v/>
      </c>
      <c r="E127" s="74"/>
    </row>
    <row r="128" customFormat="false" ht="15.75" hidden="false" customHeight="false" outlineLevel="0" collapsed="false">
      <c r="A128" s="71"/>
      <c r="B128" s="74" t="str">
        <f aca="false">IF(A128="","",ROW()-53)</f>
        <v/>
      </c>
      <c r="E128" s="74"/>
    </row>
    <row r="129" customFormat="false" ht="15.75" hidden="false" customHeight="false" outlineLevel="0" collapsed="false">
      <c r="A129" s="71"/>
      <c r="B129" s="74" t="str">
        <f aca="false">IF(A129="","",ROW()-53)</f>
        <v/>
      </c>
      <c r="E129" s="74"/>
    </row>
    <row r="130" customFormat="false" ht="15.75" hidden="false" customHeight="false" outlineLevel="0" collapsed="false">
      <c r="A130" s="71"/>
      <c r="B130" s="74" t="str">
        <f aca="false">IF(A130="","",ROW()-53)</f>
        <v/>
      </c>
      <c r="E130" s="74"/>
    </row>
    <row r="131" customFormat="false" ht="15.75" hidden="false" customHeight="false" outlineLevel="0" collapsed="false">
      <c r="A131" s="71"/>
      <c r="B131" s="74" t="str">
        <f aca="false">IF(A131="","",ROW()-53)</f>
        <v/>
      </c>
      <c r="E131" s="74"/>
    </row>
    <row r="132" customFormat="false" ht="15.75" hidden="false" customHeight="false" outlineLevel="0" collapsed="false">
      <c r="A132" s="71"/>
      <c r="B132" s="74" t="str">
        <f aca="false">IF(A132="","",ROW()-53)</f>
        <v/>
      </c>
      <c r="E132" s="74"/>
    </row>
    <row r="133" customFormat="false" ht="15.75" hidden="false" customHeight="false" outlineLevel="0" collapsed="false">
      <c r="A133" s="71"/>
      <c r="B133" s="74" t="str">
        <f aca="false">IF(A133="","",ROW()-53)</f>
        <v/>
      </c>
      <c r="E133" s="74"/>
    </row>
    <row r="134" customFormat="false" ht="15.75" hidden="false" customHeight="false" outlineLevel="0" collapsed="false">
      <c r="A134" s="71"/>
      <c r="B134" s="74" t="str">
        <f aca="false">IF(A134="","",ROW()-53)</f>
        <v/>
      </c>
      <c r="E134" s="74"/>
    </row>
    <row r="135" customFormat="false" ht="15.75" hidden="false" customHeight="false" outlineLevel="0" collapsed="false">
      <c r="A135" s="71"/>
      <c r="B135" s="74" t="str">
        <f aca="false">IF(A135="","",ROW()-53)</f>
        <v/>
      </c>
      <c r="E135" s="74"/>
    </row>
    <row r="136" customFormat="false" ht="15.75" hidden="false" customHeight="false" outlineLevel="0" collapsed="false">
      <c r="A136" s="71"/>
      <c r="B136" s="74" t="str">
        <f aca="false">IF(A136="","",ROW()-53)</f>
        <v/>
      </c>
      <c r="E136" s="74"/>
    </row>
    <row r="137" customFormat="false" ht="15.75" hidden="false" customHeight="false" outlineLevel="0" collapsed="false">
      <c r="A137" s="71"/>
      <c r="B137" s="74" t="str">
        <f aca="false">IF(A137="","",ROW()-53)</f>
        <v/>
      </c>
      <c r="E137" s="74"/>
    </row>
    <row r="138" customFormat="false" ht="15.75" hidden="false" customHeight="false" outlineLevel="0" collapsed="false">
      <c r="A138" s="71"/>
      <c r="B138" s="74" t="str">
        <f aca="false">IF(A138="","",ROW()-53)</f>
        <v/>
      </c>
      <c r="E138" s="74"/>
    </row>
    <row r="139" customFormat="false" ht="15.75" hidden="false" customHeight="false" outlineLevel="0" collapsed="false">
      <c r="A139" s="71"/>
      <c r="B139" s="74" t="str">
        <f aca="false">IF(A139="","",ROW()-53)</f>
        <v/>
      </c>
      <c r="E139" s="74"/>
    </row>
    <row r="140" customFormat="false" ht="15.75" hidden="false" customHeight="false" outlineLevel="0" collapsed="false">
      <c r="A140" s="71"/>
      <c r="B140" s="74" t="str">
        <f aca="false">IF(A140="","",ROW()-53)</f>
        <v/>
      </c>
      <c r="E140" s="74"/>
    </row>
    <row r="141" customFormat="false" ht="15.75" hidden="false" customHeight="false" outlineLevel="0" collapsed="false">
      <c r="A141" s="71"/>
      <c r="B141" s="74" t="str">
        <f aca="false">IF(A141="","",ROW()-53)</f>
        <v/>
      </c>
      <c r="E141" s="74"/>
    </row>
    <row r="142" customFormat="false" ht="15.75" hidden="false" customHeight="false" outlineLevel="0" collapsed="false">
      <c r="A142" s="71"/>
      <c r="B142" s="74" t="str">
        <f aca="false">IF(A142="","",ROW()-53)</f>
        <v/>
      </c>
      <c r="E142" s="74"/>
    </row>
    <row r="143" customFormat="false" ht="15.75" hidden="false" customHeight="false" outlineLevel="0" collapsed="false">
      <c r="A143" s="71"/>
      <c r="B143" s="74" t="str">
        <f aca="false">IF(A143="","",ROW()-53)</f>
        <v/>
      </c>
      <c r="E143" s="74"/>
    </row>
    <row r="144" customFormat="false" ht="15.75" hidden="false" customHeight="false" outlineLevel="0" collapsed="false">
      <c r="A144" s="71"/>
      <c r="B144" s="74" t="str">
        <f aca="false">IF(A144="","",ROW()-53)</f>
        <v/>
      </c>
      <c r="E144" s="74"/>
    </row>
    <row r="145" customFormat="false" ht="15.75" hidden="false" customHeight="false" outlineLevel="0" collapsed="false">
      <c r="A145" s="71"/>
      <c r="B145" s="74" t="str">
        <f aca="false">IF(A145="","",ROW()-53)</f>
        <v/>
      </c>
      <c r="E145" s="74"/>
    </row>
    <row r="146" customFormat="false" ht="15.75" hidden="false" customHeight="false" outlineLevel="0" collapsed="false">
      <c r="A146" s="71"/>
      <c r="B146" s="74" t="str">
        <f aca="false">IF(A146="","",ROW()-53)</f>
        <v/>
      </c>
      <c r="E146" s="74"/>
    </row>
    <row r="147" customFormat="false" ht="15.75" hidden="false" customHeight="false" outlineLevel="0" collapsed="false">
      <c r="A147" s="71"/>
      <c r="B147" s="74" t="str">
        <f aca="false">IF(A147="","",ROW()-53)</f>
        <v/>
      </c>
      <c r="E147" s="74"/>
    </row>
    <row r="148" customFormat="false" ht="15.75" hidden="false" customHeight="false" outlineLevel="0" collapsed="false">
      <c r="A148" s="71"/>
      <c r="B148" s="74" t="str">
        <f aca="false">IF(A148="","",ROW()-53)</f>
        <v/>
      </c>
      <c r="E148" s="74"/>
    </row>
    <row r="149" customFormat="false" ht="15.75" hidden="false" customHeight="false" outlineLevel="0" collapsed="false">
      <c r="A149" s="71"/>
      <c r="B149" s="74" t="str">
        <f aca="false">IF(A149="","",ROW()-53)</f>
        <v/>
      </c>
      <c r="E149" s="74"/>
    </row>
    <row r="150" customFormat="false" ht="15.75" hidden="false" customHeight="false" outlineLevel="0" collapsed="false">
      <c r="A150" s="71"/>
      <c r="B150" s="74" t="str">
        <f aca="false">IF(A150="","",ROW()-53)</f>
        <v/>
      </c>
      <c r="E150" s="74"/>
    </row>
    <row r="151" customFormat="false" ht="15.75" hidden="false" customHeight="false" outlineLevel="0" collapsed="false">
      <c r="A151" s="71"/>
      <c r="B151" s="74" t="str">
        <f aca="false">IF(A151="","",ROW()-53)</f>
        <v/>
      </c>
      <c r="E151" s="74"/>
    </row>
    <row r="152" customFormat="false" ht="15.75" hidden="false" customHeight="false" outlineLevel="0" collapsed="false">
      <c r="A152" s="71"/>
      <c r="B152" s="74" t="str">
        <f aca="false">IF(A152="","",ROW()-53)</f>
        <v/>
      </c>
      <c r="E152" s="74"/>
    </row>
    <row r="153" customFormat="false" ht="15.75" hidden="false" customHeight="false" outlineLevel="0" collapsed="false">
      <c r="A153" s="71"/>
      <c r="B153" s="74" t="str">
        <f aca="false">IF(A153="","",ROW()-53)</f>
        <v/>
      </c>
      <c r="E153" s="74"/>
    </row>
    <row r="154" customFormat="false" ht="15.75" hidden="false" customHeight="false" outlineLevel="0" collapsed="false">
      <c r="A154" s="71"/>
      <c r="B154" s="74" t="str">
        <f aca="false">IF(A154="","",ROW()-53)</f>
        <v/>
      </c>
      <c r="E154" s="74"/>
    </row>
    <row r="155" customFormat="false" ht="15.75" hidden="false" customHeight="false" outlineLevel="0" collapsed="false">
      <c r="A155" s="71"/>
      <c r="B155" s="74" t="str">
        <f aca="false">IF(A155="","",ROW()-53)</f>
        <v/>
      </c>
      <c r="E155" s="74"/>
    </row>
    <row r="156" customFormat="false" ht="15.75" hidden="false" customHeight="false" outlineLevel="0" collapsed="false">
      <c r="A156" s="71"/>
      <c r="B156" s="74" t="str">
        <f aca="false">IF(A156="","",ROW()-53)</f>
        <v/>
      </c>
      <c r="E156" s="74"/>
    </row>
    <row r="157" customFormat="false" ht="15.75" hidden="false" customHeight="false" outlineLevel="0" collapsed="false">
      <c r="A157" s="71"/>
      <c r="B157" s="74" t="str">
        <f aca="false">IF(A157="","",ROW()-53)</f>
        <v/>
      </c>
      <c r="E157" s="74"/>
    </row>
    <row r="158" customFormat="false" ht="15.75" hidden="false" customHeight="false" outlineLevel="0" collapsed="false">
      <c r="A158" s="71"/>
      <c r="B158" s="74" t="str">
        <f aca="false">IF(A158="","",ROW()-53)</f>
        <v/>
      </c>
      <c r="E158" s="74"/>
    </row>
    <row r="159" customFormat="false" ht="15.75" hidden="false" customHeight="false" outlineLevel="0" collapsed="false">
      <c r="A159" s="71"/>
      <c r="B159" s="74" t="str">
        <f aca="false">IF(A159="","",ROW()-53)</f>
        <v/>
      </c>
      <c r="E159" s="74"/>
    </row>
    <row r="160" customFormat="false" ht="15.75" hidden="false" customHeight="false" outlineLevel="0" collapsed="false">
      <c r="A160" s="71"/>
      <c r="B160" s="74" t="str">
        <f aca="false">IF(A160="","",ROW()-53)</f>
        <v/>
      </c>
      <c r="E160" s="74"/>
    </row>
    <row r="161" customFormat="false" ht="15.75" hidden="false" customHeight="false" outlineLevel="0" collapsed="false">
      <c r="A161" s="71"/>
      <c r="B161" s="74" t="str">
        <f aca="false">IF(A161="","",ROW()-53)</f>
        <v/>
      </c>
      <c r="E161" s="74"/>
    </row>
    <row r="162" customFormat="false" ht="15.75" hidden="false" customHeight="false" outlineLevel="0" collapsed="false">
      <c r="A162" s="71"/>
      <c r="B162" s="74" t="str">
        <f aca="false">IF(A162="","",ROW()-53)</f>
        <v/>
      </c>
      <c r="E162" s="74"/>
    </row>
    <row r="163" customFormat="false" ht="15.75" hidden="false" customHeight="false" outlineLevel="0" collapsed="false">
      <c r="A163" s="71"/>
      <c r="B163" s="74" t="str">
        <f aca="false">IF(A163="","",ROW()-53)</f>
        <v/>
      </c>
      <c r="E163" s="74"/>
    </row>
    <row r="164" customFormat="false" ht="15.75" hidden="false" customHeight="false" outlineLevel="0" collapsed="false">
      <c r="A164" s="71"/>
      <c r="B164" s="74" t="str">
        <f aca="false">IF(A164="","",ROW()-53)</f>
        <v/>
      </c>
      <c r="E164" s="74"/>
    </row>
    <row r="165" customFormat="false" ht="15.75" hidden="false" customHeight="false" outlineLevel="0" collapsed="false">
      <c r="A165" s="71"/>
      <c r="B165" s="74" t="str">
        <f aca="false">IF(A165="","",ROW()-53)</f>
        <v/>
      </c>
      <c r="E165" s="74"/>
    </row>
    <row r="166" customFormat="false" ht="15.75" hidden="false" customHeight="false" outlineLevel="0" collapsed="false">
      <c r="A166" s="71"/>
      <c r="B166" s="74" t="str">
        <f aca="false">IF(A166="","",ROW()-53)</f>
        <v/>
      </c>
      <c r="E166" s="74"/>
    </row>
    <row r="167" customFormat="false" ht="15.75" hidden="false" customHeight="false" outlineLevel="0" collapsed="false">
      <c r="A167" s="71"/>
      <c r="B167" s="74" t="str">
        <f aca="false">IF(A167="","",ROW()-53)</f>
        <v/>
      </c>
      <c r="E167" s="74"/>
    </row>
    <row r="168" customFormat="false" ht="15.75" hidden="false" customHeight="false" outlineLevel="0" collapsed="false">
      <c r="A168" s="71"/>
      <c r="B168" s="74" t="str">
        <f aca="false">IF(A168="","",ROW()-53)</f>
        <v/>
      </c>
      <c r="E168" s="74"/>
    </row>
    <row r="169" customFormat="false" ht="15.75" hidden="false" customHeight="false" outlineLevel="0" collapsed="false">
      <c r="A169" s="71"/>
      <c r="B169" s="74" t="str">
        <f aca="false">IF(A169="","",ROW()-53)</f>
        <v/>
      </c>
      <c r="E169" s="74"/>
    </row>
    <row r="170" customFormat="false" ht="15.75" hidden="false" customHeight="false" outlineLevel="0" collapsed="false">
      <c r="A170" s="71"/>
      <c r="B170" s="74" t="str">
        <f aca="false">IF(A170="","",ROW()-53)</f>
        <v/>
      </c>
      <c r="E170" s="74"/>
    </row>
    <row r="171" customFormat="false" ht="15.75" hidden="false" customHeight="false" outlineLevel="0" collapsed="false">
      <c r="A171" s="71"/>
      <c r="B171" s="74" t="str">
        <f aca="false">IF(A171="","",ROW()-53)</f>
        <v/>
      </c>
      <c r="E171" s="74"/>
    </row>
    <row r="172" customFormat="false" ht="15.75" hidden="false" customHeight="false" outlineLevel="0" collapsed="false">
      <c r="A172" s="71"/>
      <c r="B172" s="74" t="str">
        <f aca="false">IF(A172="","",ROW()-53)</f>
        <v/>
      </c>
      <c r="E172" s="74"/>
    </row>
    <row r="173" customFormat="false" ht="15.75" hidden="false" customHeight="false" outlineLevel="0" collapsed="false">
      <c r="A173" s="71"/>
      <c r="B173" s="74" t="str">
        <f aca="false">IF(A173="","",ROW()-53)</f>
        <v/>
      </c>
      <c r="E173" s="74"/>
    </row>
    <row r="174" customFormat="false" ht="15.75" hidden="false" customHeight="false" outlineLevel="0" collapsed="false">
      <c r="A174" s="71"/>
      <c r="B174" s="74" t="str">
        <f aca="false">IF(A174="","",ROW()-53)</f>
        <v/>
      </c>
      <c r="E174" s="74"/>
    </row>
    <row r="175" customFormat="false" ht="15.75" hidden="false" customHeight="false" outlineLevel="0" collapsed="false">
      <c r="A175" s="71"/>
      <c r="B175" s="74" t="str">
        <f aca="false">IF(A175="","",ROW()-53)</f>
        <v/>
      </c>
      <c r="E175" s="74"/>
    </row>
    <row r="176" customFormat="false" ht="15.75" hidden="false" customHeight="false" outlineLevel="0" collapsed="false">
      <c r="A176" s="71"/>
      <c r="B176" s="74" t="str">
        <f aca="false">IF(A176="","",ROW()-53)</f>
        <v/>
      </c>
      <c r="E176" s="74"/>
    </row>
    <row r="177" customFormat="false" ht="15.75" hidden="false" customHeight="false" outlineLevel="0" collapsed="false">
      <c r="A177" s="71"/>
      <c r="B177" s="74" t="str">
        <f aca="false">IF(A177="","",ROW()-53)</f>
        <v/>
      </c>
      <c r="E177" s="74"/>
    </row>
    <row r="178" customFormat="false" ht="15.75" hidden="false" customHeight="false" outlineLevel="0" collapsed="false">
      <c r="A178" s="71"/>
      <c r="B178" s="74" t="str">
        <f aca="false">IF(A178="","",ROW()-53)</f>
        <v/>
      </c>
      <c r="E178" s="74"/>
    </row>
    <row r="179" customFormat="false" ht="15.75" hidden="false" customHeight="false" outlineLevel="0" collapsed="false">
      <c r="A179" s="71"/>
      <c r="B179" s="74" t="str">
        <f aca="false">IF(A179="","",ROW()-53)</f>
        <v/>
      </c>
      <c r="E179" s="74"/>
    </row>
    <row r="180" customFormat="false" ht="15.75" hidden="false" customHeight="false" outlineLevel="0" collapsed="false">
      <c r="A180" s="71"/>
      <c r="B180" s="74" t="str">
        <f aca="false">IF(A180="","",ROW()-53)</f>
        <v/>
      </c>
      <c r="E180" s="74"/>
    </row>
    <row r="181" customFormat="false" ht="15.75" hidden="false" customHeight="false" outlineLevel="0" collapsed="false">
      <c r="A181" s="71"/>
      <c r="B181" s="74" t="str">
        <f aca="false">IF(A181="","",ROW()-53)</f>
        <v/>
      </c>
      <c r="E181" s="74"/>
    </row>
    <row r="182" customFormat="false" ht="15.75" hidden="false" customHeight="false" outlineLevel="0" collapsed="false">
      <c r="A182" s="71"/>
      <c r="B182" s="74" t="str">
        <f aca="false">IF(A182="","",ROW()-53)</f>
        <v/>
      </c>
      <c r="E182" s="74"/>
    </row>
    <row r="183" customFormat="false" ht="15.75" hidden="false" customHeight="false" outlineLevel="0" collapsed="false">
      <c r="A183" s="71"/>
      <c r="B183" s="74" t="str">
        <f aca="false">IF(A183="","",ROW()-53)</f>
        <v/>
      </c>
      <c r="E183" s="74"/>
    </row>
    <row r="184" customFormat="false" ht="15.75" hidden="false" customHeight="false" outlineLevel="0" collapsed="false">
      <c r="A184" s="71"/>
      <c r="B184" s="74" t="str">
        <f aca="false">IF(A184="","",ROW()-53)</f>
        <v/>
      </c>
      <c r="E184" s="74"/>
    </row>
    <row r="185" customFormat="false" ht="15.75" hidden="false" customHeight="false" outlineLevel="0" collapsed="false">
      <c r="A185" s="71"/>
      <c r="B185" s="74" t="str">
        <f aca="false">IF(A185="","",ROW()-53)</f>
        <v/>
      </c>
      <c r="E185" s="74"/>
    </row>
    <row r="186" customFormat="false" ht="15.75" hidden="false" customHeight="false" outlineLevel="0" collapsed="false">
      <c r="A186" s="71"/>
      <c r="B186" s="74" t="str">
        <f aca="false">IF(A186="","",ROW()-53)</f>
        <v/>
      </c>
      <c r="E186" s="74"/>
    </row>
    <row r="187" customFormat="false" ht="15.75" hidden="false" customHeight="false" outlineLevel="0" collapsed="false">
      <c r="A187" s="71"/>
      <c r="B187" s="74" t="str">
        <f aca="false">IF(A187="","",ROW()-53)</f>
        <v/>
      </c>
      <c r="E187" s="74"/>
    </row>
    <row r="188" customFormat="false" ht="15.75" hidden="false" customHeight="false" outlineLevel="0" collapsed="false">
      <c r="A188" s="71"/>
      <c r="B188" s="74" t="str">
        <f aca="false">IF(A188="","",ROW()-53)</f>
        <v/>
      </c>
      <c r="E188" s="74"/>
    </row>
    <row r="189" customFormat="false" ht="15.75" hidden="false" customHeight="false" outlineLevel="0" collapsed="false">
      <c r="A189" s="71"/>
      <c r="B189" s="74" t="str">
        <f aca="false">IF(A189="","",ROW()-53)</f>
        <v/>
      </c>
      <c r="E189" s="74"/>
    </row>
    <row r="190" customFormat="false" ht="15.75" hidden="false" customHeight="false" outlineLevel="0" collapsed="false">
      <c r="A190" s="71"/>
      <c r="B190" s="74" t="str">
        <f aca="false">IF(A190="","",ROW()-53)</f>
        <v/>
      </c>
      <c r="E190" s="74"/>
    </row>
    <row r="191" customFormat="false" ht="15.75" hidden="false" customHeight="false" outlineLevel="0" collapsed="false">
      <c r="A191" s="71"/>
      <c r="B191" s="74" t="str">
        <f aca="false">IF(A191="","",ROW()-53)</f>
        <v/>
      </c>
      <c r="E191" s="74"/>
    </row>
    <row r="192" customFormat="false" ht="15.75" hidden="false" customHeight="false" outlineLevel="0" collapsed="false">
      <c r="A192" s="71"/>
      <c r="B192" s="74" t="str">
        <f aca="false">IF(A192="","",ROW()-53)</f>
        <v/>
      </c>
      <c r="E192" s="74"/>
    </row>
    <row r="193" customFormat="false" ht="15.75" hidden="false" customHeight="false" outlineLevel="0" collapsed="false">
      <c r="A193" s="71"/>
      <c r="B193" s="74" t="str">
        <f aca="false">IF(A193="","",ROW()-53)</f>
        <v/>
      </c>
      <c r="E193" s="74"/>
    </row>
    <row r="194" customFormat="false" ht="15.75" hidden="false" customHeight="false" outlineLevel="0" collapsed="false">
      <c r="A194" s="71"/>
      <c r="B194" s="74" t="str">
        <f aca="false">IF(A194="","",ROW()-53)</f>
        <v/>
      </c>
      <c r="E194" s="74"/>
    </row>
    <row r="195" customFormat="false" ht="15.75" hidden="false" customHeight="false" outlineLevel="0" collapsed="false">
      <c r="A195" s="71"/>
      <c r="B195" s="74" t="str">
        <f aca="false">IF(A195="","",ROW()-53)</f>
        <v/>
      </c>
      <c r="E195" s="74"/>
    </row>
    <row r="196" customFormat="false" ht="15.75" hidden="false" customHeight="false" outlineLevel="0" collapsed="false">
      <c r="A196" s="71"/>
      <c r="B196" s="74" t="str">
        <f aca="false">IF(A196="","",ROW()-53)</f>
        <v/>
      </c>
      <c r="E196" s="74"/>
    </row>
    <row r="197" customFormat="false" ht="15.75" hidden="false" customHeight="false" outlineLevel="0" collapsed="false">
      <c r="A197" s="71"/>
      <c r="B197" s="74" t="str">
        <f aca="false">IF(A197="","",ROW()-53)</f>
        <v/>
      </c>
      <c r="E197" s="74"/>
    </row>
    <row r="198" customFormat="false" ht="15.75" hidden="false" customHeight="false" outlineLevel="0" collapsed="false">
      <c r="A198" s="71"/>
      <c r="B198" s="74" t="str">
        <f aca="false">IF(A198="","",ROW()-53)</f>
        <v/>
      </c>
      <c r="E198" s="74"/>
    </row>
    <row r="199" customFormat="false" ht="15.75" hidden="false" customHeight="false" outlineLevel="0" collapsed="false">
      <c r="A199" s="71"/>
      <c r="B199" s="74" t="str">
        <f aca="false">IF(A199="","",ROW()-53)</f>
        <v/>
      </c>
      <c r="E199" s="74"/>
    </row>
    <row r="200" customFormat="false" ht="15.75" hidden="false" customHeight="false" outlineLevel="0" collapsed="false">
      <c r="A200" s="71"/>
      <c r="B200" s="74" t="str">
        <f aca="false">IF(A200="","",ROW()-53)</f>
        <v/>
      </c>
      <c r="E200" s="74"/>
    </row>
    <row r="201" customFormat="false" ht="15.75" hidden="false" customHeight="false" outlineLevel="0" collapsed="false">
      <c r="A201" s="71"/>
      <c r="B201" s="74" t="str">
        <f aca="false">IF(A201="","",ROW()-53)</f>
        <v/>
      </c>
      <c r="E201" s="74"/>
    </row>
    <row r="202" customFormat="false" ht="15.75" hidden="false" customHeight="false" outlineLevel="0" collapsed="false">
      <c r="A202" s="71"/>
      <c r="B202" s="74" t="str">
        <f aca="false">IF(A202="","",ROW()-53)</f>
        <v/>
      </c>
      <c r="E202" s="74"/>
    </row>
    <row r="203" customFormat="false" ht="15.75" hidden="false" customHeight="false" outlineLevel="0" collapsed="false">
      <c r="A203" s="71"/>
      <c r="B203" s="74" t="str">
        <f aca="false">IF(A203="","",ROW()-53)</f>
        <v/>
      </c>
      <c r="E203" s="74"/>
    </row>
    <row r="204" customFormat="false" ht="15.75" hidden="false" customHeight="false" outlineLevel="0" collapsed="false">
      <c r="A204" s="71"/>
      <c r="B204" s="74" t="str">
        <f aca="false">IF(A204="","",ROW()-53)</f>
        <v/>
      </c>
      <c r="E204" s="74"/>
    </row>
    <row r="205" customFormat="false" ht="15.75" hidden="false" customHeight="false" outlineLevel="0" collapsed="false">
      <c r="A205" s="71"/>
      <c r="B205" s="74" t="str">
        <f aca="false">IF(A205="","",ROW()-53)</f>
        <v/>
      </c>
      <c r="E205" s="74"/>
    </row>
    <row r="206" customFormat="false" ht="15.75" hidden="false" customHeight="false" outlineLevel="0" collapsed="false">
      <c r="A206" s="71"/>
      <c r="B206" s="74" t="str">
        <f aca="false">IF(A206="","",ROW()-53)</f>
        <v/>
      </c>
      <c r="E206" s="74"/>
    </row>
    <row r="207" customFormat="false" ht="15.75" hidden="false" customHeight="false" outlineLevel="0" collapsed="false">
      <c r="A207" s="71"/>
      <c r="B207" s="74" t="str">
        <f aca="false">IF(A207="","",ROW()-53)</f>
        <v/>
      </c>
      <c r="E207" s="74"/>
    </row>
    <row r="208" customFormat="false" ht="15.75" hidden="false" customHeight="false" outlineLevel="0" collapsed="false">
      <c r="A208" s="71"/>
      <c r="B208" s="74" t="str">
        <f aca="false">IF(A208="","",ROW()-53)</f>
        <v/>
      </c>
      <c r="E208" s="74"/>
    </row>
    <row r="209" customFormat="false" ht="15.75" hidden="false" customHeight="false" outlineLevel="0" collapsed="false">
      <c r="A209" s="71"/>
      <c r="B209" s="74" t="str">
        <f aca="false">IF(A209="","",ROW()-53)</f>
        <v/>
      </c>
      <c r="E209" s="74"/>
    </row>
    <row r="210" customFormat="false" ht="15.75" hidden="false" customHeight="false" outlineLevel="0" collapsed="false">
      <c r="A210" s="71"/>
      <c r="B210" s="74" t="str">
        <f aca="false">IF(A210="","",ROW()-53)</f>
        <v/>
      </c>
      <c r="E210" s="74"/>
    </row>
    <row r="211" customFormat="false" ht="15.75" hidden="false" customHeight="false" outlineLevel="0" collapsed="false">
      <c r="A211" s="71"/>
      <c r="B211" s="74" t="str">
        <f aca="false">IF(A211="","",ROW()-53)</f>
        <v/>
      </c>
      <c r="E211" s="74"/>
    </row>
    <row r="212" customFormat="false" ht="15.75" hidden="false" customHeight="false" outlineLevel="0" collapsed="false">
      <c r="A212" s="71"/>
      <c r="B212" s="74" t="str">
        <f aca="false">IF(A212="","",ROW()-53)</f>
        <v/>
      </c>
      <c r="E212" s="74"/>
    </row>
    <row r="213" customFormat="false" ht="15.75" hidden="false" customHeight="false" outlineLevel="0" collapsed="false">
      <c r="A213" s="71"/>
      <c r="B213" s="74" t="str">
        <f aca="false">IF(A213="","",ROW()-53)</f>
        <v/>
      </c>
      <c r="E213" s="74"/>
    </row>
    <row r="214" customFormat="false" ht="15.75" hidden="false" customHeight="false" outlineLevel="0" collapsed="false">
      <c r="A214" s="71"/>
      <c r="B214" s="74" t="str">
        <f aca="false">IF(A214="","",ROW()-53)</f>
        <v/>
      </c>
      <c r="E214" s="74"/>
    </row>
    <row r="215" customFormat="false" ht="15.75" hidden="false" customHeight="false" outlineLevel="0" collapsed="false">
      <c r="A215" s="71"/>
      <c r="B215" s="74" t="str">
        <f aca="false">IF(A215="","",ROW()-53)</f>
        <v/>
      </c>
      <c r="E215" s="74"/>
    </row>
    <row r="216" customFormat="false" ht="15.75" hidden="false" customHeight="false" outlineLevel="0" collapsed="false">
      <c r="A216" s="71"/>
      <c r="B216" s="74" t="str">
        <f aca="false">IF(A216="","",ROW()-53)</f>
        <v/>
      </c>
      <c r="E216" s="74"/>
    </row>
    <row r="217" customFormat="false" ht="15.75" hidden="false" customHeight="false" outlineLevel="0" collapsed="false">
      <c r="A217" s="71"/>
      <c r="B217" s="74" t="str">
        <f aca="false">IF(A217="","",ROW()-53)</f>
        <v/>
      </c>
      <c r="E217" s="74"/>
    </row>
    <row r="218" customFormat="false" ht="15.75" hidden="false" customHeight="false" outlineLevel="0" collapsed="false">
      <c r="A218" s="71"/>
      <c r="B218" s="74" t="str">
        <f aca="false">IF(A218="","",ROW()-53)</f>
        <v/>
      </c>
      <c r="E218" s="74"/>
    </row>
    <row r="219" customFormat="false" ht="15.75" hidden="false" customHeight="false" outlineLevel="0" collapsed="false">
      <c r="A219" s="71"/>
      <c r="B219" s="74" t="str">
        <f aca="false">IF(A219="","",ROW()-53)</f>
        <v/>
      </c>
      <c r="E219" s="74"/>
    </row>
    <row r="220" customFormat="false" ht="15.75" hidden="false" customHeight="false" outlineLevel="0" collapsed="false">
      <c r="A220" s="71"/>
      <c r="E220" s="74"/>
    </row>
    <row r="221" customFormat="false" ht="15.75" hidden="false" customHeight="false" outlineLevel="0" collapsed="false">
      <c r="A221" s="71"/>
      <c r="E221" s="74"/>
    </row>
    <row r="222" customFormat="false" ht="15.75" hidden="false" customHeight="false" outlineLevel="0" collapsed="false">
      <c r="A222" s="71"/>
      <c r="E222" s="74"/>
    </row>
    <row r="223" customFormat="false" ht="15.75" hidden="false" customHeight="false" outlineLevel="0" collapsed="false">
      <c r="A223" s="71"/>
      <c r="E223" s="74"/>
    </row>
    <row r="224" customFormat="false" ht="15.75" hidden="false" customHeight="false" outlineLevel="0" collapsed="false">
      <c r="A224" s="71"/>
      <c r="E224" s="74"/>
    </row>
    <row r="225" customFormat="false" ht="15.75" hidden="false" customHeight="false" outlineLevel="0" collapsed="false">
      <c r="A225" s="71"/>
      <c r="E225" s="74"/>
    </row>
    <row r="226" customFormat="false" ht="15.75" hidden="false" customHeight="false" outlineLevel="0" collapsed="false">
      <c r="A226" s="71"/>
      <c r="E226" s="74"/>
    </row>
    <row r="227" customFormat="false" ht="15.75" hidden="false" customHeight="false" outlineLevel="0" collapsed="false">
      <c r="A227" s="71"/>
      <c r="E227" s="74"/>
    </row>
    <row r="228" customFormat="false" ht="15.75" hidden="false" customHeight="false" outlineLevel="0" collapsed="false">
      <c r="A228" s="71"/>
      <c r="E228" s="74"/>
    </row>
    <row r="229" customFormat="false" ht="15.75" hidden="false" customHeight="false" outlineLevel="0" collapsed="false">
      <c r="A229" s="71"/>
      <c r="E229" s="74"/>
    </row>
    <row r="230" customFormat="false" ht="15.75" hidden="false" customHeight="false" outlineLevel="0" collapsed="false">
      <c r="A230" s="71"/>
      <c r="E230" s="74"/>
    </row>
    <row r="231" customFormat="false" ht="15.75" hidden="false" customHeight="false" outlineLevel="0" collapsed="false">
      <c r="A231" s="71"/>
      <c r="E231" s="74"/>
    </row>
    <row r="232" customFormat="false" ht="15.75" hidden="false" customHeight="false" outlineLevel="0" collapsed="false">
      <c r="A232" s="71"/>
      <c r="E232" s="74"/>
    </row>
    <row r="233" customFormat="false" ht="15.75" hidden="false" customHeight="false" outlineLevel="0" collapsed="false">
      <c r="A233" s="71"/>
      <c r="E233" s="74"/>
    </row>
    <row r="234" customFormat="false" ht="15.75" hidden="false" customHeight="false" outlineLevel="0" collapsed="false">
      <c r="A234" s="71"/>
      <c r="E234" s="74"/>
    </row>
    <row r="235" customFormat="false" ht="15.75" hidden="false" customHeight="false" outlineLevel="0" collapsed="false">
      <c r="A235" s="71"/>
      <c r="E235" s="74"/>
    </row>
    <row r="236" customFormat="false" ht="15.75" hidden="false" customHeight="false" outlineLevel="0" collapsed="false">
      <c r="A236" s="71"/>
      <c r="E236" s="74"/>
    </row>
    <row r="237" customFormat="false" ht="15.75" hidden="false" customHeight="false" outlineLevel="0" collapsed="false">
      <c r="A237" s="71"/>
      <c r="E237" s="74"/>
    </row>
    <row r="238" customFormat="false" ht="15.75" hidden="false" customHeight="false" outlineLevel="0" collapsed="false">
      <c r="A238" s="71"/>
      <c r="E238" s="74" t="str">
        <f aca="false">IF(D238="","",ROW()-53)</f>
        <v/>
      </c>
    </row>
    <row r="239" customFormat="false" ht="15.75" hidden="false" customHeight="false" outlineLevel="0" collapsed="false">
      <c r="A239" s="71"/>
      <c r="E239" s="74" t="str">
        <f aca="false">IF(D239="","",ROW()-53)</f>
        <v/>
      </c>
    </row>
    <row r="240" customFormat="false" ht="15.75" hidden="false" customHeight="false" outlineLevel="0" collapsed="false">
      <c r="A240" s="71"/>
      <c r="E240" s="74" t="str">
        <f aca="false">IF(D240="","",ROW()-53)</f>
        <v/>
      </c>
    </row>
    <row r="241" customFormat="false" ht="15.75" hidden="false" customHeight="false" outlineLevel="0" collapsed="false">
      <c r="A241" s="71"/>
      <c r="E241" s="74" t="str">
        <f aca="false">IF(D241="","",ROW()-53)</f>
        <v/>
      </c>
    </row>
    <row r="242" customFormat="false" ht="15.75" hidden="false" customHeight="false" outlineLevel="0" collapsed="false">
      <c r="A242" s="71"/>
      <c r="E242" s="74" t="str">
        <f aca="false">IF(D242="","",ROW()-53)</f>
        <v/>
      </c>
    </row>
    <row r="243" customFormat="false" ht="15.75" hidden="false" customHeight="false" outlineLevel="0" collapsed="false">
      <c r="A243" s="71"/>
      <c r="E243" s="74" t="str">
        <f aca="false">IF(D243="","",ROW()-53)</f>
        <v/>
      </c>
    </row>
    <row r="244" customFormat="false" ht="15.75" hidden="false" customHeight="false" outlineLevel="0" collapsed="false">
      <c r="A244" s="71"/>
      <c r="E244" s="74" t="str">
        <f aca="false">IF(D244="","",ROW()-53)</f>
        <v/>
      </c>
    </row>
    <row r="245" customFormat="false" ht="15.75" hidden="false" customHeight="false" outlineLevel="0" collapsed="false">
      <c r="A245" s="71"/>
      <c r="E245" s="74" t="str">
        <f aca="false">IF(D245="","",ROW()-53)</f>
        <v/>
      </c>
    </row>
    <row r="246" customFormat="false" ht="15.75" hidden="false" customHeight="false" outlineLevel="0" collapsed="false">
      <c r="A246" s="71"/>
      <c r="E246" s="74" t="str">
        <f aca="false">IF(D246="","",ROW()-53)</f>
        <v/>
      </c>
    </row>
    <row r="247" customFormat="false" ht="15.75" hidden="false" customHeight="false" outlineLevel="0" collapsed="false">
      <c r="A247" s="71"/>
      <c r="E247" s="74" t="str">
        <f aca="false">IF(D247="","",ROW()-53)</f>
        <v/>
      </c>
    </row>
    <row r="248" customFormat="false" ht="15.75" hidden="false" customHeight="false" outlineLevel="0" collapsed="false">
      <c r="A248" s="71"/>
      <c r="E248" s="74" t="str">
        <f aca="false">IF(D248="","",ROW()-53)</f>
        <v/>
      </c>
    </row>
    <row r="249" customFormat="false" ht="15.75" hidden="false" customHeight="false" outlineLevel="0" collapsed="false">
      <c r="A249" s="71"/>
      <c r="E249" s="74" t="str">
        <f aca="false">IF(D249="","",ROW()-53)</f>
        <v/>
      </c>
    </row>
    <row r="250" customFormat="false" ht="15.75" hidden="false" customHeight="false" outlineLevel="0" collapsed="false">
      <c r="A250" s="71"/>
      <c r="E250" s="74" t="str">
        <f aca="false">IF(D250="","",ROW()-53)</f>
        <v/>
      </c>
    </row>
    <row r="251" customFormat="false" ht="15.75" hidden="false" customHeight="false" outlineLevel="0" collapsed="false">
      <c r="A251" s="71"/>
      <c r="E251" s="74" t="str">
        <f aca="false">IF(D251="","",ROW()-53)</f>
        <v/>
      </c>
    </row>
    <row r="252" customFormat="false" ht="15.75" hidden="false" customHeight="false" outlineLevel="0" collapsed="false">
      <c r="A252" s="71"/>
      <c r="E252" s="74" t="str">
        <f aca="false">IF(D252="","",ROW()-53)</f>
        <v/>
      </c>
    </row>
    <row r="253" customFormat="false" ht="15.75" hidden="false" customHeight="false" outlineLevel="0" collapsed="false">
      <c r="A253" s="71"/>
      <c r="E253" s="74" t="str">
        <f aca="false">IF(D253="","",ROW()-53)</f>
        <v/>
      </c>
    </row>
    <row r="254" customFormat="false" ht="15.75" hidden="false" customHeight="false" outlineLevel="0" collapsed="false">
      <c r="A254" s="71"/>
    </row>
    <row r="255" customFormat="false" ht="15.75" hidden="false" customHeight="false" outlineLevel="0" collapsed="false">
      <c r="A255" s="71"/>
    </row>
    <row r="256" customFormat="false" ht="15.75" hidden="false" customHeight="false" outlineLevel="0" collapsed="false">
      <c r="A256" s="71"/>
    </row>
    <row r="257" customFormat="false" ht="15.75" hidden="false" customHeight="false" outlineLevel="0" collapsed="false">
      <c r="A257" s="71"/>
    </row>
    <row r="258" customFormat="false" ht="15.75" hidden="false" customHeight="false" outlineLevel="0" collapsed="false">
      <c r="A258" s="71"/>
    </row>
    <row r="259" customFormat="false" ht="15.75" hidden="false" customHeight="false" outlineLevel="0" collapsed="false">
      <c r="A259" s="71"/>
    </row>
    <row r="260" customFormat="false" ht="15.75" hidden="false" customHeight="false" outlineLevel="0" collapsed="false">
      <c r="A260" s="71"/>
    </row>
    <row r="261" customFormat="false" ht="15.75" hidden="false" customHeight="false" outlineLevel="0" collapsed="false">
      <c r="A261" s="71"/>
    </row>
    <row r="262" customFormat="false" ht="15.75" hidden="false" customHeight="false" outlineLevel="0" collapsed="false">
      <c r="A262" s="71"/>
    </row>
    <row r="263" customFormat="false" ht="15.75" hidden="false" customHeight="false" outlineLevel="0" collapsed="false">
      <c r="A263" s="71"/>
    </row>
    <row r="264" customFormat="false" ht="15.75" hidden="false" customHeight="false" outlineLevel="0" collapsed="false">
      <c r="A264" s="71"/>
    </row>
    <row r="265" customFormat="false" ht="15.75" hidden="false" customHeight="false" outlineLevel="0" collapsed="false">
      <c r="A265" s="71"/>
    </row>
    <row r="266" customFormat="false" ht="15.75" hidden="false" customHeight="false" outlineLevel="0" collapsed="false">
      <c r="A266" s="71"/>
    </row>
    <row r="267" customFormat="false" ht="15.75" hidden="false" customHeight="false" outlineLevel="0" collapsed="false">
      <c r="A267" s="71"/>
    </row>
    <row r="268" customFormat="false" ht="15.75" hidden="false" customHeight="false" outlineLevel="0" collapsed="false">
      <c r="A268" s="71"/>
    </row>
    <row r="269" customFormat="false" ht="15.75" hidden="false" customHeight="false" outlineLevel="0" collapsed="false">
      <c r="A269" s="71"/>
    </row>
    <row r="270" customFormat="false" ht="15.75" hidden="false" customHeight="false" outlineLevel="0" collapsed="false">
      <c r="A270" s="71"/>
    </row>
    <row r="271" customFormat="false" ht="15.75" hidden="false" customHeight="false" outlineLevel="0" collapsed="false">
      <c r="A271" s="71"/>
    </row>
    <row r="272" customFormat="false" ht="15.75" hidden="false" customHeight="false" outlineLevel="0" collapsed="false">
      <c r="A272" s="71"/>
    </row>
    <row r="273" customFormat="false" ht="15.75" hidden="false" customHeight="false" outlineLevel="0" collapsed="false">
      <c r="A273" s="7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334</v>
      </c>
      <c r="E1" s="2" t="s">
        <v>335</v>
      </c>
      <c r="F1" s="2" t="s">
        <v>5</v>
      </c>
      <c r="G1" s="2" t="s">
        <v>336</v>
      </c>
      <c r="H1" s="2" t="s">
        <v>337</v>
      </c>
      <c r="I1" s="2" t="s">
        <v>717</v>
      </c>
      <c r="J1" s="2" t="s">
        <v>718</v>
      </c>
      <c r="K1" s="2" t="s">
        <v>719</v>
      </c>
      <c r="L1" s="2" t="s">
        <v>720</v>
      </c>
      <c r="M1" s="2" t="s">
        <v>341</v>
      </c>
      <c r="N1" s="2" t="s">
        <v>342</v>
      </c>
      <c r="O1" s="2" t="s">
        <v>343</v>
      </c>
      <c r="P1" s="2" t="s">
        <v>366</v>
      </c>
      <c r="Q1" s="2" t="n">
        <v>1</v>
      </c>
      <c r="R1" s="2" t="n">
        <v>2</v>
      </c>
      <c r="S1" s="2" t="n">
        <v>3</v>
      </c>
      <c r="T1" s="2" t="n">
        <v>4</v>
      </c>
      <c r="U1" s="2" t="n">
        <v>5</v>
      </c>
      <c r="V1" s="2" t="n">
        <v>1</v>
      </c>
      <c r="W1" s="2" t="n">
        <v>2</v>
      </c>
      <c r="X1" s="2" t="n">
        <v>3</v>
      </c>
      <c r="Y1" s="2" t="n">
        <v>4</v>
      </c>
      <c r="Z1" s="2" t="n">
        <v>5</v>
      </c>
      <c r="AA1" s="2" t="n">
        <v>1</v>
      </c>
      <c r="AB1" s="2" t="n">
        <v>2</v>
      </c>
      <c r="AC1" s="2" t="n">
        <v>3</v>
      </c>
      <c r="AD1" s="2" t="n">
        <v>4</v>
      </c>
      <c r="AE1" s="2" t="n">
        <v>5</v>
      </c>
      <c r="AF1" s="2" t="n">
        <v>1</v>
      </c>
      <c r="AG1" s="2" t="n">
        <v>2</v>
      </c>
      <c r="AH1" s="2" t="n">
        <v>3</v>
      </c>
      <c r="AI1" s="2" t="n">
        <v>4</v>
      </c>
      <c r="AJ1" s="2" t="n">
        <v>5</v>
      </c>
      <c r="AK1" s="2" t="s">
        <v>721</v>
      </c>
      <c r="AL1" s="2" t="s">
        <v>721</v>
      </c>
      <c r="AM1" s="2" t="s">
        <v>721</v>
      </c>
      <c r="AN1" s="2" t="s">
        <v>721</v>
      </c>
      <c r="AO1" s="2" t="s">
        <v>721</v>
      </c>
    </row>
    <row r="2" customFormat="false" ht="15.75" hidden="false" customHeight="false" outlineLevel="0" collapsed="false">
      <c r="A2" s="73" t="n">
        <v>43596.1672337963</v>
      </c>
      <c r="B2" s="2" t="s">
        <v>722</v>
      </c>
      <c r="C2" s="2" t="s">
        <v>723</v>
      </c>
      <c r="D2" s="2" t="n">
        <v>11</v>
      </c>
      <c r="E2" s="2" t="n">
        <v>19</v>
      </c>
      <c r="G2" s="4" t="s">
        <v>724</v>
      </c>
      <c r="H2" s="2" t="s">
        <v>725</v>
      </c>
      <c r="I2" s="2" t="s">
        <v>726</v>
      </c>
      <c r="J2" s="2" t="s">
        <v>727</v>
      </c>
      <c r="K2" s="2" t="s">
        <v>728</v>
      </c>
      <c r="L2" s="2" t="s">
        <v>225</v>
      </c>
      <c r="M2" s="2" t="s">
        <v>345</v>
      </c>
      <c r="N2" s="2" t="n">
        <v>2</v>
      </c>
      <c r="O2" s="2" t="n">
        <v>2</v>
      </c>
      <c r="Q2" s="2" t="n">
        <f aca="false">TRUE()</f>
        <v>1</v>
      </c>
      <c r="R2" s="2" t="n">
        <f aca="false">TRUE()</f>
        <v>1</v>
      </c>
      <c r="S2" s="2" t="n">
        <f aca="false">FALSE()</f>
        <v>0</v>
      </c>
      <c r="T2" s="2" t="n">
        <f aca="false">FALSE()</f>
        <v>0</v>
      </c>
      <c r="U2" s="2" t="n">
        <f aca="false">FALSE()</f>
        <v>0</v>
      </c>
      <c r="V2" s="2" t="n">
        <f aca="false">TRUE()</f>
        <v>1</v>
      </c>
      <c r="W2" s="2" t="n">
        <f aca="false">FALSE()</f>
        <v>0</v>
      </c>
      <c r="X2" s="2" t="n">
        <f aca="false">FALSE()</f>
        <v>0</v>
      </c>
      <c r="Y2" s="2" t="n">
        <f aca="false">FALSE()</f>
        <v>0</v>
      </c>
      <c r="Z2" s="2" t="n">
        <f aca="false">FALSE()</f>
        <v>0</v>
      </c>
      <c r="AA2" s="2" t="n">
        <f aca="false">TRUE()</f>
        <v>1</v>
      </c>
      <c r="AB2" s="2" t="n">
        <f aca="false">TRUE()</f>
        <v>1</v>
      </c>
      <c r="AC2" s="2" t="n">
        <f aca="false">TRUE()</f>
        <v>1</v>
      </c>
      <c r="AD2" s="2" t="n">
        <f aca="false">TRUE()</f>
        <v>1</v>
      </c>
      <c r="AE2" s="2" t="n">
        <f aca="false">FALSE()</f>
        <v>0</v>
      </c>
      <c r="AF2" s="2" t="n">
        <f aca="false">FALSE()</f>
        <v>0</v>
      </c>
      <c r="AG2" s="2" t="n">
        <f aca="false">FALSE()</f>
        <v>0</v>
      </c>
      <c r="AH2" s="2" t="n">
        <f aca="false">FALSE()</f>
        <v>0</v>
      </c>
      <c r="AI2" s="2" t="n">
        <f aca="false">FALSE()</f>
        <v>0</v>
      </c>
      <c r="AJ2" s="2" t="n">
        <f aca="false">FALSE()</f>
        <v>0</v>
      </c>
      <c r="AK2" s="2" t="n">
        <v>2</v>
      </c>
      <c r="AL2" s="2" t="n">
        <v>1</v>
      </c>
      <c r="AM2" s="2" t="n">
        <v>4</v>
      </c>
      <c r="AN2" s="2" t="n">
        <v>0</v>
      </c>
      <c r="AO2" s="2" t="n">
        <f aca="false">FALSE()</f>
        <v>0</v>
      </c>
      <c r="AP2" s="2" t="n">
        <v>7</v>
      </c>
    </row>
    <row r="3" customFormat="false" ht="15.75" hidden="false" customHeight="false" outlineLevel="0" collapsed="false">
      <c r="A3" s="73" t="n">
        <v>43596.1710185185</v>
      </c>
      <c r="B3" s="2" t="s">
        <v>687</v>
      </c>
      <c r="C3" s="2" t="s">
        <v>28</v>
      </c>
      <c r="D3" s="2" t="n">
        <v>9</v>
      </c>
      <c r="E3" s="2" t="n">
        <v>117</v>
      </c>
      <c r="G3" s="2" t="s">
        <v>66</v>
      </c>
      <c r="H3" s="2" t="s">
        <v>690</v>
      </c>
      <c r="I3" s="2" t="s">
        <v>729</v>
      </c>
      <c r="J3" s="2" t="s">
        <v>730</v>
      </c>
      <c r="K3" s="2" t="s">
        <v>731</v>
      </c>
      <c r="L3" s="2" t="s">
        <v>732</v>
      </c>
      <c r="M3" s="2" t="s">
        <v>345</v>
      </c>
      <c r="N3" s="2" t="n">
        <v>5</v>
      </c>
      <c r="O3" s="2" t="n">
        <v>2</v>
      </c>
      <c r="Q3" s="2" t="n">
        <f aca="false">TRUE()</f>
        <v>1</v>
      </c>
      <c r="R3" s="2" t="n">
        <f aca="false">FALSE()</f>
        <v>0</v>
      </c>
      <c r="S3" s="2" t="n">
        <f aca="false">FALSE()</f>
        <v>0</v>
      </c>
      <c r="T3" s="2" t="n">
        <f aca="false">FALSE()</f>
        <v>0</v>
      </c>
      <c r="U3" s="2" t="n">
        <f aca="false">FALSE()</f>
        <v>0</v>
      </c>
      <c r="V3" s="2" t="n">
        <f aca="false">TRUE()</f>
        <v>1</v>
      </c>
      <c r="W3" s="2" t="n">
        <f aca="false">FALSE()</f>
        <v>0</v>
      </c>
      <c r="X3" s="2" t="n">
        <f aca="false">FALSE()</f>
        <v>0</v>
      </c>
      <c r="Y3" s="2" t="n">
        <f aca="false">FALSE()</f>
        <v>0</v>
      </c>
      <c r="Z3" s="2" t="n">
        <f aca="false">FALSE()</f>
        <v>0</v>
      </c>
      <c r="AA3" s="2" t="n">
        <f aca="false">FALSE()</f>
        <v>0</v>
      </c>
      <c r="AB3" s="2" t="n">
        <f aca="false">FALSE()</f>
        <v>0</v>
      </c>
      <c r="AC3" s="2" t="n">
        <f aca="false">FALSE()</f>
        <v>0</v>
      </c>
      <c r="AD3" s="2" t="n">
        <f aca="false">FALSE()</f>
        <v>0</v>
      </c>
      <c r="AE3" s="2" t="n">
        <f aca="false">FALSE()</f>
        <v>0</v>
      </c>
      <c r="AF3" s="2" t="n">
        <f aca="false">FALSE()</f>
        <v>0</v>
      </c>
      <c r="AG3" s="2" t="n">
        <f aca="false">FALSE()</f>
        <v>0</v>
      </c>
      <c r="AH3" s="2" t="n">
        <f aca="false">FALSE()</f>
        <v>0</v>
      </c>
      <c r="AI3" s="2" t="n">
        <f aca="false">FALSE()</f>
        <v>0</v>
      </c>
      <c r="AJ3" s="2" t="n">
        <f aca="false">FALSE()</f>
        <v>0</v>
      </c>
      <c r="AK3" s="2" t="n">
        <v>1</v>
      </c>
      <c r="AL3" s="2" t="n">
        <v>1</v>
      </c>
      <c r="AM3" s="2" t="n">
        <v>0</v>
      </c>
      <c r="AN3" s="2" t="n">
        <v>0</v>
      </c>
      <c r="AO3" s="2" t="n">
        <f aca="false">FALSE()</f>
        <v>0</v>
      </c>
      <c r="AP3" s="2" t="n">
        <v>2</v>
      </c>
    </row>
    <row r="4" customFormat="false" ht="15.75" hidden="false" customHeight="false" outlineLevel="0" collapsed="false">
      <c r="A4" s="73" t="n">
        <v>43596.1716203704</v>
      </c>
      <c r="B4" s="2" t="s">
        <v>19</v>
      </c>
      <c r="C4" s="2" t="s">
        <v>20</v>
      </c>
      <c r="D4" s="2" t="n">
        <v>7</v>
      </c>
      <c r="E4" s="2" t="n">
        <v>117</v>
      </c>
      <c r="G4" s="4" t="s">
        <v>396</v>
      </c>
      <c r="H4" s="2" t="s">
        <v>23</v>
      </c>
      <c r="I4" s="2" t="s">
        <v>733</v>
      </c>
      <c r="J4" s="2" t="s">
        <v>734</v>
      </c>
      <c r="K4" s="2" t="s">
        <v>735</v>
      </c>
      <c r="L4" s="2" t="s">
        <v>736</v>
      </c>
      <c r="M4" s="2" t="s">
        <v>345</v>
      </c>
      <c r="N4" s="2" t="n">
        <v>6</v>
      </c>
      <c r="O4" s="2" t="n">
        <v>2</v>
      </c>
      <c r="Q4" s="2" t="n">
        <f aca="false">TRUE()</f>
        <v>1</v>
      </c>
      <c r="R4" s="2" t="n">
        <f aca="false">TRUE()</f>
        <v>1</v>
      </c>
      <c r="S4" s="2" t="n">
        <f aca="false">TRUE()</f>
        <v>1</v>
      </c>
      <c r="T4" s="2" t="n">
        <f aca="false">TRUE()</f>
        <v>1</v>
      </c>
      <c r="U4" s="2" t="n">
        <f aca="false">TRUE()</f>
        <v>1</v>
      </c>
      <c r="V4" s="2" t="n">
        <f aca="false">TRUE()</f>
        <v>1</v>
      </c>
      <c r="W4" s="2" t="n">
        <f aca="false">TRUE()</f>
        <v>1</v>
      </c>
      <c r="X4" s="2" t="n">
        <f aca="false">TRUE()</f>
        <v>1</v>
      </c>
      <c r="Y4" s="2" t="n">
        <f aca="false">TRUE()</f>
        <v>1</v>
      </c>
      <c r="Z4" s="2" t="n">
        <f aca="false">TRUE()</f>
        <v>1</v>
      </c>
      <c r="AA4" s="2" t="n">
        <f aca="false">TRUE()</f>
        <v>1</v>
      </c>
      <c r="AB4" s="2" t="n">
        <f aca="false">TRUE()</f>
        <v>1</v>
      </c>
      <c r="AC4" s="2" t="n">
        <f aca="false">TRUE()</f>
        <v>1</v>
      </c>
      <c r="AD4" s="2" t="n">
        <f aca="false">TRUE()</f>
        <v>1</v>
      </c>
      <c r="AE4" s="2" t="n">
        <f aca="false">TRUE()</f>
        <v>1</v>
      </c>
      <c r="AF4" s="2" t="n">
        <f aca="false">TRUE()</f>
        <v>1</v>
      </c>
      <c r="AG4" s="2" t="n">
        <f aca="false">TRUE()</f>
        <v>1</v>
      </c>
      <c r="AH4" s="2" t="n">
        <f aca="false">FALSE()</f>
        <v>0</v>
      </c>
      <c r="AI4" s="2" t="n">
        <f aca="false">TRUE()</f>
        <v>1</v>
      </c>
      <c r="AJ4" s="2" t="n">
        <f aca="false">TRUE()</f>
        <v>1</v>
      </c>
      <c r="AK4" s="2" t="n">
        <v>5</v>
      </c>
      <c r="AL4" s="2" t="n">
        <v>5</v>
      </c>
      <c r="AM4" s="2" t="n">
        <v>5</v>
      </c>
      <c r="AN4" s="2" t="n">
        <v>4</v>
      </c>
      <c r="AO4" s="2" t="n">
        <f aca="false">FALSE()</f>
        <v>0</v>
      </c>
      <c r="AP4" s="2" t="n">
        <v>19</v>
      </c>
    </row>
    <row r="5" customFormat="false" ht="15.75" hidden="false" customHeight="false" outlineLevel="0" collapsed="false">
      <c r="A5" s="73" t="n">
        <v>43596.1737268519</v>
      </c>
      <c r="B5" s="2" t="s">
        <v>737</v>
      </c>
      <c r="C5" s="2" t="s">
        <v>738</v>
      </c>
      <c r="D5" s="2" t="n">
        <v>10</v>
      </c>
      <c r="E5" s="2" t="n">
        <v>64</v>
      </c>
      <c r="G5" s="4" t="s">
        <v>739</v>
      </c>
      <c r="H5" s="2" t="s">
        <v>740</v>
      </c>
      <c r="I5" s="2" t="s">
        <v>726</v>
      </c>
      <c r="J5" s="2" t="s">
        <v>741</v>
      </c>
      <c r="K5" s="2" t="s">
        <v>742</v>
      </c>
      <c r="L5" s="2" t="s">
        <v>743</v>
      </c>
      <c r="M5" s="2" t="s">
        <v>345</v>
      </c>
      <c r="N5" s="2" t="n">
        <v>7</v>
      </c>
      <c r="O5" s="2" t="n">
        <v>2</v>
      </c>
      <c r="Q5" s="2" t="n">
        <f aca="false">TRUE()</f>
        <v>1</v>
      </c>
      <c r="R5" s="2" t="n">
        <f aca="false">TRUE()</f>
        <v>1</v>
      </c>
      <c r="S5" s="2" t="n">
        <f aca="false">TRUE()</f>
        <v>1</v>
      </c>
      <c r="T5" s="2" t="n">
        <f aca="false">TRUE()</f>
        <v>1</v>
      </c>
      <c r="U5" s="2" t="n">
        <f aca="false">FALSE()</f>
        <v>0</v>
      </c>
      <c r="V5" s="2" t="n">
        <f aca="false">FALSE()</f>
        <v>0</v>
      </c>
      <c r="W5" s="2" t="n">
        <f aca="false">TRUE()</f>
        <v>1</v>
      </c>
      <c r="X5" s="2" t="n">
        <f aca="false">TRUE()</f>
        <v>1</v>
      </c>
      <c r="Y5" s="2" t="n">
        <f aca="false">TRUE()</f>
        <v>1</v>
      </c>
      <c r="Z5" s="2" t="n">
        <f aca="false">FALSE()</f>
        <v>0</v>
      </c>
      <c r="AA5" s="2" t="n">
        <f aca="false">TRUE()</f>
        <v>1</v>
      </c>
      <c r="AB5" s="2" t="n">
        <f aca="false">TRUE()</f>
        <v>1</v>
      </c>
      <c r="AC5" s="2" t="n">
        <f aca="false">TRUE()</f>
        <v>1</v>
      </c>
      <c r="AD5" s="2" t="n">
        <f aca="false">TRUE()</f>
        <v>1</v>
      </c>
      <c r="AE5" s="2" t="n">
        <f aca="false">FALSE()</f>
        <v>0</v>
      </c>
      <c r="AF5" s="2" t="n">
        <f aca="false">TRUE()</f>
        <v>1</v>
      </c>
      <c r="AG5" s="2" t="n">
        <f aca="false">TRUE()</f>
        <v>1</v>
      </c>
      <c r="AH5" s="2" t="n">
        <f aca="false">TRUE()</f>
        <v>1</v>
      </c>
      <c r="AI5" s="2" t="n">
        <f aca="false">FALSE()</f>
        <v>0</v>
      </c>
      <c r="AJ5" s="2" t="n">
        <f aca="false">FALSE()</f>
        <v>0</v>
      </c>
      <c r="AK5" s="2" t="n">
        <v>4</v>
      </c>
      <c r="AL5" s="2" t="n">
        <v>3</v>
      </c>
      <c r="AM5" s="2" t="n">
        <v>4</v>
      </c>
      <c r="AN5" s="2" t="n">
        <v>3</v>
      </c>
      <c r="AO5" s="2" t="n">
        <f aca="false">TRUE()</f>
        <v>1</v>
      </c>
      <c r="AP5" s="2" t="n">
        <v>14</v>
      </c>
    </row>
    <row r="6" customFormat="false" ht="15.75" hidden="false" customHeight="false" outlineLevel="0" collapsed="false">
      <c r="A6" s="73" t="n">
        <v>43596.1738425926</v>
      </c>
      <c r="B6" s="2" t="s">
        <v>744</v>
      </c>
      <c r="C6" s="2" t="s">
        <v>75</v>
      </c>
      <c r="D6" s="2" t="n">
        <v>10</v>
      </c>
      <c r="E6" s="2" t="n">
        <v>64</v>
      </c>
      <c r="F6" s="2" t="s">
        <v>745</v>
      </c>
      <c r="G6" s="4" t="s">
        <v>746</v>
      </c>
      <c r="H6" s="2" t="s">
        <v>747</v>
      </c>
      <c r="I6" s="2" t="s">
        <v>225</v>
      </c>
      <c r="J6" s="2" t="s">
        <v>225</v>
      </c>
      <c r="K6" s="2" t="s">
        <v>748</v>
      </c>
      <c r="L6" s="2" t="s">
        <v>749</v>
      </c>
      <c r="M6" s="2" t="s">
        <v>345</v>
      </c>
      <c r="N6" s="2" t="n">
        <v>8</v>
      </c>
      <c r="O6" s="2" t="n">
        <v>2</v>
      </c>
      <c r="P6" s="2" t="s">
        <v>750</v>
      </c>
      <c r="Q6" s="2" t="n">
        <f aca="false">FALSE()</f>
        <v>0</v>
      </c>
      <c r="R6" s="2" t="n">
        <f aca="false">FALSE()</f>
        <v>0</v>
      </c>
      <c r="S6" s="2" t="n">
        <f aca="false">FALSE()</f>
        <v>0</v>
      </c>
      <c r="T6" s="2" t="n">
        <f aca="false">FALSE()</f>
        <v>0</v>
      </c>
      <c r="U6" s="2" t="n">
        <f aca="false">FALSE()</f>
        <v>0</v>
      </c>
      <c r="V6" s="2" t="n">
        <f aca="false">FALSE()</f>
        <v>0</v>
      </c>
      <c r="W6" s="2" t="n">
        <f aca="false">FALSE()</f>
        <v>0</v>
      </c>
      <c r="X6" s="2" t="n">
        <f aca="false">FALSE()</f>
        <v>0</v>
      </c>
      <c r="Y6" s="2" t="n">
        <f aca="false">FALSE()</f>
        <v>0</v>
      </c>
      <c r="Z6" s="2" t="n">
        <f aca="false">FALSE()</f>
        <v>0</v>
      </c>
      <c r="AA6" s="2" t="n">
        <f aca="false">TRUE()</f>
        <v>1</v>
      </c>
      <c r="AB6" s="2" t="n">
        <f aca="false">TRUE()</f>
        <v>1</v>
      </c>
      <c r="AC6" s="2" t="n">
        <f aca="false">TRUE()</f>
        <v>1</v>
      </c>
      <c r="AD6" s="2" t="n">
        <f aca="false">TRUE()</f>
        <v>1</v>
      </c>
      <c r="AE6" s="2" t="n">
        <f aca="false">FALSE()</f>
        <v>0</v>
      </c>
      <c r="AF6" s="2" t="n">
        <f aca="false">TRUE()</f>
        <v>1</v>
      </c>
      <c r="AG6" s="2" t="n">
        <f aca="false">TRUE()</f>
        <v>1</v>
      </c>
      <c r="AH6" s="2" t="n">
        <f aca="false">TRUE()</f>
        <v>1</v>
      </c>
      <c r="AI6" s="2" t="n">
        <f aca="false">TRUE()</f>
        <v>1</v>
      </c>
      <c r="AJ6" s="2" t="n">
        <f aca="false">FALSE()</f>
        <v>0</v>
      </c>
      <c r="AK6" s="2" t="n">
        <v>0</v>
      </c>
      <c r="AL6" s="2" t="n">
        <v>0</v>
      </c>
      <c r="AM6" s="2" t="n">
        <v>4</v>
      </c>
      <c r="AN6" s="2" t="n">
        <v>4</v>
      </c>
      <c r="AO6" s="2" t="n">
        <f aca="false">FALSE()</f>
        <v>0</v>
      </c>
      <c r="AP6" s="2" t="n">
        <v>8</v>
      </c>
    </row>
    <row r="7" customFormat="false" ht="15.75" hidden="false" customHeight="false" outlineLevel="0" collapsed="false">
      <c r="A7" s="73" t="n">
        <v>43596.1741435185</v>
      </c>
      <c r="B7" s="2" t="s">
        <v>455</v>
      </c>
      <c r="C7" s="2" t="s">
        <v>456</v>
      </c>
      <c r="D7" s="2" t="n">
        <v>10</v>
      </c>
      <c r="E7" s="2" t="n">
        <v>150</v>
      </c>
      <c r="G7" s="4" t="s">
        <v>457</v>
      </c>
      <c r="H7" s="2" t="s">
        <v>458</v>
      </c>
      <c r="I7" s="2" t="s">
        <v>751</v>
      </c>
      <c r="J7" s="2" t="s">
        <v>752</v>
      </c>
      <c r="K7" s="2" t="s">
        <v>748</v>
      </c>
      <c r="L7" s="2" t="s">
        <v>736</v>
      </c>
      <c r="M7" s="2" t="s">
        <v>345</v>
      </c>
      <c r="N7" s="2" t="n">
        <v>9</v>
      </c>
      <c r="O7" s="2" t="n">
        <v>2</v>
      </c>
      <c r="Q7" s="2" t="n">
        <f aca="false">TRUE()</f>
        <v>1</v>
      </c>
      <c r="R7" s="2" t="n">
        <f aca="false">TRUE()</f>
        <v>1</v>
      </c>
      <c r="S7" s="2" t="n">
        <f aca="false">TRUE()</f>
        <v>1</v>
      </c>
      <c r="T7" s="2" t="n">
        <f aca="false">TRUE()</f>
        <v>1</v>
      </c>
      <c r="U7" s="2" t="n">
        <f aca="false">TRUE()</f>
        <v>1</v>
      </c>
      <c r="V7" s="2" t="n">
        <f aca="false">TRUE()</f>
        <v>1</v>
      </c>
      <c r="W7" s="2" t="n">
        <f aca="false">TRUE()</f>
        <v>1</v>
      </c>
      <c r="X7" s="2" t="n">
        <f aca="false">TRUE()</f>
        <v>1</v>
      </c>
      <c r="Y7" s="2" t="n">
        <f aca="false">TRUE()</f>
        <v>1</v>
      </c>
      <c r="Z7" s="2" t="n">
        <f aca="false">TRUE()</f>
        <v>1</v>
      </c>
      <c r="AA7" s="2" t="n">
        <f aca="false">TRUE()</f>
        <v>1</v>
      </c>
      <c r="AB7" s="2" t="n">
        <f aca="false">TRUE()</f>
        <v>1</v>
      </c>
      <c r="AC7" s="2" t="n">
        <f aca="false">TRUE()</f>
        <v>1</v>
      </c>
      <c r="AD7" s="2" t="n">
        <f aca="false">TRUE()</f>
        <v>1</v>
      </c>
      <c r="AE7" s="2" t="n">
        <f aca="false">TRUE()</f>
        <v>1</v>
      </c>
      <c r="AF7" s="2" t="n">
        <f aca="false">TRUE()</f>
        <v>1</v>
      </c>
      <c r="AG7" s="2" t="n">
        <f aca="false">TRUE()</f>
        <v>1</v>
      </c>
      <c r="AH7" s="2" t="n">
        <f aca="false">FALSE()</f>
        <v>0</v>
      </c>
      <c r="AI7" s="2" t="n">
        <f aca="false">TRUE()</f>
        <v>1</v>
      </c>
      <c r="AJ7" s="2" t="n">
        <f aca="false">TRUE()</f>
        <v>1</v>
      </c>
      <c r="AK7" s="2" t="n">
        <v>5</v>
      </c>
      <c r="AL7" s="2" t="n">
        <v>5</v>
      </c>
      <c r="AM7" s="2" t="n">
        <v>5</v>
      </c>
      <c r="AN7" s="2" t="n">
        <v>4</v>
      </c>
      <c r="AO7" s="2" t="n">
        <f aca="false">TRUE()</f>
        <v>1</v>
      </c>
      <c r="AP7" s="2" t="n">
        <v>19</v>
      </c>
    </row>
    <row r="8" customFormat="false" ht="15.75" hidden="false" customHeight="false" outlineLevel="0" collapsed="false">
      <c r="A8" s="73" t="n">
        <v>43596.1755092593</v>
      </c>
      <c r="B8" s="2" t="s">
        <v>753</v>
      </c>
      <c r="C8" s="2" t="s">
        <v>754</v>
      </c>
      <c r="D8" s="2" t="n">
        <v>10</v>
      </c>
      <c r="E8" s="2" t="n">
        <v>64</v>
      </c>
      <c r="G8" s="4" t="s">
        <v>755</v>
      </c>
      <c r="H8" s="2" t="s">
        <v>756</v>
      </c>
      <c r="I8" s="2" t="s">
        <v>733</v>
      </c>
      <c r="J8" s="2" t="s">
        <v>757</v>
      </c>
      <c r="K8" s="2" t="s">
        <v>742</v>
      </c>
      <c r="L8" s="2" t="s">
        <v>758</v>
      </c>
      <c r="M8" s="2" t="s">
        <v>345</v>
      </c>
      <c r="N8" s="2" t="n">
        <v>10</v>
      </c>
      <c r="O8" s="2" t="n">
        <v>2</v>
      </c>
      <c r="Q8" s="2" t="n">
        <f aca="false">TRUE()</f>
        <v>1</v>
      </c>
      <c r="R8" s="2" t="n">
        <f aca="false">TRUE()</f>
        <v>1</v>
      </c>
      <c r="S8" s="2" t="n">
        <f aca="false">FALSE()</f>
        <v>0</v>
      </c>
      <c r="T8" s="2" t="n">
        <f aca="false">TRUE()</f>
        <v>1</v>
      </c>
      <c r="U8" s="2" t="n">
        <f aca="false">FALSE()</f>
        <v>0</v>
      </c>
      <c r="V8" s="2" t="n">
        <f aca="false">TRUE()</f>
        <v>1</v>
      </c>
      <c r="W8" s="2" t="n">
        <f aca="false">TRUE()</f>
        <v>1</v>
      </c>
      <c r="X8" s="2" t="n">
        <f aca="false">FALSE()</f>
        <v>0</v>
      </c>
      <c r="Y8" s="2" t="n">
        <f aca="false">TRUE()</f>
        <v>1</v>
      </c>
      <c r="Z8" s="2" t="n">
        <f aca="false">FALSE()</f>
        <v>0</v>
      </c>
      <c r="AA8" s="2" t="n">
        <f aca="false">FALSE()</f>
        <v>0</v>
      </c>
      <c r="AB8" s="2" t="n">
        <f aca="false">FALSE()</f>
        <v>0</v>
      </c>
      <c r="AC8" s="2" t="n">
        <f aca="false">FALSE()</f>
        <v>0</v>
      </c>
      <c r="AD8" s="2" t="n">
        <f aca="false">FALSE()</f>
        <v>0</v>
      </c>
      <c r="AE8" s="2" t="n">
        <f aca="false">FALSE()</f>
        <v>0</v>
      </c>
      <c r="AF8" s="2" t="n">
        <f aca="false">FALSE()</f>
        <v>0</v>
      </c>
      <c r="AG8" s="2" t="n">
        <f aca="false">FALSE()</f>
        <v>0</v>
      </c>
      <c r="AH8" s="2" t="n">
        <f aca="false">FALSE()</f>
        <v>0</v>
      </c>
      <c r="AI8" s="2" t="n">
        <f aca="false">FALSE()</f>
        <v>0</v>
      </c>
      <c r="AJ8" s="2" t="n">
        <f aca="false">TRUE()</f>
        <v>1</v>
      </c>
      <c r="AK8" s="2" t="n">
        <v>3</v>
      </c>
      <c r="AL8" s="2" t="n">
        <v>3</v>
      </c>
      <c r="AM8" s="2" t="n">
        <v>0</v>
      </c>
      <c r="AN8" s="2" t="n">
        <v>1</v>
      </c>
      <c r="AO8" s="2" t="n">
        <f aca="false">FALSE()</f>
        <v>0</v>
      </c>
      <c r="AP8" s="2" t="n">
        <v>7</v>
      </c>
    </row>
    <row r="9" customFormat="false" ht="15.75" hidden="false" customHeight="false" outlineLevel="0" collapsed="false">
      <c r="A9" s="73" t="n">
        <v>43596.1755555556</v>
      </c>
      <c r="B9" s="2" t="s">
        <v>759</v>
      </c>
      <c r="C9" s="2" t="s">
        <v>75</v>
      </c>
      <c r="D9" s="2" t="n">
        <v>10</v>
      </c>
      <c r="E9" s="2" t="n">
        <v>64</v>
      </c>
      <c r="G9" s="4" t="s">
        <v>760</v>
      </c>
      <c r="I9" s="2" t="s">
        <v>733</v>
      </c>
      <c r="J9" s="2" t="s">
        <v>757</v>
      </c>
      <c r="K9" s="2" t="s">
        <v>735</v>
      </c>
      <c r="L9" s="2" t="s">
        <v>736</v>
      </c>
      <c r="M9" s="2" t="s">
        <v>66</v>
      </c>
      <c r="N9" s="2" t="n">
        <v>11</v>
      </c>
      <c r="O9" s="2" t="n">
        <v>2</v>
      </c>
      <c r="Q9" s="2" t="n">
        <f aca="false">TRUE()</f>
        <v>1</v>
      </c>
      <c r="R9" s="2" t="n">
        <f aca="false">TRUE()</f>
        <v>1</v>
      </c>
      <c r="S9" s="2" t="n">
        <f aca="false">TRUE()</f>
        <v>1</v>
      </c>
      <c r="T9" s="2" t="n">
        <f aca="false">TRUE()</f>
        <v>1</v>
      </c>
      <c r="U9" s="2" t="n">
        <f aca="false">TRUE()</f>
        <v>1</v>
      </c>
      <c r="V9" s="2" t="n">
        <f aca="false">TRUE()</f>
        <v>1</v>
      </c>
      <c r="W9" s="2" t="n">
        <f aca="false">FALSE()</f>
        <v>0</v>
      </c>
      <c r="X9" s="2" t="n">
        <f aca="false">TRUE()</f>
        <v>1</v>
      </c>
      <c r="Y9" s="2" t="n">
        <f aca="false">TRUE()</f>
        <v>1</v>
      </c>
      <c r="Z9" s="2" t="n">
        <f aca="false">TRUE()</f>
        <v>1</v>
      </c>
      <c r="AA9" s="2" t="n">
        <f aca="false">TRUE()</f>
        <v>1</v>
      </c>
      <c r="AB9" s="2" t="n">
        <f aca="false">TRUE()</f>
        <v>1</v>
      </c>
      <c r="AC9" s="2" t="n">
        <f aca="false">FALSE()</f>
        <v>0</v>
      </c>
      <c r="AD9" s="2" t="n">
        <f aca="false">FALSE()</f>
        <v>0</v>
      </c>
      <c r="AE9" s="2" t="n">
        <f aca="false">FALSE()</f>
        <v>0</v>
      </c>
      <c r="AF9" s="2" t="n">
        <f aca="false">TRUE()</f>
        <v>1</v>
      </c>
      <c r="AG9" s="2" t="n">
        <f aca="false">FALSE()</f>
        <v>0</v>
      </c>
      <c r="AH9" s="2" t="n">
        <f aca="false">FALSE()</f>
        <v>0</v>
      </c>
      <c r="AI9" s="2" t="n">
        <f aca="false">FALSE()</f>
        <v>0</v>
      </c>
      <c r="AJ9" s="2" t="n">
        <f aca="false">FALSE()</f>
        <v>0</v>
      </c>
      <c r="AK9" s="2" t="n">
        <v>5</v>
      </c>
      <c r="AL9" s="2" t="n">
        <v>4</v>
      </c>
      <c r="AM9" s="2" t="n">
        <v>2</v>
      </c>
      <c r="AN9" s="2" t="n">
        <v>1</v>
      </c>
      <c r="AO9" s="2" t="n">
        <f aca="false">FALSE()</f>
        <v>0</v>
      </c>
      <c r="AP9" s="2" t="n">
        <v>12</v>
      </c>
    </row>
    <row r="10" customFormat="false" ht="15.75" hidden="false" customHeight="false" outlineLevel="0" collapsed="false">
      <c r="A10" s="73" t="n">
        <v>43596.1806828704</v>
      </c>
      <c r="B10" s="2" t="s">
        <v>761</v>
      </c>
      <c r="C10" s="2" t="s">
        <v>466</v>
      </c>
      <c r="D10" s="2" t="n">
        <v>11</v>
      </c>
      <c r="E10" s="2" t="n">
        <v>62</v>
      </c>
      <c r="F10" s="2" t="s">
        <v>762</v>
      </c>
      <c r="G10" s="4" t="s">
        <v>763</v>
      </c>
      <c r="H10" s="2" t="s">
        <v>764</v>
      </c>
      <c r="I10" s="2" t="s">
        <v>765</v>
      </c>
      <c r="J10" s="2" t="s">
        <v>757</v>
      </c>
      <c r="K10" s="2" t="s">
        <v>731</v>
      </c>
      <c r="L10" s="2" t="s">
        <v>732</v>
      </c>
      <c r="M10" s="2" t="s">
        <v>66</v>
      </c>
      <c r="N10" s="2" t="n">
        <v>12</v>
      </c>
      <c r="O10" s="2" t="n">
        <v>2</v>
      </c>
      <c r="Q10" s="2" t="n">
        <f aca="false">FALSE()</f>
        <v>0</v>
      </c>
      <c r="R10" s="2" t="n">
        <f aca="false">FALSE()</f>
        <v>0</v>
      </c>
      <c r="S10" s="2" t="n">
        <f aca="false">FALSE()</f>
        <v>0</v>
      </c>
      <c r="T10" s="2" t="n">
        <f aca="false">TRUE()</f>
        <v>1</v>
      </c>
      <c r="U10" s="2" t="n">
        <f aca="false">TRUE()</f>
        <v>1</v>
      </c>
      <c r="V10" s="2" t="n">
        <f aca="false">FALSE()</f>
        <v>0</v>
      </c>
      <c r="W10" s="2" t="n">
        <f aca="false">FALSE()</f>
        <v>0</v>
      </c>
      <c r="X10" s="2" t="n">
        <f aca="false">FALSE()</f>
        <v>0</v>
      </c>
      <c r="Y10" s="2" t="n">
        <f aca="false">TRUE()</f>
        <v>1</v>
      </c>
      <c r="Z10" s="2" t="n">
        <f aca="false">TRUE()</f>
        <v>1</v>
      </c>
      <c r="AA10" s="2" t="n">
        <f aca="false">TRUE()</f>
        <v>1</v>
      </c>
      <c r="AB10" s="2" t="n">
        <f aca="false">FALSE()</f>
        <v>0</v>
      </c>
      <c r="AC10" s="2" t="n">
        <f aca="false">FALSE()</f>
        <v>0</v>
      </c>
      <c r="AD10" s="2" t="n">
        <f aca="false">FALSE()</f>
        <v>0</v>
      </c>
      <c r="AE10" s="2" t="n">
        <f aca="false">FALSE()</f>
        <v>0</v>
      </c>
      <c r="AF10" s="2" t="n">
        <f aca="false">TRUE()</f>
        <v>1</v>
      </c>
      <c r="AG10" s="2" t="n">
        <f aca="false">FALSE()</f>
        <v>0</v>
      </c>
      <c r="AH10" s="2" t="n">
        <f aca="false">FALSE()</f>
        <v>0</v>
      </c>
      <c r="AI10" s="2" t="n">
        <f aca="false">FALSE()</f>
        <v>0</v>
      </c>
      <c r="AJ10" s="2" t="n">
        <f aca="false">FALSE()</f>
        <v>0</v>
      </c>
      <c r="AK10" s="2" t="n">
        <v>2</v>
      </c>
      <c r="AL10" s="2" t="n">
        <v>2</v>
      </c>
      <c r="AM10" s="2" t="n">
        <v>1</v>
      </c>
      <c r="AN10" s="2" t="n">
        <v>1</v>
      </c>
      <c r="AO10" s="2" t="n">
        <f aca="false">FALSE()</f>
        <v>0</v>
      </c>
      <c r="AP10" s="2" t="n">
        <v>6</v>
      </c>
    </row>
    <row r="11" customFormat="false" ht="15.75" hidden="false" customHeight="false" outlineLevel="0" collapsed="false">
      <c r="A11" s="73" t="n">
        <v>43596.1856828704</v>
      </c>
      <c r="B11" s="2" t="s">
        <v>766</v>
      </c>
      <c r="C11" s="2" t="s">
        <v>767</v>
      </c>
      <c r="D11" s="2" t="n">
        <v>10</v>
      </c>
      <c r="E11" s="2" t="n">
        <v>64</v>
      </c>
      <c r="G11" s="4" t="s">
        <v>768</v>
      </c>
      <c r="H11" s="2" t="s">
        <v>769</v>
      </c>
      <c r="I11" s="2" t="s">
        <v>726</v>
      </c>
      <c r="J11" s="2" t="s">
        <v>741</v>
      </c>
      <c r="K11" s="2" t="s">
        <v>742</v>
      </c>
      <c r="L11" s="2" t="s">
        <v>770</v>
      </c>
      <c r="M11" s="2" t="s">
        <v>66</v>
      </c>
      <c r="N11" s="2" t="n">
        <v>13</v>
      </c>
      <c r="O11" s="2" t="n">
        <v>2</v>
      </c>
      <c r="Q11" s="2" t="n">
        <f aca="false">TRUE()</f>
        <v>1</v>
      </c>
      <c r="R11" s="2" t="n">
        <f aca="false">TRUE()</f>
        <v>1</v>
      </c>
      <c r="S11" s="2" t="n">
        <f aca="false">TRUE()</f>
        <v>1</v>
      </c>
      <c r="T11" s="2" t="n">
        <f aca="false">TRUE()</f>
        <v>1</v>
      </c>
      <c r="U11" s="2" t="n">
        <f aca="false">TRUE()</f>
        <v>1</v>
      </c>
      <c r="V11" s="2" t="n">
        <f aca="false">TRUE()</f>
        <v>1</v>
      </c>
      <c r="W11" s="2" t="n">
        <f aca="false">TRUE()</f>
        <v>1</v>
      </c>
      <c r="X11" s="2" t="n">
        <f aca="false">TRUE()</f>
        <v>1</v>
      </c>
      <c r="Y11" s="2" t="n">
        <f aca="false">TRUE()</f>
        <v>1</v>
      </c>
      <c r="Z11" s="2" t="n">
        <f aca="false">TRUE()</f>
        <v>1</v>
      </c>
      <c r="AA11" s="2" t="n">
        <f aca="false">TRUE()</f>
        <v>1</v>
      </c>
      <c r="AB11" s="2" t="n">
        <f aca="false">TRUE()</f>
        <v>1</v>
      </c>
      <c r="AC11" s="2" t="n">
        <f aca="false">TRUE()</f>
        <v>1</v>
      </c>
      <c r="AD11" s="2" t="n">
        <f aca="false">FALSE()</f>
        <v>0</v>
      </c>
      <c r="AE11" s="2" t="n">
        <f aca="false">FALSE()</f>
        <v>0</v>
      </c>
      <c r="AF11" s="2" t="n">
        <f aca="false">TRUE()</f>
        <v>1</v>
      </c>
      <c r="AG11" s="2" t="n">
        <f aca="false">TRUE()</f>
        <v>1</v>
      </c>
      <c r="AH11" s="2" t="n">
        <f aca="false">TRUE()</f>
        <v>1</v>
      </c>
      <c r="AI11" s="2" t="n">
        <f aca="false">FALSE()</f>
        <v>0</v>
      </c>
      <c r="AJ11" s="2" t="n">
        <f aca="false">TRUE()</f>
        <v>1</v>
      </c>
      <c r="AK11" s="2" t="n">
        <v>5</v>
      </c>
      <c r="AL11" s="2" t="n">
        <v>5</v>
      </c>
      <c r="AM11" s="2" t="n">
        <v>3</v>
      </c>
      <c r="AN11" s="2" t="n">
        <v>4</v>
      </c>
      <c r="AO11" s="2" t="n">
        <f aca="false">FALSE()</f>
        <v>0</v>
      </c>
      <c r="AP11" s="2" t="n">
        <v>17</v>
      </c>
    </row>
    <row r="12" customFormat="false" ht="15.75" hidden="false" customHeight="false" outlineLevel="0" collapsed="false">
      <c r="A12" s="73" t="n">
        <v>43596.1922569444</v>
      </c>
      <c r="B12" s="2" t="s">
        <v>771</v>
      </c>
      <c r="C12" s="2" t="s">
        <v>106</v>
      </c>
      <c r="D12" s="2" t="n">
        <v>8</v>
      </c>
      <c r="E12" s="2" t="n">
        <v>117</v>
      </c>
      <c r="G12" s="2" t="s">
        <v>66</v>
      </c>
      <c r="H12" s="2" t="s">
        <v>772</v>
      </c>
      <c r="I12" s="2" t="s">
        <v>751</v>
      </c>
      <c r="J12" s="2" t="s">
        <v>734</v>
      </c>
      <c r="K12" s="2" t="s">
        <v>748</v>
      </c>
      <c r="L12" s="2" t="s">
        <v>736</v>
      </c>
      <c r="M12" s="2" t="s">
        <v>345</v>
      </c>
      <c r="N12" s="2" t="n">
        <v>14</v>
      </c>
      <c r="O12" s="2" t="n">
        <v>1</v>
      </c>
      <c r="Q12" s="2" t="n">
        <f aca="false">FALSE()</f>
        <v>0</v>
      </c>
      <c r="R12" s="2" t="n">
        <f aca="false">FALSE()</f>
        <v>0</v>
      </c>
      <c r="S12" s="2" t="n">
        <f aca="false">FALSE()</f>
        <v>0</v>
      </c>
      <c r="T12" s="2" t="n">
        <f aca="false">FALSE()</f>
        <v>0</v>
      </c>
      <c r="U12" s="2" t="n">
        <f aca="false">FALSE()</f>
        <v>0</v>
      </c>
      <c r="V12" s="2" t="n">
        <f aca="false">FALSE()</f>
        <v>0</v>
      </c>
      <c r="W12" s="2" t="n">
        <f aca="false">FALSE()</f>
        <v>0</v>
      </c>
      <c r="X12" s="2" t="n">
        <f aca="false">FALSE()</f>
        <v>0</v>
      </c>
      <c r="Y12" s="2" t="n">
        <f aca="false">FALSE()</f>
        <v>0</v>
      </c>
      <c r="Z12" s="2" t="n">
        <f aca="false">FALSE()</f>
        <v>0</v>
      </c>
      <c r="AA12" s="2" t="n">
        <f aca="false">TRUE()</f>
        <v>1</v>
      </c>
      <c r="AB12" s="2" t="n">
        <f aca="false">FALSE()</f>
        <v>0</v>
      </c>
      <c r="AC12" s="2" t="n">
        <f aca="false">TRUE()</f>
        <v>1</v>
      </c>
      <c r="AD12" s="2" t="n">
        <f aca="false">FALSE()</f>
        <v>0</v>
      </c>
      <c r="AE12" s="2" t="n">
        <f aca="false">FALSE()</f>
        <v>0</v>
      </c>
      <c r="AF12" s="2" t="n">
        <f aca="false">FALSE()</f>
        <v>0</v>
      </c>
      <c r="AG12" s="2" t="n">
        <f aca="false">FALSE()</f>
        <v>0</v>
      </c>
      <c r="AH12" s="2" t="n">
        <f aca="false">FALSE()</f>
        <v>0</v>
      </c>
      <c r="AI12" s="2" t="n">
        <f aca="false">FALSE()</f>
        <v>0</v>
      </c>
      <c r="AJ12" s="2" t="n">
        <f aca="false">FALSE()</f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f aca="false">FALSE()</f>
        <v>0</v>
      </c>
      <c r="AP12" s="2" t="n">
        <v>-1</v>
      </c>
    </row>
    <row r="13" customFormat="false" ht="15.75" hidden="false" customHeight="false" outlineLevel="0" collapsed="false">
      <c r="A13" s="73" t="n">
        <v>43596.1958217593</v>
      </c>
      <c r="B13" s="2" t="s">
        <v>773</v>
      </c>
      <c r="C13" s="2" t="s">
        <v>774</v>
      </c>
      <c r="D13" s="2" t="n">
        <v>8</v>
      </c>
      <c r="E13" s="2" t="n">
        <v>117</v>
      </c>
      <c r="G13" s="4" t="s">
        <v>775</v>
      </c>
      <c r="H13" s="2" t="s">
        <v>776</v>
      </c>
      <c r="I13" s="2" t="s">
        <v>733</v>
      </c>
      <c r="J13" s="2" t="s">
        <v>777</v>
      </c>
      <c r="K13" s="2" t="s">
        <v>748</v>
      </c>
      <c r="L13" s="2" t="s">
        <v>778</v>
      </c>
      <c r="M13" s="2" t="s">
        <v>66</v>
      </c>
      <c r="N13" s="2" t="n">
        <v>15</v>
      </c>
      <c r="O13" s="2" t="n">
        <v>2</v>
      </c>
      <c r="Q13" s="2" t="n">
        <f aca="false">TRUE()</f>
        <v>1</v>
      </c>
      <c r="R13" s="2" t="n">
        <f aca="false">TRUE()</f>
        <v>1</v>
      </c>
      <c r="S13" s="2" t="n">
        <f aca="false">TRUE()</f>
        <v>1</v>
      </c>
      <c r="T13" s="2" t="n">
        <f aca="false">TRUE()</f>
        <v>1</v>
      </c>
      <c r="U13" s="2" t="n">
        <f aca="false">TRUE()</f>
        <v>1</v>
      </c>
      <c r="V13" s="2" t="n">
        <f aca="false">TRUE()</f>
        <v>1</v>
      </c>
      <c r="W13" s="2" t="n">
        <f aca="false">TRUE()</f>
        <v>1</v>
      </c>
      <c r="X13" s="2" t="n">
        <f aca="false">TRUE()</f>
        <v>1</v>
      </c>
      <c r="Y13" s="2" t="n">
        <f aca="false">TRUE()</f>
        <v>1</v>
      </c>
      <c r="Z13" s="2" t="n">
        <f aca="false">TRUE()</f>
        <v>1</v>
      </c>
      <c r="AA13" s="2" t="n">
        <f aca="false">FALSE()</f>
        <v>0</v>
      </c>
      <c r="AB13" s="2" t="n">
        <f aca="false">FALSE()</f>
        <v>0</v>
      </c>
      <c r="AC13" s="2" t="n">
        <f aca="false">FALSE()</f>
        <v>0</v>
      </c>
      <c r="AD13" s="2" t="n">
        <f aca="false">FALSE()</f>
        <v>0</v>
      </c>
      <c r="AE13" s="2" t="n">
        <f aca="false">FALSE()</f>
        <v>0</v>
      </c>
      <c r="AF13" s="2" t="n">
        <f aca="false">TRUE()</f>
        <v>1</v>
      </c>
      <c r="AG13" s="2" t="n">
        <f aca="false">TRUE()</f>
        <v>1</v>
      </c>
      <c r="AH13" s="2" t="n">
        <f aca="false">TRUE()</f>
        <v>1</v>
      </c>
      <c r="AI13" s="2" t="n">
        <f aca="false">FALSE()</f>
        <v>0</v>
      </c>
      <c r="AJ13" s="2" t="n">
        <f aca="false">FALSE()</f>
        <v>0</v>
      </c>
      <c r="AK13" s="2" t="n">
        <v>5</v>
      </c>
      <c r="AL13" s="2" t="n">
        <v>5</v>
      </c>
      <c r="AM13" s="2" t="n">
        <v>0</v>
      </c>
      <c r="AN13" s="2" t="n">
        <v>3</v>
      </c>
      <c r="AO13" s="2" t="n">
        <f aca="false">FALSE()</f>
        <v>0</v>
      </c>
      <c r="AP13" s="2" t="n">
        <v>13</v>
      </c>
    </row>
    <row r="14" customFormat="false" ht="15.75" hidden="false" customHeight="false" outlineLevel="0" collapsed="false">
      <c r="A14" s="73" t="n">
        <v>43596.1981365741</v>
      </c>
      <c r="B14" s="2" t="s">
        <v>779</v>
      </c>
      <c r="C14" s="2" t="s">
        <v>780</v>
      </c>
      <c r="D14" s="2" t="n">
        <v>11</v>
      </c>
      <c r="E14" s="2" t="n">
        <v>34</v>
      </c>
      <c r="F14" s="2" t="s">
        <v>781</v>
      </c>
      <c r="G14" s="4" t="s">
        <v>782</v>
      </c>
      <c r="H14" s="2" t="s">
        <v>783</v>
      </c>
      <c r="I14" s="2" t="s">
        <v>729</v>
      </c>
      <c r="J14" s="2" t="s">
        <v>225</v>
      </c>
      <c r="K14" s="2" t="s">
        <v>225</v>
      </c>
      <c r="L14" s="2" t="s">
        <v>225</v>
      </c>
      <c r="M14" s="2" t="s">
        <v>66</v>
      </c>
      <c r="N14" s="2" t="n">
        <v>16</v>
      </c>
      <c r="O14" s="2" t="n">
        <v>2</v>
      </c>
      <c r="P14" s="2" t="s">
        <v>784</v>
      </c>
      <c r="Q14" s="2" t="n">
        <f aca="false">TRUE()</f>
        <v>1</v>
      </c>
      <c r="R14" s="2" t="n">
        <f aca="false">TRUE()</f>
        <v>1</v>
      </c>
      <c r="S14" s="2" t="n">
        <f aca="false">TRUE()</f>
        <v>1</v>
      </c>
      <c r="T14" s="2" t="n">
        <f aca="false">TRUE()</f>
        <v>1</v>
      </c>
      <c r="U14" s="2" t="n">
        <f aca="false">TRUE()</f>
        <v>1</v>
      </c>
      <c r="V14" s="2" t="n">
        <f aca="false">FALSE()</f>
        <v>0</v>
      </c>
      <c r="W14" s="2" t="n">
        <f aca="false">FALSE()</f>
        <v>0</v>
      </c>
      <c r="X14" s="2" t="n">
        <f aca="false">FALSE()</f>
        <v>0</v>
      </c>
      <c r="Y14" s="2" t="n">
        <f aca="false">FALSE()</f>
        <v>0</v>
      </c>
      <c r="Z14" s="2" t="n">
        <f aca="false">FALSE()</f>
        <v>0</v>
      </c>
      <c r="AA14" s="2" t="n">
        <f aca="false">FALSE()</f>
        <v>0</v>
      </c>
      <c r="AB14" s="2" t="n">
        <f aca="false">FALSE()</f>
        <v>0</v>
      </c>
      <c r="AC14" s="2" t="n">
        <f aca="false">FALSE()</f>
        <v>0</v>
      </c>
      <c r="AD14" s="2" t="n">
        <f aca="false">FALSE()</f>
        <v>0</v>
      </c>
      <c r="AE14" s="2" t="n">
        <f aca="false">FALSE()</f>
        <v>0</v>
      </c>
      <c r="AF14" s="2" t="n">
        <f aca="false">FALSE()</f>
        <v>0</v>
      </c>
      <c r="AG14" s="2" t="n">
        <f aca="false">FALSE()</f>
        <v>0</v>
      </c>
      <c r="AH14" s="2" t="n">
        <f aca="false">FALSE()</f>
        <v>0</v>
      </c>
      <c r="AI14" s="2" t="n">
        <f aca="false">FALSE()</f>
        <v>0</v>
      </c>
      <c r="AJ14" s="2" t="n">
        <f aca="false">FALSE()</f>
        <v>0</v>
      </c>
      <c r="AK14" s="2" t="n">
        <v>5</v>
      </c>
      <c r="AL14" s="2" t="n">
        <v>0</v>
      </c>
      <c r="AM14" s="2" t="n">
        <v>0</v>
      </c>
      <c r="AN14" s="2" t="n">
        <v>0</v>
      </c>
      <c r="AO14" s="2" t="n">
        <f aca="false">FALSE()</f>
        <v>0</v>
      </c>
      <c r="AP14" s="2" t="n">
        <v>5</v>
      </c>
    </row>
    <row r="15" customFormat="false" ht="15.75" hidden="false" customHeight="false" outlineLevel="0" collapsed="false">
      <c r="A15" s="73" t="n">
        <v>43596.2008912037</v>
      </c>
      <c r="B15" s="2" t="s">
        <v>785</v>
      </c>
      <c r="C15" s="2" t="s">
        <v>786</v>
      </c>
      <c r="D15" s="2" t="n">
        <v>9</v>
      </c>
      <c r="E15" s="2" t="n">
        <v>7</v>
      </c>
      <c r="G15" s="4" t="s">
        <v>444</v>
      </c>
      <c r="H15" s="2" t="s">
        <v>787</v>
      </c>
      <c r="I15" s="2" t="s">
        <v>733</v>
      </c>
      <c r="J15" s="2" t="s">
        <v>777</v>
      </c>
      <c r="K15" s="2" t="s">
        <v>731</v>
      </c>
      <c r="L15" s="2" t="s">
        <v>778</v>
      </c>
      <c r="M15" s="2" t="s">
        <v>66</v>
      </c>
      <c r="N15" s="2" t="n">
        <v>17</v>
      </c>
      <c r="O15" s="2" t="n">
        <v>2</v>
      </c>
      <c r="Q15" s="2" t="n">
        <f aca="false">TRUE()</f>
        <v>1</v>
      </c>
      <c r="R15" s="2" t="n">
        <f aca="false">TRUE()</f>
        <v>1</v>
      </c>
      <c r="S15" s="2" t="n">
        <f aca="false">TRUE()</f>
        <v>1</v>
      </c>
      <c r="T15" s="2" t="n">
        <f aca="false">TRUE()</f>
        <v>1</v>
      </c>
      <c r="U15" s="2" t="n">
        <f aca="false">TRUE()</f>
        <v>1</v>
      </c>
      <c r="V15" s="2" t="n">
        <f aca="false">TRUE()</f>
        <v>1</v>
      </c>
      <c r="W15" s="2" t="n">
        <f aca="false">TRUE()</f>
        <v>1</v>
      </c>
      <c r="X15" s="2" t="n">
        <f aca="false">TRUE()</f>
        <v>1</v>
      </c>
      <c r="Y15" s="2" t="n">
        <f aca="false">TRUE()</f>
        <v>1</v>
      </c>
      <c r="Z15" s="2" t="n">
        <f aca="false">TRUE()</f>
        <v>1</v>
      </c>
      <c r="AA15" s="2" t="n">
        <f aca="false">TRUE()</f>
        <v>1</v>
      </c>
      <c r="AB15" s="2" t="n">
        <f aca="false">TRUE()</f>
        <v>1</v>
      </c>
      <c r="AC15" s="2" t="n">
        <f aca="false">TRUE()</f>
        <v>1</v>
      </c>
      <c r="AD15" s="2" t="n">
        <f aca="false">TRUE()</f>
        <v>1</v>
      </c>
      <c r="AE15" s="2" t="n">
        <f aca="false">TRUE()</f>
        <v>1</v>
      </c>
      <c r="AF15" s="2" t="n">
        <f aca="false">TRUE()</f>
        <v>1</v>
      </c>
      <c r="AG15" s="2" t="n">
        <f aca="false">TRUE()</f>
        <v>1</v>
      </c>
      <c r="AH15" s="2" t="n">
        <f aca="false">TRUE()</f>
        <v>1</v>
      </c>
      <c r="AI15" s="2" t="n">
        <f aca="false">TRUE()</f>
        <v>1</v>
      </c>
      <c r="AJ15" s="2" t="n">
        <f aca="false">TRUE()</f>
        <v>1</v>
      </c>
      <c r="AK15" s="2" t="n">
        <v>5</v>
      </c>
      <c r="AL15" s="2" t="n">
        <v>5</v>
      </c>
      <c r="AM15" s="2" t="n">
        <v>5</v>
      </c>
      <c r="AN15" s="2" t="n">
        <v>5</v>
      </c>
      <c r="AO15" s="2" t="n">
        <f aca="false">TRUE()</f>
        <v>1</v>
      </c>
      <c r="AP15" s="2" t="n">
        <v>20</v>
      </c>
    </row>
    <row r="16" customFormat="false" ht="15.75" hidden="false" customHeight="false" outlineLevel="0" collapsed="false">
      <c r="A16" s="73" t="n">
        <v>43596.2041203704</v>
      </c>
      <c r="B16" s="2" t="s">
        <v>429</v>
      </c>
      <c r="C16" s="2" t="s">
        <v>430</v>
      </c>
      <c r="D16" s="2" t="n">
        <v>10</v>
      </c>
      <c r="E16" s="2" t="n">
        <v>51</v>
      </c>
      <c r="G16" s="4" t="s">
        <v>432</v>
      </c>
      <c r="H16" s="2" t="s">
        <v>433</v>
      </c>
      <c r="I16" s="2" t="s">
        <v>729</v>
      </c>
      <c r="J16" s="2" t="s">
        <v>752</v>
      </c>
      <c r="K16" s="2" t="s">
        <v>788</v>
      </c>
      <c r="L16" s="2" t="s">
        <v>743</v>
      </c>
      <c r="M16" s="2" t="s">
        <v>345</v>
      </c>
      <c r="N16" s="2" t="n">
        <v>18</v>
      </c>
      <c r="O16" s="2" t="n">
        <v>2</v>
      </c>
      <c r="Q16" s="2" t="n">
        <f aca="false">TRUE()</f>
        <v>1</v>
      </c>
      <c r="R16" s="2" t="n">
        <f aca="false">TRUE()</f>
        <v>1</v>
      </c>
      <c r="S16" s="2" t="n">
        <f aca="false">TRUE()</f>
        <v>1</v>
      </c>
      <c r="T16" s="2" t="n">
        <f aca="false">TRUE()</f>
        <v>1</v>
      </c>
      <c r="U16" s="2" t="n">
        <f aca="false">TRUE()</f>
        <v>1</v>
      </c>
      <c r="V16" s="2" t="n">
        <f aca="false">TRUE()</f>
        <v>1</v>
      </c>
      <c r="W16" s="2" t="n">
        <f aca="false">TRUE()</f>
        <v>1</v>
      </c>
      <c r="X16" s="2" t="n">
        <f aca="false">TRUE()</f>
        <v>1</v>
      </c>
      <c r="Y16" s="2" t="n">
        <f aca="false">TRUE()</f>
        <v>1</v>
      </c>
      <c r="Z16" s="2" t="n">
        <f aca="false">TRUE()</f>
        <v>1</v>
      </c>
      <c r="AA16" s="2" t="n">
        <f aca="false">TRUE()</f>
        <v>1</v>
      </c>
      <c r="AB16" s="2" t="n">
        <f aca="false">TRUE()</f>
        <v>1</v>
      </c>
      <c r="AC16" s="2" t="n">
        <f aca="false">TRUE()</f>
        <v>1</v>
      </c>
      <c r="AD16" s="2" t="n">
        <f aca="false">TRUE()</f>
        <v>1</v>
      </c>
      <c r="AE16" s="2" t="n">
        <f aca="false">TRUE()</f>
        <v>1</v>
      </c>
      <c r="AF16" s="2" t="n">
        <f aca="false">TRUE()</f>
        <v>1</v>
      </c>
      <c r="AG16" s="2" t="n">
        <f aca="false">TRUE()</f>
        <v>1</v>
      </c>
      <c r="AH16" s="2" t="n">
        <f aca="false">TRUE()</f>
        <v>1</v>
      </c>
      <c r="AI16" s="2" t="n">
        <f aca="false">FALSE()</f>
        <v>0</v>
      </c>
      <c r="AJ16" s="2" t="n">
        <f aca="false">FALSE()</f>
        <v>0</v>
      </c>
      <c r="AK16" s="2" t="n">
        <v>5</v>
      </c>
      <c r="AL16" s="2" t="n">
        <v>5</v>
      </c>
      <c r="AM16" s="2" t="n">
        <v>5</v>
      </c>
      <c r="AN16" s="2" t="n">
        <v>3</v>
      </c>
      <c r="AO16" s="2" t="n">
        <f aca="false">FALSE()</f>
        <v>0</v>
      </c>
      <c r="AP16" s="2" t="n">
        <v>18</v>
      </c>
    </row>
    <row r="17" customFormat="false" ht="15.75" hidden="false" customHeight="false" outlineLevel="0" collapsed="false">
      <c r="A17" s="73" t="n">
        <v>43596.2038194444</v>
      </c>
      <c r="B17" s="2" t="s">
        <v>586</v>
      </c>
      <c r="C17" s="2" t="s">
        <v>148</v>
      </c>
      <c r="D17" s="2" t="n">
        <v>10</v>
      </c>
      <c r="E17" s="2" t="n">
        <v>117</v>
      </c>
      <c r="G17" s="4" t="s">
        <v>789</v>
      </c>
      <c r="H17" s="2" t="s">
        <v>588</v>
      </c>
      <c r="I17" s="2" t="s">
        <v>726</v>
      </c>
      <c r="J17" s="2" t="s">
        <v>757</v>
      </c>
      <c r="K17" s="2" t="s">
        <v>735</v>
      </c>
      <c r="L17" s="2" t="s">
        <v>790</v>
      </c>
      <c r="M17" s="2" t="s">
        <v>345</v>
      </c>
      <c r="N17" s="2" t="n">
        <v>19</v>
      </c>
      <c r="O17" s="2" t="n">
        <v>2</v>
      </c>
      <c r="Q17" s="2" t="n">
        <f aca="false">FALSE()</f>
        <v>0</v>
      </c>
      <c r="R17" s="2" t="n">
        <f aca="false">FALSE()</f>
        <v>0</v>
      </c>
      <c r="S17" s="2" t="n">
        <f aca="false">FALSE()</f>
        <v>0</v>
      </c>
      <c r="T17" s="2" t="n">
        <f aca="false">FALSE()</f>
        <v>0</v>
      </c>
      <c r="U17" s="2" t="n">
        <f aca="false">FALSE()</f>
        <v>0</v>
      </c>
      <c r="V17" s="2" t="n">
        <f aca="false">FALSE()</f>
        <v>0</v>
      </c>
      <c r="W17" s="2" t="n">
        <f aca="false">FALSE()</f>
        <v>0</v>
      </c>
      <c r="X17" s="2" t="n">
        <f aca="false">FALSE()</f>
        <v>0</v>
      </c>
      <c r="Y17" s="2" t="n">
        <f aca="false">FALSE()</f>
        <v>0</v>
      </c>
      <c r="Z17" s="2" t="n">
        <f aca="false">FALSE()</f>
        <v>0</v>
      </c>
      <c r="AA17" s="2" t="n">
        <f aca="false">TRUE()</f>
        <v>1</v>
      </c>
      <c r="AB17" s="2" t="n">
        <f aca="false">TRUE()</f>
        <v>1</v>
      </c>
      <c r="AC17" s="2" t="n">
        <f aca="false">FALSE()</f>
        <v>0</v>
      </c>
      <c r="AD17" s="2" t="n">
        <f aca="false">TRUE()</f>
        <v>1</v>
      </c>
      <c r="AE17" s="2" t="n">
        <f aca="false">TRUE()</f>
        <v>1</v>
      </c>
      <c r="AF17" s="2" t="n">
        <f aca="false">TRUE()</f>
        <v>1</v>
      </c>
      <c r="AG17" s="2" t="n">
        <f aca="false">FALSE()</f>
        <v>0</v>
      </c>
      <c r="AH17" s="2" t="n">
        <f aca="false">FALSE()</f>
        <v>0</v>
      </c>
      <c r="AI17" s="2" t="n">
        <f aca="false">FALSE()</f>
        <v>0</v>
      </c>
      <c r="AJ17" s="2" t="n">
        <f aca="false">FALSE()</f>
        <v>0</v>
      </c>
      <c r="AK17" s="2" t="n">
        <v>0</v>
      </c>
      <c r="AL17" s="2" t="n">
        <v>0</v>
      </c>
      <c r="AM17" s="2" t="n">
        <v>4</v>
      </c>
      <c r="AN17" s="2" t="n">
        <v>1</v>
      </c>
      <c r="AO17" s="2" t="n">
        <f aca="false">TRUE()</f>
        <v>1</v>
      </c>
      <c r="AP17" s="2" t="n">
        <v>5</v>
      </c>
    </row>
    <row r="18" customFormat="false" ht="15.75" hidden="false" customHeight="false" outlineLevel="0" collapsed="false">
      <c r="A18" s="73" t="n">
        <v>43596.2057523148</v>
      </c>
      <c r="B18" s="2" t="s">
        <v>791</v>
      </c>
      <c r="C18" s="2" t="s">
        <v>792</v>
      </c>
      <c r="D18" s="2" t="n">
        <v>9</v>
      </c>
      <c r="E18" s="2" t="n">
        <v>117</v>
      </c>
      <c r="G18" s="4" t="s">
        <v>793</v>
      </c>
      <c r="H18" s="2" t="s">
        <v>794</v>
      </c>
      <c r="I18" s="2" t="s">
        <v>733</v>
      </c>
      <c r="J18" s="2" t="s">
        <v>777</v>
      </c>
      <c r="K18" s="2" t="s">
        <v>748</v>
      </c>
      <c r="L18" s="2" t="s">
        <v>749</v>
      </c>
      <c r="M18" s="2" t="s">
        <v>66</v>
      </c>
      <c r="N18" s="2" t="n">
        <v>21</v>
      </c>
      <c r="O18" s="2" t="n">
        <v>2</v>
      </c>
      <c r="Q18" s="2" t="n">
        <f aca="false">TRUE()</f>
        <v>1</v>
      </c>
      <c r="R18" s="2" t="n">
        <f aca="false">TRUE()</f>
        <v>1</v>
      </c>
      <c r="S18" s="2" t="n">
        <f aca="false">TRUE()</f>
        <v>1</v>
      </c>
      <c r="T18" s="2" t="n">
        <f aca="false">TRUE()</f>
        <v>1</v>
      </c>
      <c r="U18" s="2" t="n">
        <f aca="false">TRUE()</f>
        <v>1</v>
      </c>
      <c r="V18" s="2" t="n">
        <f aca="false">TRUE()</f>
        <v>1</v>
      </c>
      <c r="W18" s="2" t="n">
        <f aca="false">TRUE()</f>
        <v>1</v>
      </c>
      <c r="X18" s="2" t="n">
        <f aca="false">TRUE()</f>
        <v>1</v>
      </c>
      <c r="Y18" s="2" t="n">
        <f aca="false">TRUE()</f>
        <v>1</v>
      </c>
      <c r="Z18" s="2" t="n">
        <f aca="false">TRUE()</f>
        <v>1</v>
      </c>
      <c r="AA18" s="2" t="n">
        <f aca="false">FALSE()</f>
        <v>0</v>
      </c>
      <c r="AB18" s="2" t="n">
        <f aca="false">TRUE()</f>
        <v>1</v>
      </c>
      <c r="AC18" s="2" t="n">
        <f aca="false">TRUE()</f>
        <v>1</v>
      </c>
      <c r="AD18" s="2" t="n">
        <f aca="false">FALSE()</f>
        <v>0</v>
      </c>
      <c r="AE18" s="2" t="n">
        <f aca="false">FALSE()</f>
        <v>0</v>
      </c>
      <c r="AF18" s="2" t="n">
        <f aca="false">TRUE()</f>
        <v>1</v>
      </c>
      <c r="AG18" s="2" t="n">
        <f aca="false">TRUE()</f>
        <v>1</v>
      </c>
      <c r="AH18" s="2" t="n">
        <f aca="false">FALSE()</f>
        <v>0</v>
      </c>
      <c r="AI18" s="2" t="n">
        <f aca="false">FALSE()</f>
        <v>0</v>
      </c>
      <c r="AJ18" s="2" t="n">
        <f aca="false">FALSE()</f>
        <v>0</v>
      </c>
      <c r="AK18" s="2" t="n">
        <v>5</v>
      </c>
      <c r="AL18" s="2" t="n">
        <v>5</v>
      </c>
      <c r="AM18" s="2" t="n">
        <v>2</v>
      </c>
      <c r="AN18" s="2" t="n">
        <v>2</v>
      </c>
      <c r="AO18" s="2" t="n">
        <f aca="false">FALSE()</f>
        <v>0</v>
      </c>
      <c r="AP18" s="2" t="n">
        <v>14</v>
      </c>
    </row>
    <row r="19" customFormat="false" ht="15.75" hidden="false" customHeight="false" outlineLevel="0" collapsed="false">
      <c r="A19" s="73" t="n">
        <v>43596.2057638889</v>
      </c>
      <c r="B19" s="2" t="s">
        <v>795</v>
      </c>
      <c r="C19" s="2" t="s">
        <v>269</v>
      </c>
      <c r="D19" s="2" t="n">
        <v>10</v>
      </c>
      <c r="E19" s="2" t="n">
        <v>64</v>
      </c>
      <c r="G19" s="4" t="s">
        <v>796</v>
      </c>
      <c r="H19" s="2" t="s">
        <v>797</v>
      </c>
      <c r="I19" s="2" t="s">
        <v>726</v>
      </c>
      <c r="J19" s="2" t="s">
        <v>798</v>
      </c>
      <c r="K19" s="2" t="s">
        <v>742</v>
      </c>
      <c r="L19" s="2" t="s">
        <v>790</v>
      </c>
      <c r="M19" s="2" t="s">
        <v>66</v>
      </c>
      <c r="N19" s="2" t="n">
        <v>22</v>
      </c>
      <c r="O19" s="2" t="n">
        <v>2</v>
      </c>
      <c r="Q19" s="2" t="n">
        <f aca="false">TRUE()</f>
        <v>1</v>
      </c>
      <c r="R19" s="2" t="n">
        <f aca="false">TRUE()</f>
        <v>1</v>
      </c>
      <c r="S19" s="2" t="n">
        <f aca="false">TRUE()</f>
        <v>1</v>
      </c>
      <c r="T19" s="2" t="n">
        <f aca="false">TRUE()</f>
        <v>1</v>
      </c>
      <c r="U19" s="2" t="n">
        <f aca="false">FALSE()</f>
        <v>0</v>
      </c>
      <c r="V19" s="2" t="n">
        <f aca="false">TRUE()</f>
        <v>1</v>
      </c>
      <c r="W19" s="2" t="n">
        <f aca="false">TRUE()</f>
        <v>1</v>
      </c>
      <c r="X19" s="2" t="n">
        <f aca="false">TRUE()</f>
        <v>1</v>
      </c>
      <c r="Y19" s="2" t="n">
        <f aca="false">TRUE()</f>
        <v>1</v>
      </c>
      <c r="Z19" s="2" t="n">
        <f aca="false">FALSE()</f>
        <v>0</v>
      </c>
      <c r="AA19" s="2" t="n">
        <f aca="false">TRUE()</f>
        <v>1</v>
      </c>
      <c r="AB19" s="2" t="n">
        <f aca="false">FALSE()</f>
        <v>0</v>
      </c>
      <c r="AC19" s="2" t="n">
        <f aca="false">FALSE()</f>
        <v>0</v>
      </c>
      <c r="AD19" s="2" t="n">
        <f aca="false">FALSE()</f>
        <v>0</v>
      </c>
      <c r="AE19" s="2" t="n">
        <f aca="false">FALSE()</f>
        <v>0</v>
      </c>
      <c r="AF19" s="2" t="n">
        <f aca="false">FALSE()</f>
        <v>0</v>
      </c>
      <c r="AG19" s="2" t="n">
        <f aca="false">FALSE()</f>
        <v>0</v>
      </c>
      <c r="AH19" s="2" t="n">
        <f aca="false">FALSE()</f>
        <v>0</v>
      </c>
      <c r="AI19" s="2" t="n">
        <f aca="false">FALSE()</f>
        <v>0</v>
      </c>
      <c r="AJ19" s="2" t="n">
        <f aca="false">FALSE()</f>
        <v>0</v>
      </c>
      <c r="AK19" s="2" t="n">
        <v>4</v>
      </c>
      <c r="AL19" s="2" t="n">
        <v>4</v>
      </c>
      <c r="AM19" s="2" t="n">
        <v>1</v>
      </c>
      <c r="AN19" s="2" t="n">
        <v>0</v>
      </c>
      <c r="AO19" s="2" t="n">
        <f aca="false">TRUE()</f>
        <v>1</v>
      </c>
      <c r="AP19" s="2" t="n">
        <v>9</v>
      </c>
    </row>
    <row r="20" customFormat="false" ht="15.75" hidden="false" customHeight="false" outlineLevel="0" collapsed="false">
      <c r="A20" s="73" t="n">
        <v>43596.2126967593</v>
      </c>
      <c r="B20" s="2" t="s">
        <v>799</v>
      </c>
      <c r="C20" s="2" t="s">
        <v>800</v>
      </c>
      <c r="D20" s="2" t="n">
        <v>8</v>
      </c>
      <c r="E20" s="2" t="n">
        <v>166</v>
      </c>
      <c r="F20" s="2" t="s">
        <v>801</v>
      </c>
      <c r="G20" s="4" t="s">
        <v>802</v>
      </c>
      <c r="H20" s="2" t="s">
        <v>803</v>
      </c>
      <c r="I20" s="2" t="s">
        <v>733</v>
      </c>
      <c r="J20" s="2" t="s">
        <v>777</v>
      </c>
      <c r="K20" s="2" t="s">
        <v>748</v>
      </c>
      <c r="L20" s="2" t="s">
        <v>749</v>
      </c>
      <c r="M20" s="2" t="s">
        <v>66</v>
      </c>
      <c r="N20" s="2" t="n">
        <v>23</v>
      </c>
      <c r="O20" s="2" t="n">
        <v>2</v>
      </c>
      <c r="Q20" s="2" t="n">
        <f aca="false">TRUE()</f>
        <v>1</v>
      </c>
      <c r="R20" s="2" t="n">
        <f aca="false">TRUE()</f>
        <v>1</v>
      </c>
      <c r="S20" s="2" t="n">
        <f aca="false">TRUE()</f>
        <v>1</v>
      </c>
      <c r="T20" s="2" t="n">
        <f aca="false">TRUE()</f>
        <v>1</v>
      </c>
      <c r="U20" s="2" t="n">
        <f aca="false">TRUE()</f>
        <v>1</v>
      </c>
      <c r="V20" s="2" t="n">
        <f aca="false">TRUE()</f>
        <v>1</v>
      </c>
      <c r="W20" s="2" t="n">
        <f aca="false">TRUE()</f>
        <v>1</v>
      </c>
      <c r="X20" s="2" t="n">
        <f aca="false">TRUE()</f>
        <v>1</v>
      </c>
      <c r="Y20" s="2" t="n">
        <f aca="false">TRUE()</f>
        <v>1</v>
      </c>
      <c r="Z20" s="2" t="n">
        <f aca="false">TRUE()</f>
        <v>1</v>
      </c>
      <c r="AA20" s="2" t="n">
        <f aca="false">FALSE()</f>
        <v>0</v>
      </c>
      <c r="AB20" s="2" t="n">
        <f aca="false">TRUE()</f>
        <v>1</v>
      </c>
      <c r="AC20" s="2" t="n">
        <f aca="false">TRUE()</f>
        <v>1</v>
      </c>
      <c r="AD20" s="2" t="n">
        <f aca="false">FALSE()</f>
        <v>0</v>
      </c>
      <c r="AE20" s="2" t="n">
        <f aca="false">FALSE()</f>
        <v>0</v>
      </c>
      <c r="AF20" s="2" t="n">
        <f aca="false">TRUE()</f>
        <v>1</v>
      </c>
      <c r="AG20" s="2" t="n">
        <f aca="false">TRUE()</f>
        <v>1</v>
      </c>
      <c r="AH20" s="2" t="n">
        <f aca="false">FALSE()</f>
        <v>0</v>
      </c>
      <c r="AI20" s="2" t="n">
        <f aca="false">TRUE()</f>
        <v>1</v>
      </c>
      <c r="AJ20" s="2" t="n">
        <f aca="false">FALSE()</f>
        <v>0</v>
      </c>
      <c r="AK20" s="2" t="n">
        <v>5</v>
      </c>
      <c r="AL20" s="2" t="n">
        <v>5</v>
      </c>
      <c r="AM20" s="2" t="n">
        <v>2</v>
      </c>
      <c r="AN20" s="2" t="n">
        <v>3</v>
      </c>
      <c r="AO20" s="2" t="n">
        <f aca="false">FALSE()</f>
        <v>0</v>
      </c>
      <c r="AP20" s="2" t="n">
        <v>15</v>
      </c>
    </row>
    <row r="21" customFormat="false" ht="15.75" hidden="false" customHeight="false" outlineLevel="0" collapsed="false">
      <c r="A21" s="73" t="n">
        <v>43596.2186342593</v>
      </c>
      <c r="B21" s="2" t="s">
        <v>804</v>
      </c>
      <c r="C21" s="2" t="s">
        <v>36</v>
      </c>
      <c r="D21" s="2" t="n">
        <v>9</v>
      </c>
      <c r="E21" s="2" t="n">
        <v>117</v>
      </c>
      <c r="G21" s="4" t="s">
        <v>805</v>
      </c>
      <c r="H21" s="2" t="s">
        <v>806</v>
      </c>
      <c r="I21" s="2" t="s">
        <v>733</v>
      </c>
      <c r="J21" s="2" t="s">
        <v>777</v>
      </c>
      <c r="K21" s="2" t="s">
        <v>731</v>
      </c>
      <c r="L21" s="2" t="s">
        <v>749</v>
      </c>
      <c r="M21" s="2" t="s">
        <v>66</v>
      </c>
      <c r="N21" s="2" t="n">
        <v>24</v>
      </c>
      <c r="O21" s="2" t="n">
        <v>2</v>
      </c>
      <c r="Q21" s="2" t="n">
        <f aca="false">TRUE()</f>
        <v>1</v>
      </c>
      <c r="R21" s="2" t="n">
        <f aca="false">TRUE()</f>
        <v>1</v>
      </c>
      <c r="S21" s="2" t="n">
        <f aca="false">TRUE()</f>
        <v>1</v>
      </c>
      <c r="T21" s="2" t="n">
        <f aca="false">TRUE()</f>
        <v>1</v>
      </c>
      <c r="U21" s="2" t="n">
        <f aca="false">TRUE()</f>
        <v>1</v>
      </c>
      <c r="V21" s="2" t="n">
        <f aca="false">TRUE()</f>
        <v>1</v>
      </c>
      <c r="W21" s="2" t="n">
        <f aca="false">TRUE()</f>
        <v>1</v>
      </c>
      <c r="X21" s="2" t="n">
        <f aca="false">FALSE()</f>
        <v>0</v>
      </c>
      <c r="Y21" s="2" t="n">
        <f aca="false">TRUE()</f>
        <v>1</v>
      </c>
      <c r="Z21" s="2" t="n">
        <f aca="false">TRUE()</f>
        <v>1</v>
      </c>
      <c r="AA21" s="2" t="n">
        <f aca="false">TRUE()</f>
        <v>1</v>
      </c>
      <c r="AB21" s="2" t="n">
        <f aca="false">FALSE()</f>
        <v>0</v>
      </c>
      <c r="AC21" s="2" t="n">
        <f aca="false">FALSE()</f>
        <v>0</v>
      </c>
      <c r="AD21" s="2" t="n">
        <f aca="false">FALSE()</f>
        <v>0</v>
      </c>
      <c r="AE21" s="2" t="n">
        <f aca="false">FALSE()</f>
        <v>0</v>
      </c>
      <c r="AF21" s="2" t="n">
        <f aca="false">TRUE()</f>
        <v>1</v>
      </c>
      <c r="AG21" s="2" t="n">
        <f aca="false">TRUE()</f>
        <v>1</v>
      </c>
      <c r="AH21" s="2" t="n">
        <f aca="false">FALSE()</f>
        <v>0</v>
      </c>
      <c r="AI21" s="2" t="n">
        <f aca="false">FALSE()</f>
        <v>0</v>
      </c>
      <c r="AJ21" s="2" t="n">
        <f aca="false">FALSE()</f>
        <v>0</v>
      </c>
      <c r="AK21" s="2" t="n">
        <v>5</v>
      </c>
      <c r="AL21" s="2" t="n">
        <v>4</v>
      </c>
      <c r="AM21" s="2" t="n">
        <v>1</v>
      </c>
      <c r="AN21" s="2" t="n">
        <v>2</v>
      </c>
      <c r="AO21" s="2" t="n">
        <f aca="false">FALSE()</f>
        <v>0</v>
      </c>
      <c r="AP21" s="2" t="n">
        <v>12</v>
      </c>
    </row>
    <row r="22" customFormat="false" ht="15.75" hidden="false" customHeight="false" outlineLevel="0" collapsed="false">
      <c r="A22" s="73" t="n">
        <v>43596.2259953704</v>
      </c>
      <c r="B22" s="2" t="s">
        <v>807</v>
      </c>
      <c r="C22" s="2" t="s">
        <v>72</v>
      </c>
      <c r="D22" s="2" t="n">
        <v>9</v>
      </c>
      <c r="E22" s="2" t="n">
        <v>117</v>
      </c>
      <c r="G22" s="4" t="s">
        <v>808</v>
      </c>
      <c r="H22" s="2" t="s">
        <v>809</v>
      </c>
      <c r="I22" s="2" t="s">
        <v>810</v>
      </c>
      <c r="J22" s="2" t="s">
        <v>777</v>
      </c>
      <c r="K22" s="2" t="s">
        <v>728</v>
      </c>
      <c r="L22" s="2" t="s">
        <v>758</v>
      </c>
      <c r="M22" s="2" t="s">
        <v>345</v>
      </c>
      <c r="N22" s="2" t="n">
        <v>25</v>
      </c>
      <c r="O22" s="2" t="n">
        <v>2</v>
      </c>
      <c r="Q22" s="2" t="n">
        <f aca="false">FALSE()</f>
        <v>0</v>
      </c>
      <c r="R22" s="2" t="n">
        <f aca="false">FALSE()</f>
        <v>0</v>
      </c>
      <c r="S22" s="2" t="n">
        <f aca="false">FALSE()</f>
        <v>0</v>
      </c>
      <c r="T22" s="2" t="n">
        <f aca="false">FALSE()</f>
        <v>0</v>
      </c>
      <c r="U22" s="2" t="n">
        <f aca="false">FALSE()</f>
        <v>0</v>
      </c>
      <c r="V22" s="2" t="n">
        <f aca="false">FALSE()</f>
        <v>0</v>
      </c>
      <c r="W22" s="2" t="n">
        <f aca="false">FALSE()</f>
        <v>0</v>
      </c>
      <c r="X22" s="2" t="n">
        <f aca="false">FALSE()</f>
        <v>0</v>
      </c>
      <c r="Y22" s="2" t="n">
        <f aca="false">FALSE()</f>
        <v>0</v>
      </c>
      <c r="Z22" s="2" t="n">
        <f aca="false">FALSE()</f>
        <v>0</v>
      </c>
      <c r="AA22" s="2" t="n">
        <f aca="false">FALSE()</f>
        <v>0</v>
      </c>
      <c r="AB22" s="2" t="n">
        <f aca="false">FALSE()</f>
        <v>0</v>
      </c>
      <c r="AC22" s="2" t="n">
        <f aca="false">FALSE()</f>
        <v>0</v>
      </c>
      <c r="AD22" s="2" t="n">
        <f aca="false">FALSE()</f>
        <v>0</v>
      </c>
      <c r="AE22" s="2" t="n">
        <f aca="false">FALSE()</f>
        <v>0</v>
      </c>
      <c r="AF22" s="2" t="n">
        <f aca="false">FALSE()</f>
        <v>0</v>
      </c>
      <c r="AG22" s="2" t="n">
        <f aca="false">FALSE()</f>
        <v>0</v>
      </c>
      <c r="AH22" s="2" t="n">
        <f aca="false">FALSE()</f>
        <v>0</v>
      </c>
      <c r="AI22" s="2" t="n">
        <f aca="false">FALSE()</f>
        <v>0</v>
      </c>
      <c r="AJ22" s="2" t="n">
        <f aca="false">FALSE()</f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f aca="false">FALSE()</f>
        <v>0</v>
      </c>
      <c r="AP22" s="2" t="n">
        <v>0</v>
      </c>
    </row>
    <row r="23" customFormat="false" ht="15.75" hidden="false" customHeight="false" outlineLevel="0" collapsed="false">
      <c r="A23" s="73" t="n">
        <v>43596.2352314815</v>
      </c>
      <c r="B23" s="2" t="s">
        <v>95</v>
      </c>
      <c r="C23" s="2" t="s">
        <v>96</v>
      </c>
      <c r="D23" s="2" t="n">
        <v>7</v>
      </c>
      <c r="E23" s="2" t="n">
        <v>12</v>
      </c>
      <c r="G23" s="4" t="s">
        <v>459</v>
      </c>
      <c r="H23" s="2" t="s">
        <v>460</v>
      </c>
      <c r="I23" s="2" t="s">
        <v>811</v>
      </c>
      <c r="J23" s="2" t="s">
        <v>730</v>
      </c>
      <c r="K23" s="2" t="s">
        <v>731</v>
      </c>
      <c r="L23" s="2" t="s">
        <v>736</v>
      </c>
      <c r="M23" s="2" t="s">
        <v>66</v>
      </c>
      <c r="N23" s="2" t="n">
        <v>26</v>
      </c>
      <c r="O23" s="2" t="n">
        <v>2</v>
      </c>
      <c r="Q23" s="2" t="n">
        <f aca="false">TRUE()</f>
        <v>1</v>
      </c>
      <c r="R23" s="2" t="n">
        <f aca="false">TRUE()</f>
        <v>1</v>
      </c>
      <c r="S23" s="2" t="n">
        <f aca="false">FALSE()</f>
        <v>0</v>
      </c>
      <c r="T23" s="2" t="n">
        <f aca="false">TRUE()</f>
        <v>1</v>
      </c>
      <c r="U23" s="2" t="n">
        <f aca="false">TRUE()</f>
        <v>1</v>
      </c>
      <c r="V23" s="2" t="n">
        <f aca="false">TRUE()</f>
        <v>1</v>
      </c>
      <c r="W23" s="2" t="n">
        <f aca="false">TRUE()</f>
        <v>1</v>
      </c>
      <c r="X23" s="2" t="n">
        <f aca="false">FALSE()</f>
        <v>0</v>
      </c>
      <c r="Y23" s="2" t="n">
        <f aca="false">TRUE()</f>
        <v>1</v>
      </c>
      <c r="Z23" s="2" t="n">
        <f aca="false">TRUE()</f>
        <v>1</v>
      </c>
      <c r="AA23" s="2" t="n">
        <f aca="false">TRUE()</f>
        <v>1</v>
      </c>
      <c r="AB23" s="2" t="n">
        <f aca="false">TRUE()</f>
        <v>1</v>
      </c>
      <c r="AC23" s="2" t="n">
        <f aca="false">TRUE()</f>
        <v>1</v>
      </c>
      <c r="AD23" s="2" t="n">
        <f aca="false">TRUE()</f>
        <v>1</v>
      </c>
      <c r="AE23" s="2" t="n">
        <f aca="false">TRUE()</f>
        <v>1</v>
      </c>
      <c r="AF23" s="2" t="n">
        <f aca="false">TRUE()</f>
        <v>1</v>
      </c>
      <c r="AG23" s="2" t="n">
        <f aca="false">TRUE()</f>
        <v>1</v>
      </c>
      <c r="AH23" s="2" t="n">
        <f aca="false">FALSE()</f>
        <v>0</v>
      </c>
      <c r="AI23" s="2" t="n">
        <f aca="false">TRUE()</f>
        <v>1</v>
      </c>
      <c r="AJ23" s="2" t="n">
        <f aca="false">TRUE()</f>
        <v>1</v>
      </c>
      <c r="AK23" s="2" t="n">
        <v>4</v>
      </c>
      <c r="AL23" s="2" t="n">
        <v>4</v>
      </c>
      <c r="AM23" s="2" t="n">
        <v>5</v>
      </c>
      <c r="AN23" s="2" t="n">
        <v>4</v>
      </c>
      <c r="AO23" s="2" t="n">
        <f aca="false">FALSE()</f>
        <v>0</v>
      </c>
      <c r="AP23" s="2" t="n">
        <v>17</v>
      </c>
    </row>
    <row r="24" customFormat="false" ht="15.75" hidden="false" customHeight="false" outlineLevel="0" collapsed="false">
      <c r="A24" s="73" t="n">
        <v>43596.2362037037</v>
      </c>
      <c r="B24" s="2" t="s">
        <v>812</v>
      </c>
      <c r="C24" s="2" t="s">
        <v>800</v>
      </c>
      <c r="D24" s="2" t="n">
        <v>7</v>
      </c>
      <c r="E24" s="2" t="s">
        <v>813</v>
      </c>
      <c r="G24" s="4" t="s">
        <v>814</v>
      </c>
      <c r="H24" s="2" t="s">
        <v>815</v>
      </c>
      <c r="I24" s="2" t="s">
        <v>811</v>
      </c>
      <c r="J24" s="2" t="s">
        <v>730</v>
      </c>
      <c r="K24" s="2" t="s">
        <v>731</v>
      </c>
      <c r="L24" s="2" t="s">
        <v>736</v>
      </c>
      <c r="M24" s="2" t="s">
        <v>66</v>
      </c>
      <c r="N24" s="2" t="n">
        <v>27</v>
      </c>
      <c r="O24" s="2" t="n">
        <v>2</v>
      </c>
      <c r="Q24" s="2" t="n">
        <f aca="false">TRUE()</f>
        <v>1</v>
      </c>
      <c r="R24" s="2" t="n">
        <f aca="false">TRUE()</f>
        <v>1</v>
      </c>
      <c r="S24" s="2" t="n">
        <f aca="false">FALSE()</f>
        <v>0</v>
      </c>
      <c r="T24" s="2" t="n">
        <f aca="false">TRUE()</f>
        <v>1</v>
      </c>
      <c r="U24" s="2" t="n">
        <f aca="false">TRUE()</f>
        <v>1</v>
      </c>
      <c r="V24" s="2" t="n">
        <f aca="false">TRUE()</f>
        <v>1</v>
      </c>
      <c r="W24" s="2" t="n">
        <f aca="false">TRUE()</f>
        <v>1</v>
      </c>
      <c r="X24" s="2" t="n">
        <f aca="false">FALSE()</f>
        <v>0</v>
      </c>
      <c r="Y24" s="2" t="n">
        <f aca="false">TRUE()</f>
        <v>1</v>
      </c>
      <c r="Z24" s="2" t="n">
        <f aca="false">TRUE()</f>
        <v>1</v>
      </c>
      <c r="AA24" s="2" t="n">
        <f aca="false">TRUE()</f>
        <v>1</v>
      </c>
      <c r="AB24" s="2" t="n">
        <f aca="false">TRUE()</f>
        <v>1</v>
      </c>
      <c r="AC24" s="2" t="n">
        <f aca="false">TRUE()</f>
        <v>1</v>
      </c>
      <c r="AD24" s="2" t="n">
        <f aca="false">TRUE()</f>
        <v>1</v>
      </c>
      <c r="AE24" s="2" t="n">
        <f aca="false">TRUE()</f>
        <v>1</v>
      </c>
      <c r="AF24" s="2" t="n">
        <f aca="false">TRUE()</f>
        <v>1</v>
      </c>
      <c r="AG24" s="2" t="n">
        <f aca="false">TRUE()</f>
        <v>1</v>
      </c>
      <c r="AH24" s="2" t="n">
        <f aca="false">FALSE()</f>
        <v>0</v>
      </c>
      <c r="AI24" s="2" t="n">
        <f aca="false">TRUE()</f>
        <v>1</v>
      </c>
      <c r="AJ24" s="2" t="n">
        <f aca="false">TRUE()</f>
        <v>1</v>
      </c>
      <c r="AK24" s="2" t="n">
        <v>4</v>
      </c>
      <c r="AL24" s="2" t="n">
        <v>4</v>
      </c>
      <c r="AM24" s="2" t="n">
        <v>5</v>
      </c>
      <c r="AN24" s="2" t="n">
        <v>4</v>
      </c>
      <c r="AO24" s="2" t="n">
        <f aca="false">FALSE()</f>
        <v>0</v>
      </c>
      <c r="AP24" s="2" t="n">
        <v>17</v>
      </c>
    </row>
    <row r="25" customFormat="false" ht="15.75" hidden="false" customHeight="false" outlineLevel="0" collapsed="false">
      <c r="A25" s="73" t="n">
        <v>43596.2371990741</v>
      </c>
      <c r="B25" s="2" t="s">
        <v>816</v>
      </c>
      <c r="C25" s="2" t="s">
        <v>148</v>
      </c>
      <c r="D25" s="2" t="n">
        <v>10</v>
      </c>
      <c r="E25" s="2" t="n">
        <v>117</v>
      </c>
      <c r="F25" s="2" t="s">
        <v>817</v>
      </c>
      <c r="G25" s="4" t="s">
        <v>818</v>
      </c>
      <c r="H25" s="2" t="s">
        <v>504</v>
      </c>
      <c r="I25" s="2" t="s">
        <v>733</v>
      </c>
      <c r="J25" s="2" t="s">
        <v>777</v>
      </c>
      <c r="K25" s="2" t="s">
        <v>735</v>
      </c>
      <c r="L25" s="2" t="s">
        <v>749</v>
      </c>
      <c r="M25" s="2" t="s">
        <v>345</v>
      </c>
      <c r="N25" s="2" t="n">
        <v>28</v>
      </c>
      <c r="O25" s="2" t="n">
        <v>2</v>
      </c>
      <c r="Q25" s="2" t="n">
        <f aca="false">TRUE()</f>
        <v>1</v>
      </c>
      <c r="R25" s="2" t="n">
        <f aca="false">TRUE()</f>
        <v>1</v>
      </c>
      <c r="S25" s="2" t="n">
        <f aca="false">TRUE()</f>
        <v>1</v>
      </c>
      <c r="T25" s="2" t="n">
        <f aca="false">TRUE()</f>
        <v>1</v>
      </c>
      <c r="U25" s="2" t="n">
        <f aca="false">FALSE()</f>
        <v>0</v>
      </c>
      <c r="V25" s="2" t="n">
        <f aca="false">FALSE()</f>
        <v>0</v>
      </c>
      <c r="W25" s="2" t="n">
        <f aca="false">TRUE()</f>
        <v>1</v>
      </c>
      <c r="X25" s="2" t="n">
        <f aca="false">FALSE()</f>
        <v>0</v>
      </c>
      <c r="Y25" s="2" t="n">
        <f aca="false">TRUE()</f>
        <v>1</v>
      </c>
      <c r="Z25" s="2" t="n">
        <f aca="false">FALSE()</f>
        <v>0</v>
      </c>
      <c r="AA25" s="2" t="n">
        <f aca="false">TRUE()</f>
        <v>1</v>
      </c>
      <c r="AB25" s="2" t="n">
        <f aca="false">TRUE()</f>
        <v>1</v>
      </c>
      <c r="AC25" s="2" t="n">
        <f aca="false">TRUE()</f>
        <v>1</v>
      </c>
      <c r="AD25" s="2" t="n">
        <f aca="false">TRUE()</f>
        <v>1</v>
      </c>
      <c r="AE25" s="2" t="n">
        <f aca="false">FALSE()</f>
        <v>0</v>
      </c>
      <c r="AF25" s="2" t="n">
        <f aca="false">TRUE()</f>
        <v>1</v>
      </c>
      <c r="AG25" s="2" t="n">
        <f aca="false">TRUE()</f>
        <v>1</v>
      </c>
      <c r="AH25" s="2" t="n">
        <f aca="false">TRUE()</f>
        <v>1</v>
      </c>
      <c r="AI25" s="2" t="n">
        <f aca="false">TRUE()</f>
        <v>1</v>
      </c>
      <c r="AJ25" s="2" t="n">
        <f aca="false">TRUE()</f>
        <v>1</v>
      </c>
      <c r="AK25" s="2" t="n">
        <v>4</v>
      </c>
      <c r="AL25" s="2" t="n">
        <v>2</v>
      </c>
      <c r="AM25" s="2" t="n">
        <v>4</v>
      </c>
      <c r="AN25" s="2" t="n">
        <v>5</v>
      </c>
      <c r="AO25" s="2" t="n">
        <f aca="false">FALSE()</f>
        <v>0</v>
      </c>
      <c r="AP25" s="2" t="n">
        <v>15</v>
      </c>
    </row>
    <row r="26" customFormat="false" ht="15.75" hidden="false" customHeight="false" outlineLevel="0" collapsed="false">
      <c r="A26" s="73" t="n">
        <v>43596.2610300926</v>
      </c>
      <c r="B26" s="2" t="s">
        <v>51</v>
      </c>
      <c r="C26" s="2" t="s">
        <v>52</v>
      </c>
      <c r="D26" s="2" t="n">
        <v>7</v>
      </c>
      <c r="E26" s="2" t="n">
        <v>7</v>
      </c>
      <c r="G26" s="4" t="s">
        <v>819</v>
      </c>
      <c r="H26" s="2" t="s">
        <v>820</v>
      </c>
      <c r="I26" s="2" t="s">
        <v>733</v>
      </c>
      <c r="J26" s="2" t="s">
        <v>730</v>
      </c>
      <c r="K26" s="2" t="s">
        <v>821</v>
      </c>
      <c r="L26" s="2" t="s">
        <v>749</v>
      </c>
      <c r="M26" s="2" t="s">
        <v>66</v>
      </c>
      <c r="N26" s="2" t="n">
        <v>29</v>
      </c>
      <c r="O26" s="2" t="n">
        <v>2</v>
      </c>
      <c r="Q26" s="2" t="n">
        <f aca="false">TRUE()</f>
        <v>1</v>
      </c>
      <c r="R26" s="2" t="n">
        <f aca="false">TRUE()</f>
        <v>1</v>
      </c>
      <c r="S26" s="2" t="n">
        <f aca="false">TRUE()</f>
        <v>1</v>
      </c>
      <c r="T26" s="2" t="n">
        <f aca="false">TRUE()</f>
        <v>1</v>
      </c>
      <c r="U26" s="2" t="n">
        <f aca="false">TRUE()</f>
        <v>1</v>
      </c>
      <c r="V26" s="2" t="n">
        <f aca="false">TRUE()</f>
        <v>1</v>
      </c>
      <c r="W26" s="2" t="n">
        <f aca="false">TRUE()</f>
        <v>1</v>
      </c>
      <c r="X26" s="2" t="n">
        <f aca="false">TRUE()</f>
        <v>1</v>
      </c>
      <c r="Y26" s="2" t="n">
        <f aca="false">TRUE()</f>
        <v>1</v>
      </c>
      <c r="Z26" s="2" t="n">
        <f aca="false">TRUE()</f>
        <v>1</v>
      </c>
      <c r="AA26" s="2" t="n">
        <f aca="false">TRUE()</f>
        <v>1</v>
      </c>
      <c r="AB26" s="2" t="n">
        <f aca="false">TRUE()</f>
        <v>1</v>
      </c>
      <c r="AC26" s="2" t="n">
        <f aca="false">TRUE()</f>
        <v>1</v>
      </c>
      <c r="AD26" s="2" t="n">
        <f aca="false">TRUE()</f>
        <v>1</v>
      </c>
      <c r="AE26" s="2" t="n">
        <f aca="false">TRUE()</f>
        <v>1</v>
      </c>
      <c r="AF26" s="2" t="n">
        <f aca="false">TRUE()</f>
        <v>1</v>
      </c>
      <c r="AG26" s="2" t="n">
        <f aca="false">TRUE()</f>
        <v>1</v>
      </c>
      <c r="AH26" s="2" t="n">
        <f aca="false">TRUE()</f>
        <v>1</v>
      </c>
      <c r="AI26" s="2" t="n">
        <f aca="false">TRUE()</f>
        <v>1</v>
      </c>
      <c r="AJ26" s="2" t="n">
        <f aca="false">TRUE()</f>
        <v>1</v>
      </c>
      <c r="AK26" s="2" t="n">
        <v>5</v>
      </c>
      <c r="AL26" s="2" t="n">
        <v>5</v>
      </c>
      <c r="AM26" s="2" t="n">
        <v>5</v>
      </c>
      <c r="AN26" s="2" t="n">
        <v>5</v>
      </c>
      <c r="AO26" s="2" t="n">
        <f aca="false">FALSE()</f>
        <v>0</v>
      </c>
      <c r="AP26" s="2" t="n">
        <v>20</v>
      </c>
    </row>
    <row r="27" customFormat="false" ht="15.75" hidden="false" customHeight="false" outlineLevel="0" collapsed="false">
      <c r="A27" s="73" t="n">
        <v>43596.4351157407</v>
      </c>
      <c r="B27" s="2" t="s">
        <v>448</v>
      </c>
      <c r="C27" s="2" t="s">
        <v>28</v>
      </c>
      <c r="D27" s="2" t="n">
        <v>9</v>
      </c>
      <c r="E27" s="2" t="n">
        <v>139</v>
      </c>
      <c r="G27" s="4" t="s">
        <v>449</v>
      </c>
      <c r="H27" s="2" t="s">
        <v>450</v>
      </c>
      <c r="I27" s="2" t="s">
        <v>733</v>
      </c>
      <c r="J27" s="2" t="s">
        <v>734</v>
      </c>
      <c r="K27" s="2" t="s">
        <v>735</v>
      </c>
      <c r="L27" s="2" t="s">
        <v>749</v>
      </c>
      <c r="M27" s="2" t="s">
        <v>66</v>
      </c>
      <c r="N27" s="2" t="n">
        <v>30</v>
      </c>
      <c r="O27" s="2" t="n">
        <v>2</v>
      </c>
      <c r="Q27" s="2" t="n">
        <f aca="false">TRUE()</f>
        <v>1</v>
      </c>
      <c r="R27" s="2" t="n">
        <f aca="false">TRUE()</f>
        <v>1</v>
      </c>
      <c r="S27" s="2" t="n">
        <f aca="false">TRUE()</f>
        <v>1</v>
      </c>
      <c r="T27" s="2" t="n">
        <f aca="false">TRUE()</f>
        <v>1</v>
      </c>
      <c r="U27" s="2" t="n">
        <f aca="false">TRUE()</f>
        <v>1</v>
      </c>
      <c r="V27" s="2" t="n">
        <f aca="false">TRUE()</f>
        <v>1</v>
      </c>
      <c r="W27" s="2" t="n">
        <f aca="false">TRUE()</f>
        <v>1</v>
      </c>
      <c r="X27" s="2" t="n">
        <f aca="false">TRUE()</f>
        <v>1</v>
      </c>
      <c r="Y27" s="2" t="n">
        <f aca="false">TRUE()</f>
        <v>1</v>
      </c>
      <c r="Z27" s="2" t="n">
        <f aca="false">TRUE()</f>
        <v>1</v>
      </c>
      <c r="AA27" s="2" t="n">
        <f aca="false">TRUE()</f>
        <v>1</v>
      </c>
      <c r="AB27" s="2" t="n">
        <f aca="false">TRUE()</f>
        <v>1</v>
      </c>
      <c r="AC27" s="2" t="n">
        <f aca="false">TRUE()</f>
        <v>1</v>
      </c>
      <c r="AD27" s="2" t="n">
        <f aca="false">TRUE()</f>
        <v>1</v>
      </c>
      <c r="AE27" s="2" t="n">
        <f aca="false">TRUE()</f>
        <v>1</v>
      </c>
      <c r="AF27" s="2" t="n">
        <f aca="false">TRUE()</f>
        <v>1</v>
      </c>
      <c r="AG27" s="2" t="n">
        <f aca="false">TRUE()</f>
        <v>1</v>
      </c>
      <c r="AH27" s="2" t="n">
        <f aca="false">TRUE()</f>
        <v>1</v>
      </c>
      <c r="AI27" s="2" t="n">
        <f aca="false">FALSE()</f>
        <v>0</v>
      </c>
      <c r="AJ27" s="2" t="n">
        <f aca="false">TRUE()</f>
        <v>1</v>
      </c>
      <c r="AK27" s="2" t="n">
        <v>5</v>
      </c>
      <c r="AL27" s="2" t="n">
        <v>5</v>
      </c>
      <c r="AM27" s="2" t="n">
        <v>5</v>
      </c>
      <c r="AN27" s="2" t="n">
        <v>4</v>
      </c>
      <c r="AO27" s="2" t="n">
        <f aca="false">FALSE()</f>
        <v>0</v>
      </c>
      <c r="AP27" s="2" t="n">
        <v>19</v>
      </c>
    </row>
    <row r="28" customFormat="false" ht="15.75" hidden="false" customHeight="false" outlineLevel="0" collapsed="false">
      <c r="A28" s="73" t="n">
        <v>43596.2781134259</v>
      </c>
      <c r="B28" s="2" t="s">
        <v>822</v>
      </c>
      <c r="C28" s="2" t="s">
        <v>36</v>
      </c>
      <c r="D28" s="2" t="n">
        <v>10</v>
      </c>
      <c r="E28" s="2" t="n">
        <v>26</v>
      </c>
      <c r="G28" s="4" t="s">
        <v>823</v>
      </c>
      <c r="H28" s="2" t="s">
        <v>824</v>
      </c>
      <c r="I28" s="2" t="s">
        <v>733</v>
      </c>
      <c r="J28" s="2" t="s">
        <v>734</v>
      </c>
      <c r="K28" s="2" t="s">
        <v>225</v>
      </c>
      <c r="L28" s="2" t="s">
        <v>225</v>
      </c>
      <c r="M28" s="2" t="s">
        <v>66</v>
      </c>
      <c r="N28" s="2" t="n">
        <v>31</v>
      </c>
      <c r="O28" s="2" t="n">
        <v>2</v>
      </c>
      <c r="Q28" s="2" t="n">
        <f aca="false">TRUE()</f>
        <v>1</v>
      </c>
      <c r="R28" s="2" t="n">
        <f aca="false">TRUE()</f>
        <v>1</v>
      </c>
      <c r="S28" s="2" t="n">
        <f aca="false">TRUE()</f>
        <v>1</v>
      </c>
      <c r="T28" s="2" t="n">
        <f aca="false">TRUE()</f>
        <v>1</v>
      </c>
      <c r="U28" s="2" t="n">
        <f aca="false">FALSE()</f>
        <v>0</v>
      </c>
      <c r="V28" s="2" t="n">
        <f aca="false">TRUE()</f>
        <v>1</v>
      </c>
      <c r="W28" s="2" t="n">
        <f aca="false">TRUE()</f>
        <v>1</v>
      </c>
      <c r="X28" s="2" t="n">
        <f aca="false">TRUE()</f>
        <v>1</v>
      </c>
      <c r="Y28" s="2" t="n">
        <f aca="false">TRUE()</f>
        <v>1</v>
      </c>
      <c r="Z28" s="2" t="n">
        <f aca="false">FALSE()</f>
        <v>0</v>
      </c>
      <c r="AA28" s="2" t="n">
        <f aca="false">FALSE()</f>
        <v>0</v>
      </c>
      <c r="AB28" s="2" t="n">
        <f aca="false">FALSE()</f>
        <v>0</v>
      </c>
      <c r="AC28" s="2" t="n">
        <f aca="false">FALSE()</f>
        <v>0</v>
      </c>
      <c r="AD28" s="2" t="n">
        <f aca="false">FALSE()</f>
        <v>0</v>
      </c>
      <c r="AE28" s="2" t="n">
        <f aca="false">FALSE()</f>
        <v>0</v>
      </c>
      <c r="AF28" s="2" t="n">
        <f aca="false">FALSE()</f>
        <v>0</v>
      </c>
      <c r="AG28" s="2" t="n">
        <f aca="false">FALSE()</f>
        <v>0</v>
      </c>
      <c r="AH28" s="2" t="n">
        <f aca="false">FALSE()</f>
        <v>0</v>
      </c>
      <c r="AI28" s="2" t="n">
        <f aca="false">FALSE()</f>
        <v>0</v>
      </c>
      <c r="AJ28" s="2" t="n">
        <f aca="false">FALSE()</f>
        <v>0</v>
      </c>
      <c r="AK28" s="2" t="n">
        <v>4</v>
      </c>
      <c r="AL28" s="2" t="n">
        <v>4</v>
      </c>
      <c r="AM28" s="2" t="n">
        <v>0</v>
      </c>
      <c r="AN28" s="2" t="n">
        <v>0</v>
      </c>
      <c r="AO28" s="2" t="n">
        <f aca="false">FALSE()</f>
        <v>0</v>
      </c>
      <c r="AP28" s="2" t="n">
        <v>8</v>
      </c>
    </row>
    <row r="29" customFormat="false" ht="15.75" hidden="false" customHeight="false" outlineLevel="0" collapsed="false">
      <c r="A29" s="73" t="n">
        <v>43596.3259259259</v>
      </c>
      <c r="B29" s="2" t="s">
        <v>651</v>
      </c>
      <c r="C29" s="2" t="s">
        <v>12</v>
      </c>
      <c r="D29" s="2" t="n">
        <v>9</v>
      </c>
      <c r="E29" s="2" t="n">
        <v>117</v>
      </c>
      <c r="G29" s="4" t="s">
        <v>653</v>
      </c>
      <c r="H29" s="2" t="s">
        <v>654</v>
      </c>
      <c r="I29" s="2" t="s">
        <v>765</v>
      </c>
      <c r="J29" s="2" t="s">
        <v>730</v>
      </c>
      <c r="K29" s="2" t="s">
        <v>731</v>
      </c>
      <c r="L29" s="2" t="s">
        <v>749</v>
      </c>
      <c r="M29" s="2" t="s">
        <v>66</v>
      </c>
      <c r="N29" s="2" t="n">
        <v>33</v>
      </c>
      <c r="O29" s="2" t="n">
        <v>2</v>
      </c>
      <c r="Q29" s="2" t="n">
        <f aca="false">TRUE()</f>
        <v>1</v>
      </c>
      <c r="R29" s="2" t="n">
        <f aca="false">TRUE()</f>
        <v>1</v>
      </c>
      <c r="S29" s="2" t="n">
        <f aca="false">TRUE()</f>
        <v>1</v>
      </c>
      <c r="T29" s="2" t="n">
        <f aca="false">TRUE()</f>
        <v>1</v>
      </c>
      <c r="U29" s="2" t="n">
        <f aca="false">FALSE()</f>
        <v>0</v>
      </c>
      <c r="V29" s="2" t="n">
        <f aca="false">TRUE()</f>
        <v>1</v>
      </c>
      <c r="W29" s="2" t="n">
        <f aca="false">TRUE()</f>
        <v>1</v>
      </c>
      <c r="X29" s="2" t="n">
        <f aca="false">TRUE()</f>
        <v>1</v>
      </c>
      <c r="Y29" s="2" t="n">
        <f aca="false">TRUE()</f>
        <v>1</v>
      </c>
      <c r="Z29" s="2" t="n">
        <f aca="false">FALSE()</f>
        <v>0</v>
      </c>
      <c r="AA29" s="2" t="n">
        <f aca="false">TRUE()</f>
        <v>1</v>
      </c>
      <c r="AB29" s="2" t="n">
        <f aca="false">TRUE()</f>
        <v>1</v>
      </c>
      <c r="AC29" s="2" t="n">
        <f aca="false">TRUE()</f>
        <v>1</v>
      </c>
      <c r="AD29" s="2" t="n">
        <f aca="false">TRUE()</f>
        <v>1</v>
      </c>
      <c r="AE29" s="2" t="n">
        <f aca="false">TRUE()</f>
        <v>1</v>
      </c>
      <c r="AF29" s="2" t="n">
        <f aca="false">TRUE()</f>
        <v>1</v>
      </c>
      <c r="AG29" s="2" t="n">
        <f aca="false">TRUE()</f>
        <v>1</v>
      </c>
      <c r="AH29" s="2" t="n">
        <f aca="false">TRUE()</f>
        <v>1</v>
      </c>
      <c r="AI29" s="2" t="n">
        <f aca="false">TRUE()</f>
        <v>1</v>
      </c>
      <c r="AJ29" s="2" t="n">
        <f aca="false">TRUE()</f>
        <v>1</v>
      </c>
      <c r="AK29" s="2" t="n">
        <v>4</v>
      </c>
      <c r="AL29" s="2" t="n">
        <v>4</v>
      </c>
      <c r="AM29" s="2" t="n">
        <v>5</v>
      </c>
      <c r="AN29" s="2" t="n">
        <v>5</v>
      </c>
      <c r="AO29" s="2" t="n">
        <f aca="false">TRUE()</f>
        <v>1</v>
      </c>
      <c r="AP29" s="2" t="n">
        <v>18</v>
      </c>
    </row>
    <row r="30" customFormat="false" ht="15.75" hidden="false" customHeight="false" outlineLevel="0" collapsed="false">
      <c r="A30" s="73" t="n">
        <v>43596.3269907407</v>
      </c>
      <c r="B30" s="2" t="s">
        <v>825</v>
      </c>
      <c r="C30" s="2" t="s">
        <v>20</v>
      </c>
      <c r="D30" s="2" t="n">
        <v>8</v>
      </c>
      <c r="E30" s="2" t="n">
        <v>117</v>
      </c>
      <c r="G30" s="4" t="s">
        <v>826</v>
      </c>
      <c r="H30" s="2" t="s">
        <v>827</v>
      </c>
      <c r="I30" s="2" t="s">
        <v>733</v>
      </c>
      <c r="J30" s="2" t="s">
        <v>777</v>
      </c>
      <c r="K30" s="2" t="s">
        <v>731</v>
      </c>
      <c r="L30" s="2" t="s">
        <v>778</v>
      </c>
      <c r="M30" s="2" t="s">
        <v>66</v>
      </c>
      <c r="N30" s="2" t="n">
        <v>34</v>
      </c>
      <c r="O30" s="2" t="n">
        <v>2</v>
      </c>
      <c r="Q30" s="2" t="n">
        <f aca="false">TRUE()</f>
        <v>1</v>
      </c>
      <c r="R30" s="2" t="n">
        <f aca="false">TRUE()</f>
        <v>1</v>
      </c>
      <c r="S30" s="2" t="n">
        <f aca="false">TRUE()</f>
        <v>1</v>
      </c>
      <c r="T30" s="2" t="n">
        <f aca="false">TRUE()</f>
        <v>1</v>
      </c>
      <c r="U30" s="2" t="n">
        <f aca="false">TRUE()</f>
        <v>1</v>
      </c>
      <c r="V30" s="2" t="n">
        <f aca="false">TRUE()</f>
        <v>1</v>
      </c>
      <c r="W30" s="2" t="n">
        <f aca="false">TRUE()</f>
        <v>1</v>
      </c>
      <c r="X30" s="2" t="n">
        <f aca="false">TRUE()</f>
        <v>1</v>
      </c>
      <c r="Y30" s="2" t="n">
        <f aca="false">TRUE()</f>
        <v>1</v>
      </c>
      <c r="Z30" s="2" t="n">
        <f aca="false">TRUE()</f>
        <v>1</v>
      </c>
      <c r="AA30" s="2" t="n">
        <f aca="false">TRUE()</f>
        <v>1</v>
      </c>
      <c r="AB30" s="2" t="n">
        <f aca="false">TRUE()</f>
        <v>1</v>
      </c>
      <c r="AC30" s="2" t="n">
        <f aca="false">TRUE()</f>
        <v>1</v>
      </c>
      <c r="AD30" s="2" t="n">
        <f aca="false">TRUE()</f>
        <v>1</v>
      </c>
      <c r="AE30" s="2" t="n">
        <f aca="false">FALSE()</f>
        <v>0</v>
      </c>
      <c r="AF30" s="2" t="n">
        <f aca="false">TRUE()</f>
        <v>1</v>
      </c>
      <c r="AG30" s="2" t="n">
        <f aca="false">TRUE()</f>
        <v>1</v>
      </c>
      <c r="AH30" s="2" t="n">
        <f aca="false">FALSE()</f>
        <v>0</v>
      </c>
      <c r="AI30" s="2" t="n">
        <f aca="false">FALSE()</f>
        <v>0</v>
      </c>
      <c r="AJ30" s="2" t="n">
        <f aca="false">FALSE()</f>
        <v>0</v>
      </c>
      <c r="AK30" s="2" t="n">
        <v>5</v>
      </c>
      <c r="AL30" s="2" t="n">
        <v>5</v>
      </c>
      <c r="AM30" s="2" t="n">
        <v>4</v>
      </c>
      <c r="AN30" s="2" t="n">
        <v>2</v>
      </c>
      <c r="AO30" s="2" t="n">
        <f aca="false">FALSE()</f>
        <v>0</v>
      </c>
      <c r="AP30" s="2" t="n">
        <v>16</v>
      </c>
    </row>
    <row r="31" customFormat="false" ht="15.75" hidden="false" customHeight="false" outlineLevel="0" collapsed="false">
      <c r="A31" s="73" t="n">
        <v>43596.3277546296</v>
      </c>
      <c r="B31" s="2" t="s">
        <v>828</v>
      </c>
      <c r="C31" s="2" t="s">
        <v>486</v>
      </c>
      <c r="D31" s="2" t="n">
        <v>9</v>
      </c>
      <c r="E31" s="2" t="n">
        <v>117</v>
      </c>
      <c r="F31" s="2" t="s">
        <v>829</v>
      </c>
      <c r="G31" s="4" t="s">
        <v>830</v>
      </c>
      <c r="H31" s="2" t="s">
        <v>831</v>
      </c>
      <c r="I31" s="2" t="s">
        <v>765</v>
      </c>
      <c r="J31" s="2" t="s">
        <v>734</v>
      </c>
      <c r="K31" s="2" t="s">
        <v>748</v>
      </c>
      <c r="L31" s="2" t="s">
        <v>790</v>
      </c>
      <c r="M31" s="2" t="s">
        <v>66</v>
      </c>
      <c r="N31" s="2" t="n">
        <v>35</v>
      </c>
      <c r="O31" s="2" t="n">
        <v>2</v>
      </c>
      <c r="Q31" s="2" t="n">
        <f aca="false">FALSE()</f>
        <v>0</v>
      </c>
      <c r="R31" s="2" t="n">
        <f aca="false">TRUE()</f>
        <v>1</v>
      </c>
      <c r="S31" s="2" t="n">
        <f aca="false">TRUE()</f>
        <v>1</v>
      </c>
      <c r="T31" s="2" t="n">
        <f aca="false">TRUE()</f>
        <v>1</v>
      </c>
      <c r="U31" s="2" t="n">
        <f aca="false">FALSE()</f>
        <v>0</v>
      </c>
      <c r="V31" s="2" t="n">
        <f aca="false">TRUE()</f>
        <v>1</v>
      </c>
      <c r="W31" s="2" t="n">
        <f aca="false">TRUE()</f>
        <v>1</v>
      </c>
      <c r="X31" s="2" t="n">
        <f aca="false">TRUE()</f>
        <v>1</v>
      </c>
      <c r="Y31" s="2" t="n">
        <f aca="false">TRUE()</f>
        <v>1</v>
      </c>
      <c r="Z31" s="2" t="n">
        <f aca="false">FALSE()</f>
        <v>0</v>
      </c>
      <c r="AA31" s="2" t="n">
        <f aca="false">TRUE()</f>
        <v>1</v>
      </c>
      <c r="AB31" s="2" t="n">
        <f aca="false">TRUE()</f>
        <v>1</v>
      </c>
      <c r="AC31" s="2" t="n">
        <f aca="false">FALSE()</f>
        <v>0</v>
      </c>
      <c r="AD31" s="2" t="n">
        <f aca="false">FALSE()</f>
        <v>0</v>
      </c>
      <c r="AE31" s="2" t="n">
        <f aca="false">FALSE()</f>
        <v>0</v>
      </c>
      <c r="AF31" s="2" t="n">
        <f aca="false">TRUE()</f>
        <v>1</v>
      </c>
      <c r="AG31" s="2" t="n">
        <f aca="false">FALSE()</f>
        <v>0</v>
      </c>
      <c r="AH31" s="2" t="n">
        <f aca="false">FALSE()</f>
        <v>0</v>
      </c>
      <c r="AI31" s="2" t="n">
        <f aca="false">FALSE()</f>
        <v>0</v>
      </c>
      <c r="AJ31" s="2" t="n">
        <f aca="false">FALSE()</f>
        <v>0</v>
      </c>
      <c r="AK31" s="2" t="n">
        <v>3</v>
      </c>
      <c r="AL31" s="2" t="n">
        <v>4</v>
      </c>
      <c r="AM31" s="2" t="n">
        <v>2</v>
      </c>
      <c r="AN31" s="2" t="n">
        <v>1</v>
      </c>
      <c r="AO31" s="2" t="n">
        <f aca="false">FALSE()</f>
        <v>0</v>
      </c>
      <c r="AP31" s="2" t="n">
        <v>10</v>
      </c>
    </row>
    <row r="32" customFormat="false" ht="15.75" hidden="false" customHeight="false" outlineLevel="0" collapsed="false">
      <c r="A32" s="73" t="n">
        <v>43596.3443055556</v>
      </c>
      <c r="B32" s="2" t="s">
        <v>832</v>
      </c>
      <c r="C32" s="2" t="s">
        <v>474</v>
      </c>
      <c r="D32" s="2" t="n">
        <v>8</v>
      </c>
      <c r="E32" s="2" t="n">
        <v>117</v>
      </c>
      <c r="F32" s="2" t="s">
        <v>833</v>
      </c>
      <c r="G32" s="4" t="s">
        <v>834</v>
      </c>
      <c r="H32" s="2" t="s">
        <v>835</v>
      </c>
      <c r="I32" s="2" t="s">
        <v>225</v>
      </c>
      <c r="J32" s="2" t="s">
        <v>225</v>
      </c>
      <c r="K32" s="2" t="s">
        <v>748</v>
      </c>
      <c r="L32" s="2" t="s">
        <v>790</v>
      </c>
      <c r="M32" s="2" t="s">
        <v>66</v>
      </c>
      <c r="N32" s="2" t="n">
        <v>36</v>
      </c>
      <c r="O32" s="2" t="n">
        <v>2</v>
      </c>
      <c r="Q32" s="2" t="n">
        <f aca="false">FALSE()</f>
        <v>0</v>
      </c>
      <c r="R32" s="2" t="n">
        <f aca="false">FALSE()</f>
        <v>0</v>
      </c>
      <c r="S32" s="2" t="n">
        <f aca="false">FALSE()</f>
        <v>0</v>
      </c>
      <c r="T32" s="2" t="n">
        <f aca="false">FALSE()</f>
        <v>0</v>
      </c>
      <c r="U32" s="2" t="n">
        <f aca="false">FALSE()</f>
        <v>0</v>
      </c>
      <c r="V32" s="2" t="n">
        <f aca="false">FALSE()</f>
        <v>0</v>
      </c>
      <c r="W32" s="2" t="n">
        <f aca="false">FALSE()</f>
        <v>0</v>
      </c>
      <c r="X32" s="2" t="n">
        <f aca="false">FALSE()</f>
        <v>0</v>
      </c>
      <c r="Y32" s="2" t="n">
        <f aca="false">FALSE()</f>
        <v>0</v>
      </c>
      <c r="Z32" s="2" t="n">
        <f aca="false">FALSE()</f>
        <v>0</v>
      </c>
      <c r="AA32" s="2" t="n">
        <f aca="false">FALSE()</f>
        <v>0</v>
      </c>
      <c r="AB32" s="2" t="n">
        <f aca="false">FALSE()</f>
        <v>0</v>
      </c>
      <c r="AC32" s="2" t="n">
        <f aca="false">FALSE()</f>
        <v>0</v>
      </c>
      <c r="AD32" s="2" t="n">
        <f aca="false">FALSE()</f>
        <v>0</v>
      </c>
      <c r="AE32" s="2" t="n">
        <f aca="false">FALSE()</f>
        <v>0</v>
      </c>
      <c r="AF32" s="2" t="n">
        <f aca="false">FALSE()</f>
        <v>0</v>
      </c>
      <c r="AG32" s="2" t="n">
        <f aca="false">FALSE()</f>
        <v>0</v>
      </c>
      <c r="AH32" s="2" t="n">
        <f aca="false">FALSE()</f>
        <v>0</v>
      </c>
      <c r="AI32" s="2" t="n">
        <f aca="false">FALSE()</f>
        <v>0</v>
      </c>
      <c r="AJ32" s="2" t="n">
        <f aca="false">FALSE()</f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f aca="false">FALSE()</f>
        <v>0</v>
      </c>
      <c r="AP32" s="2" t="n">
        <v>0</v>
      </c>
    </row>
    <row r="33" customFormat="false" ht="15.75" hidden="false" customHeight="false" outlineLevel="0" collapsed="false">
      <c r="A33" s="73" t="n">
        <v>43596.3560416667</v>
      </c>
      <c r="B33" s="2" t="s">
        <v>836</v>
      </c>
      <c r="C33" s="2" t="s">
        <v>430</v>
      </c>
      <c r="D33" s="2" t="n">
        <v>9</v>
      </c>
      <c r="E33" s="2" t="n">
        <v>149</v>
      </c>
      <c r="F33" s="2" t="s">
        <v>837</v>
      </c>
      <c r="G33" s="4" t="s">
        <v>838</v>
      </c>
      <c r="H33" s="2" t="s">
        <v>839</v>
      </c>
      <c r="I33" s="2" t="s">
        <v>729</v>
      </c>
      <c r="J33" s="2" t="s">
        <v>798</v>
      </c>
      <c r="K33" s="2" t="s">
        <v>742</v>
      </c>
      <c r="L33" s="2" t="s">
        <v>732</v>
      </c>
      <c r="M33" s="2" t="s">
        <v>66</v>
      </c>
      <c r="N33" s="2" t="n">
        <v>37</v>
      </c>
      <c r="O33" s="2" t="n">
        <v>2</v>
      </c>
      <c r="Q33" s="2" t="n">
        <f aca="false">TRUE()</f>
        <v>1</v>
      </c>
      <c r="R33" s="2" t="n">
        <f aca="false">TRUE()</f>
        <v>1</v>
      </c>
      <c r="S33" s="2" t="n">
        <f aca="false">FALSE()</f>
        <v>0</v>
      </c>
      <c r="T33" s="2" t="n">
        <f aca="false">FALSE()</f>
        <v>0</v>
      </c>
      <c r="U33" s="2" t="n">
        <f aca="false">FALSE()</f>
        <v>0</v>
      </c>
      <c r="V33" s="2" t="n">
        <f aca="false">TRUE()</f>
        <v>1</v>
      </c>
      <c r="W33" s="2" t="n">
        <f aca="false">TRUE()</f>
        <v>1</v>
      </c>
      <c r="X33" s="2" t="n">
        <f aca="false">FALSE()</f>
        <v>0</v>
      </c>
      <c r="Y33" s="2" t="n">
        <f aca="false">FALSE()</f>
        <v>0</v>
      </c>
      <c r="Z33" s="2" t="n">
        <f aca="false">FALSE()</f>
        <v>0</v>
      </c>
      <c r="AA33" s="2" t="n">
        <f aca="false">FALSE()</f>
        <v>0</v>
      </c>
      <c r="AB33" s="2" t="n">
        <f aca="false">FALSE()</f>
        <v>0</v>
      </c>
      <c r="AC33" s="2" t="n">
        <f aca="false">FALSE()</f>
        <v>0</v>
      </c>
      <c r="AD33" s="2" t="n">
        <f aca="false">FALSE()</f>
        <v>0</v>
      </c>
      <c r="AE33" s="2" t="n">
        <f aca="false">FALSE()</f>
        <v>0</v>
      </c>
      <c r="AF33" s="2" t="n">
        <f aca="false">FALSE()</f>
        <v>0</v>
      </c>
      <c r="AG33" s="2" t="n">
        <f aca="false">FALSE()</f>
        <v>0</v>
      </c>
      <c r="AH33" s="2" t="n">
        <f aca="false">FALSE()</f>
        <v>0</v>
      </c>
      <c r="AI33" s="2" t="n">
        <f aca="false">FALSE()</f>
        <v>0</v>
      </c>
      <c r="AJ33" s="2" t="n">
        <f aca="false">FALSE()</f>
        <v>0</v>
      </c>
      <c r="AK33" s="2" t="n">
        <v>2</v>
      </c>
      <c r="AL33" s="2" t="n">
        <v>2</v>
      </c>
      <c r="AM33" s="2" t="n">
        <v>0</v>
      </c>
      <c r="AN33" s="2" t="n">
        <v>0</v>
      </c>
      <c r="AO33" s="2" t="n">
        <f aca="false">FALSE()</f>
        <v>0</v>
      </c>
      <c r="AP33" s="2" t="n">
        <v>4</v>
      </c>
    </row>
    <row r="34" customFormat="false" ht="15.75" hidden="false" customHeight="false" outlineLevel="0" collapsed="false">
      <c r="A34" s="73" t="n">
        <v>43596.3876157407</v>
      </c>
      <c r="B34" s="2" t="s">
        <v>840</v>
      </c>
      <c r="C34" s="2" t="s">
        <v>675</v>
      </c>
      <c r="D34" s="2" t="n">
        <v>8</v>
      </c>
      <c r="E34" s="2" t="n">
        <v>117</v>
      </c>
      <c r="G34" s="4" t="s">
        <v>841</v>
      </c>
      <c r="H34" s="2" t="s">
        <v>842</v>
      </c>
      <c r="I34" s="2" t="s">
        <v>751</v>
      </c>
      <c r="J34" s="2" t="s">
        <v>730</v>
      </c>
      <c r="K34" s="2" t="s">
        <v>748</v>
      </c>
      <c r="L34" s="2" t="s">
        <v>736</v>
      </c>
      <c r="M34" s="2" t="s">
        <v>345</v>
      </c>
      <c r="N34" s="2" t="n">
        <v>38</v>
      </c>
      <c r="O34" s="2" t="n">
        <v>2</v>
      </c>
      <c r="Q34" s="2" t="n">
        <f aca="false">FALSE()</f>
        <v>0</v>
      </c>
      <c r="R34" s="2" t="n">
        <f aca="false">TRUE()</f>
        <v>1</v>
      </c>
      <c r="S34" s="2" t="n">
        <f aca="false">TRUE()</f>
        <v>1</v>
      </c>
      <c r="T34" s="2" t="n">
        <f aca="false">TRUE()</f>
        <v>1</v>
      </c>
      <c r="U34" s="2" t="n">
        <f aca="false">TRUE()</f>
        <v>1</v>
      </c>
      <c r="V34" s="2" t="n">
        <f aca="false">FALSE()</f>
        <v>0</v>
      </c>
      <c r="W34" s="2" t="n">
        <f aca="false">TRUE()</f>
        <v>1</v>
      </c>
      <c r="X34" s="2" t="n">
        <f aca="false">TRUE()</f>
        <v>1</v>
      </c>
      <c r="Y34" s="2" t="n">
        <f aca="false">TRUE()</f>
        <v>1</v>
      </c>
      <c r="Z34" s="2" t="n">
        <f aca="false">TRUE()</f>
        <v>1</v>
      </c>
      <c r="AA34" s="2" t="n">
        <f aca="false">FALSE()</f>
        <v>0</v>
      </c>
      <c r="AB34" s="2" t="n">
        <f aca="false">FALSE()</f>
        <v>0</v>
      </c>
      <c r="AC34" s="2" t="n">
        <f aca="false">FALSE()</f>
        <v>0</v>
      </c>
      <c r="AD34" s="2" t="n">
        <f aca="false">FALSE()</f>
        <v>0</v>
      </c>
      <c r="AE34" s="2" t="n">
        <f aca="false">FALSE()</f>
        <v>0</v>
      </c>
      <c r="AF34" s="2" t="n">
        <f aca="false">FALSE()</f>
        <v>0</v>
      </c>
      <c r="AG34" s="2" t="n">
        <f aca="false">FALSE()</f>
        <v>0</v>
      </c>
      <c r="AH34" s="2" t="n">
        <f aca="false">FALSE()</f>
        <v>0</v>
      </c>
      <c r="AI34" s="2" t="n">
        <f aca="false">FALSE()</f>
        <v>0</v>
      </c>
      <c r="AJ34" s="2" t="n">
        <f aca="false">FALSE()</f>
        <v>0</v>
      </c>
      <c r="AK34" s="2" t="n">
        <v>4</v>
      </c>
      <c r="AL34" s="2" t="n">
        <v>4</v>
      </c>
      <c r="AM34" s="2" t="n">
        <v>0</v>
      </c>
      <c r="AN34" s="2" t="n">
        <v>0</v>
      </c>
      <c r="AO34" s="2" t="n">
        <f aca="false">FALSE()</f>
        <v>0</v>
      </c>
      <c r="AP34" s="2" t="n">
        <v>8</v>
      </c>
    </row>
    <row r="35" customFormat="false" ht="15.75" hidden="false" customHeight="false" outlineLevel="0" collapsed="false">
      <c r="A35" s="73" t="n">
        <v>43596.3886226852</v>
      </c>
      <c r="B35" s="2" t="s">
        <v>843</v>
      </c>
      <c r="C35" s="2" t="s">
        <v>532</v>
      </c>
      <c r="D35" s="2" t="n">
        <v>9</v>
      </c>
      <c r="E35" s="2" t="n">
        <v>117</v>
      </c>
      <c r="G35" s="4" t="s">
        <v>844</v>
      </c>
      <c r="H35" s="2" t="s">
        <v>845</v>
      </c>
      <c r="I35" s="2" t="s">
        <v>810</v>
      </c>
      <c r="J35" s="2" t="s">
        <v>741</v>
      </c>
      <c r="K35" s="2" t="s">
        <v>728</v>
      </c>
      <c r="L35" s="2" t="s">
        <v>770</v>
      </c>
      <c r="M35" s="2" t="s">
        <v>345</v>
      </c>
      <c r="N35" s="2" t="n">
        <v>39</v>
      </c>
      <c r="O35" s="2" t="n">
        <v>2</v>
      </c>
      <c r="Q35" s="2" t="n">
        <f aca="false">FALSE()</f>
        <v>0</v>
      </c>
      <c r="R35" s="2" t="n">
        <f aca="false">FALSE()</f>
        <v>0</v>
      </c>
      <c r="S35" s="2" t="n">
        <f aca="false">FALSE()</f>
        <v>0</v>
      </c>
      <c r="T35" s="2" t="n">
        <f aca="false">FALSE()</f>
        <v>0</v>
      </c>
      <c r="U35" s="2" t="n">
        <f aca="false">FALSE()</f>
        <v>0</v>
      </c>
      <c r="V35" s="2" t="n">
        <f aca="false">FALSE()</f>
        <v>0</v>
      </c>
      <c r="W35" s="2" t="n">
        <f aca="false">FALSE()</f>
        <v>0</v>
      </c>
      <c r="X35" s="2" t="n">
        <f aca="false">FALSE()</f>
        <v>0</v>
      </c>
      <c r="Y35" s="2" t="n">
        <f aca="false">FALSE()</f>
        <v>0</v>
      </c>
      <c r="Z35" s="2" t="n">
        <f aca="false">FALSE()</f>
        <v>0</v>
      </c>
      <c r="AA35" s="2" t="n">
        <f aca="false">FALSE()</f>
        <v>0</v>
      </c>
      <c r="AB35" s="2" t="n">
        <f aca="false">FALSE()</f>
        <v>0</v>
      </c>
      <c r="AC35" s="2" t="n">
        <f aca="false">FALSE()</f>
        <v>0</v>
      </c>
      <c r="AD35" s="2" t="n">
        <f aca="false">FALSE()</f>
        <v>0</v>
      </c>
      <c r="AE35" s="2" t="n">
        <f aca="false">FALSE()</f>
        <v>0</v>
      </c>
      <c r="AF35" s="2" t="n">
        <f aca="false">FALSE()</f>
        <v>0</v>
      </c>
      <c r="AG35" s="2" t="n">
        <f aca="false">FALSE()</f>
        <v>0</v>
      </c>
      <c r="AH35" s="2" t="n">
        <f aca="false">FALSE()</f>
        <v>0</v>
      </c>
      <c r="AI35" s="2" t="n">
        <f aca="false">FALSE()</f>
        <v>0</v>
      </c>
      <c r="AJ35" s="2" t="n">
        <f aca="false">FALSE()</f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f aca="false">FALSE()</f>
        <v>0</v>
      </c>
      <c r="AP35" s="2" t="n">
        <v>0</v>
      </c>
    </row>
    <row r="36" customFormat="false" ht="15.75" hidden="false" customHeight="false" outlineLevel="0" collapsed="false">
      <c r="A36" s="73" t="n">
        <v>43596.3965625</v>
      </c>
      <c r="B36" s="2" t="s">
        <v>543</v>
      </c>
      <c r="C36" s="2" t="s">
        <v>106</v>
      </c>
      <c r="D36" s="2" t="n">
        <v>9</v>
      </c>
      <c r="E36" s="2" t="n">
        <v>74</v>
      </c>
      <c r="G36" s="4" t="s">
        <v>544</v>
      </c>
      <c r="H36" s="2" t="s">
        <v>545</v>
      </c>
      <c r="I36" s="2" t="s">
        <v>733</v>
      </c>
      <c r="J36" s="2" t="s">
        <v>777</v>
      </c>
      <c r="K36" s="2" t="s">
        <v>731</v>
      </c>
      <c r="L36" s="2" t="s">
        <v>732</v>
      </c>
      <c r="M36" s="2" t="s">
        <v>345</v>
      </c>
      <c r="N36" s="2" t="n">
        <v>40</v>
      </c>
      <c r="O36" s="2" t="n">
        <v>2</v>
      </c>
      <c r="Q36" s="2" t="n">
        <f aca="false">TRUE()</f>
        <v>1</v>
      </c>
      <c r="R36" s="2" t="n">
        <f aca="false">FALSE()</f>
        <v>0</v>
      </c>
      <c r="S36" s="2" t="n">
        <f aca="false">TRUE()</f>
        <v>1</v>
      </c>
      <c r="T36" s="2" t="n">
        <f aca="false">TRUE()</f>
        <v>1</v>
      </c>
      <c r="U36" s="2" t="n">
        <f aca="false">FALSE()</f>
        <v>0</v>
      </c>
      <c r="V36" s="2" t="n">
        <f aca="false">TRUE()</f>
        <v>1</v>
      </c>
      <c r="W36" s="2" t="n">
        <f aca="false">TRUE()</f>
        <v>1</v>
      </c>
      <c r="X36" s="2" t="n">
        <f aca="false">TRUE()</f>
        <v>1</v>
      </c>
      <c r="Y36" s="2" t="n">
        <f aca="false">TRUE()</f>
        <v>1</v>
      </c>
      <c r="Z36" s="2" t="n">
        <f aca="false">TRUE()</f>
        <v>1</v>
      </c>
      <c r="AA36" s="2" t="n">
        <f aca="false">TRUE()</f>
        <v>1</v>
      </c>
      <c r="AB36" s="2" t="n">
        <f aca="false">TRUE()</f>
        <v>1</v>
      </c>
      <c r="AC36" s="2" t="n">
        <f aca="false">FALSE()</f>
        <v>0</v>
      </c>
      <c r="AD36" s="2" t="n">
        <f aca="false">TRUE()</f>
        <v>1</v>
      </c>
      <c r="AE36" s="2" t="n">
        <f aca="false">FALSE()</f>
        <v>0</v>
      </c>
      <c r="AF36" s="2" t="n">
        <f aca="false">TRUE()</f>
        <v>1</v>
      </c>
      <c r="AG36" s="2" t="n">
        <f aca="false">TRUE()</f>
        <v>1</v>
      </c>
      <c r="AH36" s="2" t="n">
        <f aca="false">TRUE()</f>
        <v>1</v>
      </c>
      <c r="AI36" s="2" t="n">
        <f aca="false">TRUE()</f>
        <v>1</v>
      </c>
      <c r="AJ36" s="2" t="n">
        <f aca="false">TRUE()</f>
        <v>1</v>
      </c>
      <c r="AK36" s="2" t="n">
        <v>3</v>
      </c>
      <c r="AL36" s="2" t="n">
        <v>5</v>
      </c>
      <c r="AM36" s="2" t="n">
        <v>3</v>
      </c>
      <c r="AN36" s="2" t="n">
        <v>5</v>
      </c>
      <c r="AO36" s="2" t="n">
        <f aca="false">FALSE()</f>
        <v>0</v>
      </c>
      <c r="AP36" s="2" t="n">
        <v>16</v>
      </c>
    </row>
    <row r="37" customFormat="false" ht="15.75" hidden="false" customHeight="false" outlineLevel="0" collapsed="false">
      <c r="A37" s="73" t="n">
        <v>43596.3974189815</v>
      </c>
      <c r="B37" s="2" t="s">
        <v>846</v>
      </c>
      <c r="C37" s="2" t="s">
        <v>269</v>
      </c>
      <c r="D37" s="2" t="n">
        <v>8</v>
      </c>
      <c r="E37" s="2" t="n">
        <v>117</v>
      </c>
      <c r="F37" s="2" t="s">
        <v>847</v>
      </c>
      <c r="G37" s="4" t="s">
        <v>848</v>
      </c>
      <c r="H37" s="2" t="s">
        <v>849</v>
      </c>
      <c r="I37" s="2" t="s">
        <v>225</v>
      </c>
      <c r="J37" s="2" t="s">
        <v>225</v>
      </c>
      <c r="K37" s="2" t="s">
        <v>748</v>
      </c>
      <c r="L37" s="2" t="s">
        <v>790</v>
      </c>
      <c r="M37" s="2" t="s">
        <v>66</v>
      </c>
      <c r="N37" s="2" t="n">
        <v>41</v>
      </c>
      <c r="O37" s="2" t="n">
        <v>2</v>
      </c>
      <c r="Q37" s="2" t="n">
        <f aca="false">FALSE()</f>
        <v>0</v>
      </c>
      <c r="R37" s="2" t="n">
        <f aca="false">FALSE()</f>
        <v>0</v>
      </c>
      <c r="S37" s="2" t="n">
        <f aca="false">FALSE()</f>
        <v>0</v>
      </c>
      <c r="T37" s="2" t="n">
        <f aca="false">FALSE()</f>
        <v>0</v>
      </c>
      <c r="U37" s="2" t="n">
        <f aca="false">FALSE()</f>
        <v>0</v>
      </c>
      <c r="V37" s="2" t="n">
        <f aca="false">FALSE()</f>
        <v>0</v>
      </c>
      <c r="W37" s="2" t="n">
        <f aca="false">FALSE()</f>
        <v>0</v>
      </c>
      <c r="X37" s="2" t="n">
        <f aca="false">FALSE()</f>
        <v>0</v>
      </c>
      <c r="Y37" s="2" t="n">
        <f aca="false">FALSE()</f>
        <v>0</v>
      </c>
      <c r="Z37" s="2" t="n">
        <f aca="false">FALSE()</f>
        <v>0</v>
      </c>
      <c r="AA37" s="2" t="n">
        <f aca="false">TRUE()</f>
        <v>1</v>
      </c>
      <c r="AB37" s="2" t="n">
        <f aca="false">TRUE()</f>
        <v>1</v>
      </c>
      <c r="AC37" s="2" t="n">
        <f aca="false">TRUE()</f>
        <v>1</v>
      </c>
      <c r="AD37" s="2" t="n">
        <f aca="false">TRUE()</f>
        <v>1</v>
      </c>
      <c r="AE37" s="2" t="n">
        <f aca="false">TRUE()</f>
        <v>1</v>
      </c>
      <c r="AF37" s="2" t="n">
        <f aca="false">TRUE()</f>
        <v>1</v>
      </c>
      <c r="AG37" s="2" t="n">
        <f aca="false">FALSE()</f>
        <v>0</v>
      </c>
      <c r="AH37" s="2" t="n">
        <f aca="false">TRUE()</f>
        <v>1</v>
      </c>
      <c r="AI37" s="2" t="n">
        <f aca="false">TRUE()</f>
        <v>1</v>
      </c>
      <c r="AJ37" s="2" t="n">
        <f aca="false">TRUE()</f>
        <v>1</v>
      </c>
      <c r="AK37" s="2" t="n">
        <v>0</v>
      </c>
      <c r="AL37" s="2" t="n">
        <v>0</v>
      </c>
      <c r="AM37" s="2" t="n">
        <v>5</v>
      </c>
      <c r="AN37" s="2" t="n">
        <v>4</v>
      </c>
      <c r="AO37" s="2" t="n">
        <f aca="false">FALSE()</f>
        <v>0</v>
      </c>
      <c r="AP37" s="2" t="n">
        <v>9</v>
      </c>
    </row>
    <row r="38" customFormat="false" ht="15.75" hidden="false" customHeight="false" outlineLevel="0" collapsed="false">
      <c r="A38" s="73" t="n">
        <v>43596.4042592593</v>
      </c>
      <c r="B38" s="2" t="s">
        <v>850</v>
      </c>
      <c r="C38" s="2" t="s">
        <v>519</v>
      </c>
      <c r="D38" s="2" t="n">
        <v>8</v>
      </c>
      <c r="E38" s="2" t="n">
        <v>117</v>
      </c>
      <c r="G38" s="4" t="s">
        <v>851</v>
      </c>
      <c r="H38" s="2" t="s">
        <v>852</v>
      </c>
      <c r="I38" s="2" t="s">
        <v>225</v>
      </c>
      <c r="J38" s="2" t="s">
        <v>777</v>
      </c>
      <c r="K38" s="2" t="s">
        <v>731</v>
      </c>
      <c r="L38" s="2" t="s">
        <v>743</v>
      </c>
      <c r="M38" s="2" t="s">
        <v>66</v>
      </c>
      <c r="N38" s="2" t="n">
        <v>42</v>
      </c>
      <c r="O38" s="2" t="n">
        <v>2</v>
      </c>
      <c r="Q38" s="2" t="n">
        <f aca="false">FALSE()</f>
        <v>0</v>
      </c>
      <c r="R38" s="2" t="n">
        <f aca="false">FALSE()</f>
        <v>0</v>
      </c>
      <c r="S38" s="2" t="n">
        <f aca="false">FALSE()</f>
        <v>0</v>
      </c>
      <c r="T38" s="2" t="n">
        <f aca="false">FALSE()</f>
        <v>0</v>
      </c>
      <c r="U38" s="2" t="n">
        <f aca="false">FALSE()</f>
        <v>0</v>
      </c>
      <c r="V38" s="2" t="n">
        <f aca="false">TRUE()</f>
        <v>1</v>
      </c>
      <c r="W38" s="2" t="n">
        <f aca="false">TRUE()</f>
        <v>1</v>
      </c>
      <c r="X38" s="2" t="n">
        <f aca="false">TRUE()</f>
        <v>1</v>
      </c>
      <c r="Y38" s="2" t="n">
        <f aca="false">TRUE()</f>
        <v>1</v>
      </c>
      <c r="Z38" s="2" t="n">
        <f aca="false">TRUE()</f>
        <v>1</v>
      </c>
      <c r="AA38" s="2" t="n">
        <f aca="false">TRUE()</f>
        <v>1</v>
      </c>
      <c r="AB38" s="2" t="n">
        <f aca="false">TRUE()</f>
        <v>1</v>
      </c>
      <c r="AC38" s="2" t="n">
        <f aca="false">TRUE()</f>
        <v>1</v>
      </c>
      <c r="AD38" s="2" t="n">
        <f aca="false">TRUE()</f>
        <v>1</v>
      </c>
      <c r="AE38" s="2" t="n">
        <f aca="false">TRUE()</f>
        <v>1</v>
      </c>
      <c r="AF38" s="2" t="n">
        <f aca="false">FALSE()</f>
        <v>0</v>
      </c>
      <c r="AG38" s="2" t="n">
        <f aca="false">FALSE()</f>
        <v>0</v>
      </c>
      <c r="AH38" s="2" t="n">
        <f aca="false">FALSE()</f>
        <v>0</v>
      </c>
      <c r="AI38" s="2" t="n">
        <f aca="false">FALSE()</f>
        <v>0</v>
      </c>
      <c r="AJ38" s="2" t="n">
        <f aca="false">FALSE()</f>
        <v>0</v>
      </c>
      <c r="AK38" s="2" t="n">
        <v>0</v>
      </c>
      <c r="AL38" s="2" t="n">
        <v>5</v>
      </c>
      <c r="AM38" s="2" t="n">
        <v>5</v>
      </c>
      <c r="AN38" s="2" t="n">
        <v>0</v>
      </c>
      <c r="AO38" s="2" t="n">
        <f aca="false">FALSE()</f>
        <v>0</v>
      </c>
      <c r="AP38" s="2" t="n">
        <v>10</v>
      </c>
    </row>
    <row r="39" customFormat="false" ht="15.75" hidden="false" customHeight="false" outlineLevel="0" collapsed="false">
      <c r="A39" s="73" t="n">
        <v>43596.405462963</v>
      </c>
      <c r="B39" s="2" t="s">
        <v>105</v>
      </c>
      <c r="C39" s="2" t="s">
        <v>106</v>
      </c>
      <c r="D39" s="2" t="n">
        <v>7</v>
      </c>
      <c r="E39" s="2" t="n">
        <v>117</v>
      </c>
      <c r="G39" s="4" t="s">
        <v>853</v>
      </c>
      <c r="H39" s="2" t="s">
        <v>108</v>
      </c>
      <c r="I39" s="2" t="s">
        <v>811</v>
      </c>
      <c r="J39" s="2" t="s">
        <v>752</v>
      </c>
      <c r="K39" s="2" t="s">
        <v>225</v>
      </c>
      <c r="L39" s="2" t="s">
        <v>736</v>
      </c>
      <c r="M39" s="2" t="s">
        <v>66</v>
      </c>
      <c r="N39" s="2" t="n">
        <v>43</v>
      </c>
      <c r="O39" s="2" t="n">
        <v>2</v>
      </c>
      <c r="Q39" s="2" t="n">
        <f aca="false">TRUE()</f>
        <v>1</v>
      </c>
      <c r="R39" s="2" t="n">
        <f aca="false">TRUE()</f>
        <v>1</v>
      </c>
      <c r="S39" s="2" t="n">
        <f aca="false">TRUE()</f>
        <v>1</v>
      </c>
      <c r="T39" s="2" t="n">
        <f aca="false">FALSE()</f>
        <v>0</v>
      </c>
      <c r="U39" s="2" t="n">
        <f aca="false">FALSE()</f>
        <v>0</v>
      </c>
      <c r="V39" s="2" t="n">
        <f aca="false">TRUE()</f>
        <v>1</v>
      </c>
      <c r="W39" s="2" t="n">
        <f aca="false">TRUE()</f>
        <v>1</v>
      </c>
      <c r="X39" s="2" t="n">
        <f aca="false">TRUE()</f>
        <v>1</v>
      </c>
      <c r="Y39" s="2" t="n">
        <f aca="false">FALSE()</f>
        <v>0</v>
      </c>
      <c r="Z39" s="2" t="n">
        <f aca="false">FALSE()</f>
        <v>0</v>
      </c>
      <c r="AA39" s="2" t="n">
        <f aca="false">FALSE()</f>
        <v>0</v>
      </c>
      <c r="AB39" s="2" t="n">
        <f aca="false">FALSE()</f>
        <v>0</v>
      </c>
      <c r="AC39" s="2" t="n">
        <f aca="false">FALSE()</f>
        <v>0</v>
      </c>
      <c r="AD39" s="2" t="n">
        <f aca="false">FALSE()</f>
        <v>0</v>
      </c>
      <c r="AE39" s="2" t="n">
        <f aca="false">FALSE()</f>
        <v>0</v>
      </c>
      <c r="AF39" s="2" t="n">
        <f aca="false">FALSE()</f>
        <v>0</v>
      </c>
      <c r="AG39" s="2" t="n">
        <f aca="false">FALSE()</f>
        <v>0</v>
      </c>
      <c r="AH39" s="2" t="n">
        <f aca="false">FALSE()</f>
        <v>0</v>
      </c>
      <c r="AI39" s="2" t="n">
        <f aca="false">FALSE()</f>
        <v>0</v>
      </c>
      <c r="AJ39" s="2" t="n">
        <f aca="false">FALSE()</f>
        <v>0</v>
      </c>
      <c r="AK39" s="2" t="n">
        <v>3</v>
      </c>
      <c r="AL39" s="2" t="n">
        <v>3</v>
      </c>
      <c r="AM39" s="2" t="n">
        <v>0</v>
      </c>
      <c r="AN39" s="2" t="n">
        <v>0</v>
      </c>
      <c r="AO39" s="2" t="n">
        <f aca="false">FALSE()</f>
        <v>0</v>
      </c>
      <c r="AP39" s="2" t="n">
        <v>6</v>
      </c>
    </row>
    <row r="40" customFormat="false" ht="15.75" hidden="false" customHeight="false" outlineLevel="0" collapsed="false">
      <c r="A40" s="73" t="n">
        <v>43596.4115509259</v>
      </c>
      <c r="B40" s="2" t="s">
        <v>854</v>
      </c>
      <c r="C40" s="2" t="s">
        <v>52</v>
      </c>
      <c r="D40" s="2" t="n">
        <v>10</v>
      </c>
      <c r="E40" s="2" t="n">
        <v>64</v>
      </c>
      <c r="G40" s="4" t="s">
        <v>855</v>
      </c>
      <c r="H40" s="2" t="s">
        <v>856</v>
      </c>
      <c r="I40" s="2" t="s">
        <v>726</v>
      </c>
      <c r="J40" s="2" t="s">
        <v>757</v>
      </c>
      <c r="K40" s="2" t="s">
        <v>821</v>
      </c>
      <c r="L40" s="2" t="s">
        <v>743</v>
      </c>
      <c r="M40" s="2" t="s">
        <v>66</v>
      </c>
      <c r="N40" s="2" t="n">
        <v>44</v>
      </c>
      <c r="O40" s="2" t="n">
        <v>2</v>
      </c>
      <c r="Q40" s="2" t="n">
        <f aca="false">FALSE()</f>
        <v>0</v>
      </c>
      <c r="R40" s="2" t="n">
        <f aca="false">FALSE()</f>
        <v>0</v>
      </c>
      <c r="S40" s="2" t="n">
        <f aca="false">FALSE()</f>
        <v>0</v>
      </c>
      <c r="T40" s="2" t="n">
        <f aca="false">FALSE()</f>
        <v>0</v>
      </c>
      <c r="U40" s="2" t="n">
        <f aca="false">FALSE()</f>
        <v>0</v>
      </c>
      <c r="V40" s="2" t="n">
        <f aca="false">TRUE()</f>
        <v>1</v>
      </c>
      <c r="W40" s="2" t="n">
        <f aca="false">TRUE()</f>
        <v>1</v>
      </c>
      <c r="X40" s="2" t="n">
        <f aca="false">TRUE()</f>
        <v>1</v>
      </c>
      <c r="Y40" s="2" t="n">
        <f aca="false">FALSE()</f>
        <v>0</v>
      </c>
      <c r="Z40" s="2" t="n">
        <f aca="false">TRUE()</f>
        <v>1</v>
      </c>
      <c r="AA40" s="2" t="n">
        <f aca="false">TRUE()</f>
        <v>1</v>
      </c>
      <c r="AB40" s="2" t="n">
        <f aca="false">TRUE()</f>
        <v>1</v>
      </c>
      <c r="AC40" s="2" t="n">
        <f aca="false">TRUE()</f>
        <v>1</v>
      </c>
      <c r="AD40" s="2" t="n">
        <f aca="false">TRUE()</f>
        <v>1</v>
      </c>
      <c r="AE40" s="2" t="n">
        <f aca="false">TRUE()</f>
        <v>1</v>
      </c>
      <c r="AF40" s="2" t="n">
        <f aca="false">TRUE()</f>
        <v>1</v>
      </c>
      <c r="AG40" s="2" t="n">
        <f aca="false">TRUE()</f>
        <v>1</v>
      </c>
      <c r="AH40" s="2" t="n">
        <f aca="false">TRUE()</f>
        <v>1</v>
      </c>
      <c r="AI40" s="2" t="n">
        <f aca="false">FALSE()</f>
        <v>0</v>
      </c>
      <c r="AJ40" s="2" t="n">
        <f aca="false">FALSE()</f>
        <v>0</v>
      </c>
      <c r="AK40" s="2" t="n">
        <v>0</v>
      </c>
      <c r="AL40" s="2" t="n">
        <v>4</v>
      </c>
      <c r="AM40" s="2" t="n">
        <v>5</v>
      </c>
      <c r="AN40" s="2" t="n">
        <v>3</v>
      </c>
      <c r="AO40" s="2" t="n">
        <f aca="false">FALSE()</f>
        <v>0</v>
      </c>
      <c r="AP40" s="2" t="n">
        <v>12</v>
      </c>
    </row>
    <row r="41" customFormat="false" ht="15.75" hidden="false" customHeight="false" outlineLevel="0" collapsed="false">
      <c r="A41" s="73" t="n">
        <v>43596.4176157407</v>
      </c>
      <c r="B41" s="2" t="s">
        <v>398</v>
      </c>
      <c r="C41" s="2" t="s">
        <v>399</v>
      </c>
      <c r="D41" s="2" t="n">
        <v>9</v>
      </c>
      <c r="E41" s="2" t="n">
        <v>149</v>
      </c>
      <c r="G41" s="4" t="s">
        <v>400</v>
      </c>
      <c r="H41" s="2" t="s">
        <v>857</v>
      </c>
      <c r="I41" s="2" t="s">
        <v>729</v>
      </c>
      <c r="J41" s="2" t="s">
        <v>757</v>
      </c>
      <c r="K41" s="2" t="s">
        <v>728</v>
      </c>
      <c r="L41" s="2" t="s">
        <v>743</v>
      </c>
      <c r="M41" s="2" t="s">
        <v>66</v>
      </c>
      <c r="N41" s="2" t="n">
        <v>45</v>
      </c>
      <c r="O41" s="2" t="n">
        <v>2</v>
      </c>
      <c r="Q41" s="2" t="n">
        <f aca="false">TRUE()</f>
        <v>1</v>
      </c>
      <c r="R41" s="2" t="n">
        <f aca="false">TRUE()</f>
        <v>1</v>
      </c>
      <c r="S41" s="2" t="n">
        <f aca="false">TRUE()</f>
        <v>1</v>
      </c>
      <c r="T41" s="2" t="n">
        <f aca="false">TRUE()</f>
        <v>1</v>
      </c>
      <c r="U41" s="2" t="n">
        <f aca="false">FALSE()</f>
        <v>0</v>
      </c>
      <c r="V41" s="2" t="n">
        <f aca="false">TRUE()</f>
        <v>1</v>
      </c>
      <c r="W41" s="2" t="n">
        <f aca="false">TRUE()</f>
        <v>1</v>
      </c>
      <c r="X41" s="2" t="n">
        <f aca="false">TRUE()</f>
        <v>1</v>
      </c>
      <c r="Y41" s="2" t="n">
        <f aca="false">FALSE()</f>
        <v>0</v>
      </c>
      <c r="Z41" s="2" t="n">
        <f aca="false">TRUE()</f>
        <v>1</v>
      </c>
      <c r="AA41" s="2" t="n">
        <f aca="false">TRUE()</f>
        <v>1</v>
      </c>
      <c r="AB41" s="2" t="n">
        <f aca="false">TRUE()</f>
        <v>1</v>
      </c>
      <c r="AC41" s="2" t="n">
        <f aca="false">TRUE()</f>
        <v>1</v>
      </c>
      <c r="AD41" s="2" t="n">
        <f aca="false">TRUE()</f>
        <v>1</v>
      </c>
      <c r="AE41" s="2" t="n">
        <f aca="false">TRUE()</f>
        <v>1</v>
      </c>
      <c r="AF41" s="2" t="n">
        <f aca="false">TRUE()</f>
        <v>1</v>
      </c>
      <c r="AG41" s="2" t="n">
        <f aca="false">TRUE()</f>
        <v>1</v>
      </c>
      <c r="AH41" s="2" t="n">
        <f aca="false">TRUE()</f>
        <v>1</v>
      </c>
      <c r="AI41" s="2" t="n">
        <f aca="false">FALSE()</f>
        <v>0</v>
      </c>
      <c r="AJ41" s="2" t="n">
        <f aca="false">FALSE()</f>
        <v>0</v>
      </c>
      <c r="AK41" s="2" t="n">
        <v>4</v>
      </c>
      <c r="AL41" s="2" t="n">
        <v>4</v>
      </c>
      <c r="AM41" s="2" t="n">
        <v>5</v>
      </c>
      <c r="AN41" s="2" t="n">
        <v>3</v>
      </c>
      <c r="AO41" s="2" t="n">
        <f aca="false">FALSE()</f>
        <v>0</v>
      </c>
      <c r="AP41" s="2" t="n">
        <v>16</v>
      </c>
    </row>
    <row r="42" customFormat="false" ht="15.75" hidden="false" customHeight="false" outlineLevel="0" collapsed="false">
      <c r="A42" s="73" t="n">
        <v>43596.4199305556</v>
      </c>
      <c r="B42" s="2" t="s">
        <v>858</v>
      </c>
      <c r="C42" s="2" t="s">
        <v>859</v>
      </c>
      <c r="D42" s="2" t="n">
        <v>10</v>
      </c>
      <c r="E42" s="2" t="n">
        <v>139</v>
      </c>
      <c r="G42" s="4" t="s">
        <v>860</v>
      </c>
      <c r="H42" s="2" t="s">
        <v>861</v>
      </c>
      <c r="I42" s="2" t="s">
        <v>810</v>
      </c>
      <c r="J42" s="2" t="s">
        <v>730</v>
      </c>
      <c r="K42" s="2" t="s">
        <v>728</v>
      </c>
      <c r="L42" s="2" t="s">
        <v>736</v>
      </c>
      <c r="M42" s="2" t="s">
        <v>345</v>
      </c>
      <c r="N42" s="2" t="n">
        <v>46</v>
      </c>
      <c r="O42" s="2" t="n">
        <v>2</v>
      </c>
      <c r="Q42" s="2" t="n">
        <f aca="false">TRUE()</f>
        <v>1</v>
      </c>
      <c r="R42" s="2" t="n">
        <f aca="false">TRUE()</f>
        <v>1</v>
      </c>
      <c r="S42" s="2" t="n">
        <f aca="false">TRUE()</f>
        <v>1</v>
      </c>
      <c r="T42" s="2" t="n">
        <f aca="false">TRUE()</f>
        <v>1</v>
      </c>
      <c r="U42" s="2" t="n">
        <f aca="false">TRUE()</f>
        <v>1</v>
      </c>
      <c r="V42" s="2" t="n">
        <f aca="false">TRUE()</f>
        <v>1</v>
      </c>
      <c r="W42" s="2" t="n">
        <f aca="false">TRUE()</f>
        <v>1</v>
      </c>
      <c r="X42" s="2" t="n">
        <f aca="false">TRUE()</f>
        <v>1</v>
      </c>
      <c r="Y42" s="2" t="n">
        <f aca="false">TRUE()</f>
        <v>1</v>
      </c>
      <c r="Z42" s="2" t="n">
        <f aca="false">TRUE()</f>
        <v>1</v>
      </c>
      <c r="AA42" s="2" t="n">
        <f aca="false">TRUE()</f>
        <v>1</v>
      </c>
      <c r="AB42" s="2" t="n">
        <f aca="false">TRUE()</f>
        <v>1</v>
      </c>
      <c r="AC42" s="2" t="n">
        <f aca="false">FALSE()</f>
        <v>0</v>
      </c>
      <c r="AD42" s="2" t="n">
        <f aca="false">TRUE()</f>
        <v>1</v>
      </c>
      <c r="AE42" s="2" t="n">
        <f aca="false">TRUE()</f>
        <v>1</v>
      </c>
      <c r="AF42" s="2" t="n">
        <f aca="false">TRUE()</f>
        <v>1</v>
      </c>
      <c r="AG42" s="2" t="n">
        <f aca="false">TRUE()</f>
        <v>1</v>
      </c>
      <c r="AH42" s="2" t="n">
        <f aca="false">FALSE()</f>
        <v>0</v>
      </c>
      <c r="AI42" s="2" t="n">
        <f aca="false">TRUE()</f>
        <v>1</v>
      </c>
      <c r="AJ42" s="2" t="n">
        <f aca="false">TRUE()</f>
        <v>1</v>
      </c>
      <c r="AK42" s="2" t="n">
        <v>5</v>
      </c>
      <c r="AL42" s="2" t="n">
        <v>5</v>
      </c>
      <c r="AM42" s="2" t="n">
        <v>4</v>
      </c>
      <c r="AN42" s="2" t="n">
        <v>4</v>
      </c>
      <c r="AO42" s="2" t="n">
        <f aca="false">FALSE()</f>
        <v>0</v>
      </c>
      <c r="AP42" s="2" t="n">
        <v>18</v>
      </c>
    </row>
    <row r="43" customFormat="false" ht="15.75" hidden="false" customHeight="false" outlineLevel="0" collapsed="false">
      <c r="A43" s="73" t="n">
        <v>43596.4222106481</v>
      </c>
      <c r="B43" s="2" t="s">
        <v>628</v>
      </c>
      <c r="C43" s="2" t="s">
        <v>72</v>
      </c>
      <c r="D43" s="2" t="n">
        <v>9</v>
      </c>
      <c r="E43" s="2" t="n">
        <v>74</v>
      </c>
      <c r="G43" s="4" t="s">
        <v>629</v>
      </c>
      <c r="H43" s="2" t="s">
        <v>630</v>
      </c>
      <c r="I43" s="2" t="s">
        <v>765</v>
      </c>
      <c r="J43" s="2" t="s">
        <v>730</v>
      </c>
      <c r="K43" s="2" t="s">
        <v>748</v>
      </c>
      <c r="L43" s="2" t="s">
        <v>736</v>
      </c>
      <c r="M43" s="2" t="s">
        <v>66</v>
      </c>
      <c r="N43" s="2" t="n">
        <v>47</v>
      </c>
      <c r="O43" s="2" t="n">
        <v>2</v>
      </c>
      <c r="Q43" s="2" t="n">
        <f aca="false">FALSE()</f>
        <v>0</v>
      </c>
      <c r="R43" s="2" t="n">
        <f aca="false">FALSE()</f>
        <v>0</v>
      </c>
      <c r="S43" s="2" t="n">
        <f aca="false">FALSE()</f>
        <v>0</v>
      </c>
      <c r="T43" s="2" t="n">
        <f aca="false">FALSE()</f>
        <v>0</v>
      </c>
      <c r="U43" s="2" t="n">
        <f aca="false">FALSE()</f>
        <v>0</v>
      </c>
      <c r="V43" s="2" t="n">
        <f aca="false">FALSE()</f>
        <v>0</v>
      </c>
      <c r="W43" s="2" t="n">
        <f aca="false">FALSE()</f>
        <v>0</v>
      </c>
      <c r="X43" s="2" t="n">
        <f aca="false">FALSE()</f>
        <v>0</v>
      </c>
      <c r="Y43" s="2" t="n">
        <f aca="false">FALSE()</f>
        <v>0</v>
      </c>
      <c r="Z43" s="2" t="n">
        <f aca="false">FALSE()</f>
        <v>0</v>
      </c>
      <c r="AA43" s="2" t="n">
        <f aca="false">FALSE()</f>
        <v>0</v>
      </c>
      <c r="AB43" s="2" t="n">
        <f aca="false">FALSE()</f>
        <v>0</v>
      </c>
      <c r="AC43" s="2" t="n">
        <f aca="false">FALSE()</f>
        <v>0</v>
      </c>
      <c r="AD43" s="2" t="n">
        <f aca="false">FALSE()</f>
        <v>0</v>
      </c>
      <c r="AE43" s="2" t="n">
        <f aca="false">FALSE()</f>
        <v>0</v>
      </c>
      <c r="AF43" s="2" t="n">
        <f aca="false">FALSE()</f>
        <v>0</v>
      </c>
      <c r="AG43" s="2" t="n">
        <f aca="false">FALSE()</f>
        <v>0</v>
      </c>
      <c r="AH43" s="2" t="n">
        <f aca="false">FALSE()</f>
        <v>0</v>
      </c>
      <c r="AI43" s="2" t="n">
        <f aca="false">FALSE()</f>
        <v>0</v>
      </c>
      <c r="AJ43" s="2" t="n">
        <f aca="false">FALSE()</f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f aca="false">FALSE()</f>
        <v>0</v>
      </c>
      <c r="AP43" s="2" t="n">
        <v>0</v>
      </c>
    </row>
    <row r="44" customFormat="false" ht="15.75" hidden="false" customHeight="false" outlineLevel="0" collapsed="false">
      <c r="A44" s="73" t="n">
        <v>43596.44375</v>
      </c>
      <c r="B44" s="2" t="s">
        <v>862</v>
      </c>
      <c r="C44" s="2" t="s">
        <v>863</v>
      </c>
      <c r="D44" s="2" t="n">
        <v>8</v>
      </c>
      <c r="E44" s="2" t="n">
        <v>117</v>
      </c>
      <c r="G44" s="4" t="s">
        <v>864</v>
      </c>
      <c r="H44" s="2" t="s">
        <v>865</v>
      </c>
      <c r="I44" s="2" t="s">
        <v>765</v>
      </c>
      <c r="J44" s="2" t="s">
        <v>752</v>
      </c>
      <c r="K44" s="2" t="s">
        <v>731</v>
      </c>
      <c r="L44" s="2" t="s">
        <v>732</v>
      </c>
      <c r="M44" s="2" t="s">
        <v>66</v>
      </c>
      <c r="N44" s="2" t="n">
        <v>48</v>
      </c>
      <c r="O44" s="2" t="n">
        <v>2</v>
      </c>
      <c r="Q44" s="2" t="n">
        <f aca="false">TRUE()</f>
        <v>1</v>
      </c>
      <c r="R44" s="2" t="n">
        <f aca="false">TRUE()</f>
        <v>1</v>
      </c>
      <c r="S44" s="2" t="n">
        <f aca="false">TRUE()</f>
        <v>1</v>
      </c>
      <c r="T44" s="2" t="n">
        <f aca="false">FALSE()</f>
        <v>0</v>
      </c>
      <c r="U44" s="2" t="n">
        <f aca="false">FALSE()</f>
        <v>0</v>
      </c>
      <c r="V44" s="2" t="n">
        <f aca="false">TRUE()</f>
        <v>1</v>
      </c>
      <c r="W44" s="2" t="n">
        <f aca="false">TRUE()</f>
        <v>1</v>
      </c>
      <c r="X44" s="2" t="n">
        <f aca="false">TRUE()</f>
        <v>1</v>
      </c>
      <c r="Y44" s="2" t="n">
        <f aca="false">TRUE()</f>
        <v>1</v>
      </c>
      <c r="Z44" s="2" t="n">
        <f aca="false">FALSE()</f>
        <v>0</v>
      </c>
      <c r="AA44" s="2" t="n">
        <f aca="false">TRUE()</f>
        <v>1</v>
      </c>
      <c r="AB44" s="2" t="n">
        <f aca="false">TRUE()</f>
        <v>1</v>
      </c>
      <c r="AC44" s="2" t="n">
        <f aca="false">TRUE()</f>
        <v>1</v>
      </c>
      <c r="AD44" s="2" t="n">
        <f aca="false">FALSE()</f>
        <v>0</v>
      </c>
      <c r="AE44" s="2" t="n">
        <f aca="false">FALSE()</f>
        <v>0</v>
      </c>
      <c r="AF44" s="2" t="n">
        <f aca="false">TRUE()</f>
        <v>1</v>
      </c>
      <c r="AG44" s="2" t="n">
        <f aca="false">TRUE()</f>
        <v>1</v>
      </c>
      <c r="AH44" s="2" t="n">
        <f aca="false">TRUE()</f>
        <v>1</v>
      </c>
      <c r="AI44" s="2" t="n">
        <f aca="false">TRUE()</f>
        <v>1</v>
      </c>
      <c r="AJ44" s="2" t="n">
        <f aca="false">TRUE()</f>
        <v>1</v>
      </c>
      <c r="AK44" s="2" t="n">
        <v>3</v>
      </c>
      <c r="AL44" s="2" t="n">
        <v>4</v>
      </c>
      <c r="AM44" s="2" t="n">
        <v>3</v>
      </c>
      <c r="AN44" s="2" t="n">
        <v>5</v>
      </c>
      <c r="AO44" s="2" t="n">
        <f aca="false">TRUE()</f>
        <v>1</v>
      </c>
      <c r="AP44" s="2" t="n">
        <v>15</v>
      </c>
    </row>
    <row r="45" customFormat="false" ht="15.75" hidden="false" customHeight="false" outlineLevel="0" collapsed="false">
      <c r="A45" s="73" t="n">
        <v>43596.4578935185</v>
      </c>
      <c r="B45" s="2" t="s">
        <v>173</v>
      </c>
      <c r="C45" s="2" t="s">
        <v>174</v>
      </c>
      <c r="D45" s="2" t="n">
        <v>8</v>
      </c>
      <c r="E45" s="2" t="n">
        <v>117</v>
      </c>
      <c r="G45" s="4" t="s">
        <v>696</v>
      </c>
      <c r="H45" s="2" t="s">
        <v>866</v>
      </c>
      <c r="I45" s="2" t="s">
        <v>733</v>
      </c>
      <c r="J45" s="2" t="s">
        <v>730</v>
      </c>
      <c r="K45" s="2" t="s">
        <v>731</v>
      </c>
      <c r="L45" s="2" t="s">
        <v>736</v>
      </c>
      <c r="M45" s="2" t="s">
        <v>66</v>
      </c>
      <c r="N45" s="2" t="n">
        <v>49</v>
      </c>
      <c r="O45" s="2" t="n">
        <v>2</v>
      </c>
      <c r="Q45" s="2" t="n">
        <f aca="false">TRUE()</f>
        <v>1</v>
      </c>
      <c r="R45" s="2" t="n">
        <f aca="false">TRUE()</f>
        <v>1</v>
      </c>
      <c r="S45" s="2" t="n">
        <f aca="false">TRUE()</f>
        <v>1</v>
      </c>
      <c r="T45" s="2" t="n">
        <f aca="false">TRUE()</f>
        <v>1</v>
      </c>
      <c r="U45" s="2" t="n">
        <f aca="false">TRUE()</f>
        <v>1</v>
      </c>
      <c r="V45" s="2" t="n">
        <f aca="false">TRUE()</f>
        <v>1</v>
      </c>
      <c r="W45" s="2" t="n">
        <f aca="false">TRUE()</f>
        <v>1</v>
      </c>
      <c r="X45" s="2" t="n">
        <f aca="false">TRUE()</f>
        <v>1</v>
      </c>
      <c r="Y45" s="2" t="n">
        <f aca="false">TRUE()</f>
        <v>1</v>
      </c>
      <c r="Z45" s="2" t="n">
        <f aca="false">TRUE()</f>
        <v>1</v>
      </c>
      <c r="AA45" s="2" t="n">
        <f aca="false">FALSE()</f>
        <v>0</v>
      </c>
      <c r="AB45" s="2" t="n">
        <f aca="false">FALSE()</f>
        <v>0</v>
      </c>
      <c r="AC45" s="2" t="n">
        <f aca="false">FALSE()</f>
        <v>0</v>
      </c>
      <c r="AD45" s="2" t="n">
        <f aca="false">FALSE()</f>
        <v>0</v>
      </c>
      <c r="AE45" s="2" t="n">
        <f aca="false">FALSE()</f>
        <v>0</v>
      </c>
      <c r="AF45" s="2" t="n">
        <f aca="false">FALSE()</f>
        <v>0</v>
      </c>
      <c r="AG45" s="2" t="n">
        <f aca="false">FALSE()</f>
        <v>0</v>
      </c>
      <c r="AH45" s="2" t="n">
        <f aca="false">FALSE()</f>
        <v>0</v>
      </c>
      <c r="AI45" s="2" t="n">
        <f aca="false">FALSE()</f>
        <v>0</v>
      </c>
      <c r="AJ45" s="2" t="n">
        <f aca="false">FALSE()</f>
        <v>0</v>
      </c>
      <c r="AK45" s="2" t="n">
        <v>5</v>
      </c>
      <c r="AL45" s="2" t="n">
        <v>5</v>
      </c>
      <c r="AM45" s="2" t="n">
        <v>0</v>
      </c>
      <c r="AN45" s="2" t="n">
        <v>0</v>
      </c>
      <c r="AO45" s="2" t="n">
        <f aca="false">TRUE()</f>
        <v>1</v>
      </c>
      <c r="AP45" s="2" t="n">
        <v>10</v>
      </c>
    </row>
    <row r="46" customFormat="false" ht="15.75" hidden="false" customHeight="false" outlineLevel="0" collapsed="false">
      <c r="A46" s="73" t="n">
        <v>43596.4968634259</v>
      </c>
      <c r="B46" s="2" t="s">
        <v>867</v>
      </c>
      <c r="C46" s="2" t="s">
        <v>269</v>
      </c>
      <c r="D46" s="2" t="n">
        <v>11</v>
      </c>
      <c r="E46" s="2" t="n">
        <v>149</v>
      </c>
      <c r="G46" s="4" t="s">
        <v>868</v>
      </c>
      <c r="H46" s="2" t="s">
        <v>869</v>
      </c>
      <c r="I46" s="2" t="s">
        <v>729</v>
      </c>
      <c r="J46" s="2" t="s">
        <v>734</v>
      </c>
      <c r="K46" s="2" t="s">
        <v>821</v>
      </c>
      <c r="L46" s="2" t="s">
        <v>778</v>
      </c>
      <c r="M46" s="2" t="s">
        <v>345</v>
      </c>
      <c r="N46" s="2" t="n">
        <v>50</v>
      </c>
      <c r="O46" s="2" t="n">
        <v>2</v>
      </c>
      <c r="Q46" s="2" t="n">
        <f aca="false">TRUE()</f>
        <v>1</v>
      </c>
      <c r="R46" s="2" t="n">
        <f aca="false">FALSE()</f>
        <v>0</v>
      </c>
      <c r="S46" s="2" t="n">
        <f aca="false">TRUE()</f>
        <v>1</v>
      </c>
      <c r="T46" s="2" t="n">
        <f aca="false">TRUE()</f>
        <v>1</v>
      </c>
      <c r="U46" s="2" t="n">
        <f aca="false">TRUE()</f>
        <v>1</v>
      </c>
      <c r="V46" s="2" t="n">
        <f aca="false">TRUE()</f>
        <v>1</v>
      </c>
      <c r="W46" s="2" t="n">
        <f aca="false">FALSE()</f>
        <v>0</v>
      </c>
      <c r="X46" s="2" t="n">
        <f aca="false">FALSE()</f>
        <v>0</v>
      </c>
      <c r="Y46" s="2" t="n">
        <f aca="false">TRUE()</f>
        <v>1</v>
      </c>
      <c r="Z46" s="2" t="n">
        <f aca="false">TRUE()</f>
        <v>1</v>
      </c>
      <c r="AA46" s="2" t="n">
        <f aca="false">TRUE()</f>
        <v>1</v>
      </c>
      <c r="AB46" s="2" t="n">
        <f aca="false">TRUE()</f>
        <v>1</v>
      </c>
      <c r="AC46" s="2" t="n">
        <f aca="false">TRUE()</f>
        <v>1</v>
      </c>
      <c r="AD46" s="2" t="n">
        <f aca="false">TRUE()</f>
        <v>1</v>
      </c>
      <c r="AE46" s="2" t="n">
        <f aca="false">TRUE()</f>
        <v>1</v>
      </c>
      <c r="AF46" s="2" t="n">
        <f aca="false">TRUE()</f>
        <v>1</v>
      </c>
      <c r="AG46" s="2" t="n">
        <f aca="false">TRUE()</f>
        <v>1</v>
      </c>
      <c r="AH46" s="2" t="n">
        <f aca="false">FALSE()</f>
        <v>0</v>
      </c>
      <c r="AI46" s="2" t="n">
        <f aca="false">FALSE()</f>
        <v>0</v>
      </c>
      <c r="AJ46" s="2" t="n">
        <f aca="false">FALSE()</f>
        <v>0</v>
      </c>
      <c r="AK46" s="2" t="n">
        <v>4</v>
      </c>
      <c r="AL46" s="2" t="n">
        <v>3</v>
      </c>
      <c r="AM46" s="2" t="n">
        <v>5</v>
      </c>
      <c r="AN46" s="2" t="n">
        <v>2</v>
      </c>
      <c r="AO46" s="2" t="n">
        <f aca="false">FALSE()</f>
        <v>0</v>
      </c>
      <c r="AP46" s="2" t="n">
        <v>14</v>
      </c>
    </row>
    <row r="47" customFormat="false" ht="15.75" hidden="false" customHeight="false" outlineLevel="0" collapsed="false">
      <c r="A47" s="73" t="n">
        <v>43596.5477662037</v>
      </c>
      <c r="B47" s="2" t="s">
        <v>438</v>
      </c>
      <c r="C47" s="2" t="s">
        <v>439</v>
      </c>
      <c r="D47" s="2" t="n">
        <v>9</v>
      </c>
      <c r="E47" s="2" t="n">
        <v>139</v>
      </c>
      <c r="G47" s="4" t="s">
        <v>440</v>
      </c>
      <c r="H47" s="2" t="s">
        <v>441</v>
      </c>
      <c r="I47" s="2" t="s">
        <v>729</v>
      </c>
      <c r="J47" s="2" t="s">
        <v>741</v>
      </c>
      <c r="K47" s="2" t="s">
        <v>788</v>
      </c>
      <c r="L47" s="2" t="s">
        <v>770</v>
      </c>
      <c r="M47" s="2" t="s">
        <v>345</v>
      </c>
      <c r="N47" s="2" t="n">
        <v>51</v>
      </c>
      <c r="O47" s="2" t="n">
        <v>2</v>
      </c>
      <c r="Q47" s="2" t="n">
        <f aca="false">TRUE()</f>
        <v>1</v>
      </c>
      <c r="R47" s="2" t="n">
        <f aca="false">TRUE()</f>
        <v>1</v>
      </c>
      <c r="S47" s="2" t="n">
        <f aca="false">TRUE()</f>
        <v>1</v>
      </c>
      <c r="T47" s="2" t="n">
        <f aca="false">TRUE()</f>
        <v>1</v>
      </c>
      <c r="U47" s="2" t="n">
        <f aca="false">TRUE()</f>
        <v>1</v>
      </c>
      <c r="V47" s="2" t="n">
        <f aca="false">TRUE()</f>
        <v>1</v>
      </c>
      <c r="W47" s="2" t="n">
        <f aca="false">TRUE()</f>
        <v>1</v>
      </c>
      <c r="X47" s="2" t="n">
        <f aca="false">TRUE()</f>
        <v>1</v>
      </c>
      <c r="Y47" s="2" t="n">
        <f aca="false">TRUE()</f>
        <v>1</v>
      </c>
      <c r="Z47" s="2" t="n">
        <f aca="false">TRUE()</f>
        <v>1</v>
      </c>
      <c r="AA47" s="2" t="n">
        <f aca="false">TRUE()</f>
        <v>1</v>
      </c>
      <c r="AB47" s="2" t="n">
        <f aca="false">TRUE()</f>
        <v>1</v>
      </c>
      <c r="AC47" s="2" t="n">
        <f aca="false">TRUE()</f>
        <v>1</v>
      </c>
      <c r="AD47" s="2" t="n">
        <f aca="false">TRUE()</f>
        <v>1</v>
      </c>
      <c r="AE47" s="2" t="n">
        <f aca="false">TRUE()</f>
        <v>1</v>
      </c>
      <c r="AF47" s="2" t="n">
        <f aca="false">TRUE()</f>
        <v>1</v>
      </c>
      <c r="AG47" s="2" t="n">
        <f aca="false">TRUE()</f>
        <v>1</v>
      </c>
      <c r="AH47" s="2" t="n">
        <f aca="false">TRUE()</f>
        <v>1</v>
      </c>
      <c r="AI47" s="2" t="n">
        <f aca="false">TRUE()</f>
        <v>1</v>
      </c>
      <c r="AJ47" s="2" t="n">
        <f aca="false">TRUE()</f>
        <v>1</v>
      </c>
      <c r="AK47" s="2" t="n">
        <v>5</v>
      </c>
      <c r="AL47" s="2" t="n">
        <v>5</v>
      </c>
      <c r="AM47" s="2" t="n">
        <v>5</v>
      </c>
      <c r="AN47" s="2" t="n">
        <v>5</v>
      </c>
      <c r="AO47" s="2" t="n">
        <f aca="false">TRUE()</f>
        <v>1</v>
      </c>
      <c r="AP47" s="2" t="n">
        <v>20</v>
      </c>
    </row>
    <row r="48" customFormat="false" ht="15.75" hidden="false" customHeight="false" outlineLevel="0" collapsed="false">
      <c r="A48" s="73" t="n">
        <v>43596.5459143519</v>
      </c>
      <c r="B48" s="2" t="s">
        <v>411</v>
      </c>
      <c r="C48" s="2" t="s">
        <v>148</v>
      </c>
      <c r="D48" s="2" t="n">
        <v>9</v>
      </c>
      <c r="E48" s="2" t="n">
        <v>139</v>
      </c>
      <c r="G48" s="4" t="s">
        <v>870</v>
      </c>
      <c r="H48" s="2" t="s">
        <v>413</v>
      </c>
      <c r="I48" s="2" t="s">
        <v>765</v>
      </c>
      <c r="J48" s="2" t="s">
        <v>777</v>
      </c>
      <c r="K48" s="2" t="s">
        <v>731</v>
      </c>
      <c r="L48" s="2" t="s">
        <v>749</v>
      </c>
      <c r="M48" s="2" t="s">
        <v>345</v>
      </c>
      <c r="N48" s="2" t="n">
        <v>52</v>
      </c>
      <c r="O48" s="2" t="n">
        <v>2</v>
      </c>
      <c r="Q48" s="2" t="n">
        <f aca="false">TRUE()</f>
        <v>1</v>
      </c>
      <c r="R48" s="2" t="n">
        <f aca="false">TRUE()</f>
        <v>1</v>
      </c>
      <c r="S48" s="2" t="n">
        <f aca="false">TRUE()</f>
        <v>1</v>
      </c>
      <c r="T48" s="2" t="n">
        <f aca="false">TRUE()</f>
        <v>1</v>
      </c>
      <c r="U48" s="2" t="n">
        <f aca="false">TRUE()</f>
        <v>1</v>
      </c>
      <c r="V48" s="2" t="n">
        <f aca="false">TRUE()</f>
        <v>1</v>
      </c>
      <c r="W48" s="2" t="n">
        <f aca="false">TRUE()</f>
        <v>1</v>
      </c>
      <c r="X48" s="2" t="n">
        <f aca="false">TRUE()</f>
        <v>1</v>
      </c>
      <c r="Y48" s="2" t="n">
        <f aca="false">TRUE()</f>
        <v>1</v>
      </c>
      <c r="Z48" s="2" t="n">
        <f aca="false">TRUE()</f>
        <v>1</v>
      </c>
      <c r="AA48" s="2" t="n">
        <f aca="false">TRUE()</f>
        <v>1</v>
      </c>
      <c r="AB48" s="2" t="n">
        <f aca="false">TRUE()</f>
        <v>1</v>
      </c>
      <c r="AC48" s="2" t="n">
        <f aca="false">TRUE()</f>
        <v>1</v>
      </c>
      <c r="AD48" s="2" t="n">
        <f aca="false">TRUE()</f>
        <v>1</v>
      </c>
      <c r="AE48" s="2" t="n">
        <f aca="false">TRUE()</f>
        <v>1</v>
      </c>
      <c r="AF48" s="2" t="n">
        <f aca="false">TRUE()</f>
        <v>1</v>
      </c>
      <c r="AG48" s="2" t="n">
        <f aca="false">TRUE()</f>
        <v>1</v>
      </c>
      <c r="AH48" s="2" t="n">
        <f aca="false">TRUE()</f>
        <v>1</v>
      </c>
      <c r="AI48" s="2" t="n">
        <f aca="false">FALSE()</f>
        <v>0</v>
      </c>
      <c r="AJ48" s="2" t="n">
        <f aca="false">FALSE()</f>
        <v>0</v>
      </c>
      <c r="AK48" s="2" t="n">
        <v>5</v>
      </c>
      <c r="AL48" s="2" t="n">
        <v>5</v>
      </c>
      <c r="AM48" s="2" t="n">
        <v>5</v>
      </c>
      <c r="AN48" s="2" t="n">
        <v>3</v>
      </c>
      <c r="AO48" s="2" t="n">
        <f aca="false">FALSE()</f>
        <v>0</v>
      </c>
      <c r="AP48" s="2" t="n">
        <v>18</v>
      </c>
    </row>
    <row r="49" customFormat="false" ht="15.75" hidden="false" customHeight="false" outlineLevel="0" collapsed="false">
      <c r="A49" s="73" t="n">
        <v>43596.5520717593</v>
      </c>
      <c r="B49" s="2" t="s">
        <v>418</v>
      </c>
      <c r="C49" s="2" t="s">
        <v>419</v>
      </c>
      <c r="D49" s="2" t="n">
        <v>10</v>
      </c>
      <c r="E49" s="2" t="n">
        <v>64</v>
      </c>
      <c r="G49" s="4" t="s">
        <v>420</v>
      </c>
      <c r="H49" s="2" t="s">
        <v>421</v>
      </c>
      <c r="I49" s="2" t="s">
        <v>733</v>
      </c>
      <c r="J49" s="2" t="s">
        <v>777</v>
      </c>
      <c r="K49" s="2" t="s">
        <v>728</v>
      </c>
      <c r="L49" s="2" t="s">
        <v>743</v>
      </c>
      <c r="M49" s="2" t="s">
        <v>345</v>
      </c>
      <c r="N49" s="2" t="n">
        <v>53</v>
      </c>
      <c r="O49" s="2" t="n">
        <v>2</v>
      </c>
      <c r="Q49" s="2" t="n">
        <f aca="false">TRUE()</f>
        <v>1</v>
      </c>
      <c r="R49" s="2" t="n">
        <f aca="false">TRUE()</f>
        <v>1</v>
      </c>
      <c r="S49" s="2" t="n">
        <f aca="false">FALSE()</f>
        <v>0</v>
      </c>
      <c r="T49" s="2" t="n">
        <f aca="false">TRUE()</f>
        <v>1</v>
      </c>
      <c r="U49" s="2" t="n">
        <f aca="false">TRUE()</f>
        <v>1</v>
      </c>
      <c r="V49" s="2" t="n">
        <f aca="false">TRUE()</f>
        <v>1</v>
      </c>
      <c r="W49" s="2" t="n">
        <f aca="false">TRUE()</f>
        <v>1</v>
      </c>
      <c r="X49" s="2" t="n">
        <f aca="false">FALSE()</f>
        <v>0</v>
      </c>
      <c r="Y49" s="2" t="n">
        <f aca="false">TRUE()</f>
        <v>1</v>
      </c>
      <c r="Z49" s="2" t="n">
        <f aca="false">TRUE()</f>
        <v>1</v>
      </c>
      <c r="AA49" s="2" t="n">
        <f aca="false">TRUE()</f>
        <v>1</v>
      </c>
      <c r="AB49" s="2" t="n">
        <f aca="false">TRUE()</f>
        <v>1</v>
      </c>
      <c r="AC49" s="2" t="n">
        <f aca="false">FALSE()</f>
        <v>0</v>
      </c>
      <c r="AD49" s="2" t="n">
        <f aca="false">FALSE()</f>
        <v>0</v>
      </c>
      <c r="AE49" s="2" t="n">
        <f aca="false">FALSE()</f>
        <v>0</v>
      </c>
      <c r="AF49" s="2" t="n">
        <f aca="false">TRUE()</f>
        <v>1</v>
      </c>
      <c r="AG49" s="2" t="n">
        <f aca="false">TRUE()</f>
        <v>1</v>
      </c>
      <c r="AH49" s="2" t="n">
        <f aca="false">FALSE()</f>
        <v>0</v>
      </c>
      <c r="AI49" s="2" t="n">
        <f aca="false">FALSE()</f>
        <v>0</v>
      </c>
      <c r="AJ49" s="2" t="n">
        <f aca="false">FALSE()</f>
        <v>0</v>
      </c>
      <c r="AK49" s="2" t="n">
        <v>4</v>
      </c>
      <c r="AL49" s="2" t="n">
        <v>4</v>
      </c>
      <c r="AM49" s="2" t="n">
        <v>2</v>
      </c>
      <c r="AN49" s="2" t="n">
        <v>2</v>
      </c>
      <c r="AO49" s="2" t="n">
        <f aca="false">TRUE()</f>
        <v>1</v>
      </c>
      <c r="AP49" s="2" t="n">
        <v>12</v>
      </c>
    </row>
    <row r="50" customFormat="false" ht="15.75" hidden="false" customHeight="false" outlineLevel="0" collapsed="false">
      <c r="A50" s="73" t="n">
        <v>43596.5526388889</v>
      </c>
      <c r="B50" s="2" t="s">
        <v>871</v>
      </c>
      <c r="C50" s="2" t="s">
        <v>872</v>
      </c>
      <c r="D50" s="2" t="n">
        <v>9</v>
      </c>
      <c r="E50" s="2" t="n">
        <v>64</v>
      </c>
      <c r="G50" s="4" t="s">
        <v>873</v>
      </c>
      <c r="H50" s="2" t="s">
        <v>874</v>
      </c>
      <c r="I50" s="2" t="s">
        <v>811</v>
      </c>
      <c r="J50" s="2" t="s">
        <v>798</v>
      </c>
      <c r="K50" s="2" t="s">
        <v>731</v>
      </c>
      <c r="L50" s="2" t="s">
        <v>736</v>
      </c>
      <c r="M50" s="2" t="s">
        <v>66</v>
      </c>
      <c r="N50" s="2" t="n">
        <v>54</v>
      </c>
      <c r="O50" s="2" t="n">
        <v>2</v>
      </c>
      <c r="Q50" s="2" t="n">
        <f aca="false">TRUE()</f>
        <v>1</v>
      </c>
      <c r="R50" s="2" t="n">
        <f aca="false">TRUE()</f>
        <v>1</v>
      </c>
      <c r="S50" s="2" t="n">
        <f aca="false">TRUE()</f>
        <v>1</v>
      </c>
      <c r="T50" s="2" t="n">
        <f aca="false">TRUE()</f>
        <v>1</v>
      </c>
      <c r="U50" s="2" t="n">
        <f aca="false">TRUE()</f>
        <v>1</v>
      </c>
      <c r="V50" s="2" t="n">
        <f aca="false">TRUE()</f>
        <v>1</v>
      </c>
      <c r="W50" s="2" t="n">
        <f aca="false">TRUE()</f>
        <v>1</v>
      </c>
      <c r="X50" s="2" t="n">
        <f aca="false">TRUE()</f>
        <v>1</v>
      </c>
      <c r="Y50" s="2" t="n">
        <f aca="false">TRUE()</f>
        <v>1</v>
      </c>
      <c r="Z50" s="2" t="n">
        <f aca="false">TRUE()</f>
        <v>1</v>
      </c>
      <c r="AA50" s="2" t="n">
        <f aca="false">TRUE()</f>
        <v>1</v>
      </c>
      <c r="AB50" s="2" t="n">
        <f aca="false">TRUE()</f>
        <v>1</v>
      </c>
      <c r="AC50" s="2" t="n">
        <f aca="false">FALSE()</f>
        <v>0</v>
      </c>
      <c r="AD50" s="2" t="n">
        <f aca="false">TRUE()</f>
        <v>1</v>
      </c>
      <c r="AE50" s="2" t="n">
        <f aca="false">TRUE()</f>
        <v>1</v>
      </c>
      <c r="AF50" s="2" t="n">
        <f aca="false">TRUE()</f>
        <v>1</v>
      </c>
      <c r="AG50" s="2" t="n">
        <f aca="false">TRUE()</f>
        <v>1</v>
      </c>
      <c r="AH50" s="2" t="n">
        <f aca="false">FALSE()</f>
        <v>0</v>
      </c>
      <c r="AI50" s="2" t="n">
        <f aca="false">TRUE()</f>
        <v>1</v>
      </c>
      <c r="AJ50" s="2" t="n">
        <f aca="false">FALSE()</f>
        <v>0</v>
      </c>
      <c r="AK50" s="2" t="n">
        <v>5</v>
      </c>
      <c r="AL50" s="2" t="n">
        <v>5</v>
      </c>
      <c r="AM50" s="2" t="n">
        <v>4</v>
      </c>
      <c r="AN50" s="2" t="n">
        <v>3</v>
      </c>
      <c r="AO50" s="2" t="n">
        <f aca="false">TRUE()</f>
        <v>1</v>
      </c>
      <c r="AP50" s="2" t="n">
        <v>17</v>
      </c>
    </row>
    <row r="51" customFormat="false" ht="15.75" hidden="false" customHeight="false" outlineLevel="0" collapsed="false">
      <c r="A51" s="73" t="n">
        <v>43596.5617013889</v>
      </c>
      <c r="B51" s="2" t="s">
        <v>408</v>
      </c>
      <c r="C51" s="2" t="s">
        <v>106</v>
      </c>
      <c r="D51" s="2" t="n">
        <v>9</v>
      </c>
      <c r="E51" s="2" t="n">
        <v>139</v>
      </c>
      <c r="G51" s="4" t="s">
        <v>409</v>
      </c>
      <c r="H51" s="2" t="s">
        <v>875</v>
      </c>
      <c r="I51" s="2" t="s">
        <v>733</v>
      </c>
      <c r="J51" s="2" t="s">
        <v>777</v>
      </c>
      <c r="K51" s="2" t="s">
        <v>735</v>
      </c>
      <c r="L51" s="2" t="s">
        <v>749</v>
      </c>
      <c r="M51" s="2" t="s">
        <v>66</v>
      </c>
      <c r="N51" s="2" t="n">
        <v>55</v>
      </c>
      <c r="O51" s="2" t="n">
        <v>2</v>
      </c>
      <c r="Q51" s="2" t="n">
        <f aca="false">TRUE()</f>
        <v>1</v>
      </c>
      <c r="R51" s="2" t="n">
        <f aca="false">TRUE()</f>
        <v>1</v>
      </c>
      <c r="S51" s="2" t="n">
        <f aca="false">TRUE()</f>
        <v>1</v>
      </c>
      <c r="T51" s="2" t="n">
        <f aca="false">TRUE()</f>
        <v>1</v>
      </c>
      <c r="U51" s="2" t="n">
        <f aca="false">TRUE()</f>
        <v>1</v>
      </c>
      <c r="V51" s="2" t="n">
        <f aca="false">TRUE()</f>
        <v>1</v>
      </c>
      <c r="W51" s="2" t="n">
        <f aca="false">TRUE()</f>
        <v>1</v>
      </c>
      <c r="X51" s="2" t="n">
        <f aca="false">TRUE()</f>
        <v>1</v>
      </c>
      <c r="Y51" s="2" t="n">
        <f aca="false">TRUE()</f>
        <v>1</v>
      </c>
      <c r="Z51" s="2" t="n">
        <f aca="false">TRUE()</f>
        <v>1</v>
      </c>
      <c r="AA51" s="2" t="n">
        <f aca="false">TRUE()</f>
        <v>1</v>
      </c>
      <c r="AB51" s="2" t="n">
        <f aca="false">TRUE()</f>
        <v>1</v>
      </c>
      <c r="AC51" s="2" t="n">
        <f aca="false">TRUE()</f>
        <v>1</v>
      </c>
      <c r="AD51" s="2" t="n">
        <f aca="false">TRUE()</f>
        <v>1</v>
      </c>
      <c r="AE51" s="2" t="n">
        <f aca="false">TRUE()</f>
        <v>1</v>
      </c>
      <c r="AF51" s="2" t="n">
        <f aca="false">TRUE()</f>
        <v>1</v>
      </c>
      <c r="AG51" s="2" t="n">
        <f aca="false">TRUE()</f>
        <v>1</v>
      </c>
      <c r="AH51" s="2" t="n">
        <f aca="false">TRUE()</f>
        <v>1</v>
      </c>
      <c r="AI51" s="2" t="n">
        <f aca="false">FALSE()</f>
        <v>0</v>
      </c>
      <c r="AJ51" s="2" t="n">
        <f aca="false">FALSE()</f>
        <v>0</v>
      </c>
      <c r="AK51" s="2" t="n">
        <v>5</v>
      </c>
      <c r="AL51" s="2" t="n">
        <v>5</v>
      </c>
      <c r="AM51" s="2" t="n">
        <v>5</v>
      </c>
      <c r="AN51" s="2" t="n">
        <v>3</v>
      </c>
      <c r="AO51" s="2" t="n">
        <f aca="false">TRUE()</f>
        <v>1</v>
      </c>
      <c r="AP51" s="2" t="n">
        <v>18</v>
      </c>
    </row>
    <row r="52" customFormat="false" ht="15.75" hidden="false" customHeight="false" outlineLevel="0" collapsed="false">
      <c r="A52" s="73" t="n">
        <v>43596.5840046296</v>
      </c>
      <c r="B52" s="2" t="s">
        <v>876</v>
      </c>
      <c r="C52" s="2" t="s">
        <v>308</v>
      </c>
      <c r="D52" s="2" t="n">
        <v>10</v>
      </c>
      <c r="E52" s="2" t="n">
        <v>36</v>
      </c>
      <c r="G52" s="4" t="s">
        <v>877</v>
      </c>
      <c r="H52" s="2" t="s">
        <v>878</v>
      </c>
      <c r="I52" s="2" t="s">
        <v>751</v>
      </c>
      <c r="J52" s="2" t="s">
        <v>734</v>
      </c>
      <c r="K52" s="2" t="s">
        <v>735</v>
      </c>
      <c r="L52" s="2" t="s">
        <v>736</v>
      </c>
      <c r="M52" s="2" t="s">
        <v>345</v>
      </c>
      <c r="N52" s="2" t="n">
        <v>56</v>
      </c>
      <c r="O52" s="2" t="n">
        <v>2</v>
      </c>
      <c r="Q52" s="2" t="n">
        <f aca="false">TRUE()</f>
        <v>1</v>
      </c>
      <c r="R52" s="2" t="n">
        <f aca="false">TRUE()</f>
        <v>1</v>
      </c>
      <c r="S52" s="2" t="n">
        <f aca="false">TRUE()</f>
        <v>1</v>
      </c>
      <c r="T52" s="2" t="n">
        <f aca="false">TRUE()</f>
        <v>1</v>
      </c>
      <c r="U52" s="2" t="n">
        <f aca="false">TRUE()</f>
        <v>1</v>
      </c>
      <c r="V52" s="2" t="n">
        <f aca="false">TRUE()</f>
        <v>1</v>
      </c>
      <c r="W52" s="2" t="n">
        <f aca="false">TRUE()</f>
        <v>1</v>
      </c>
      <c r="X52" s="2" t="n">
        <f aca="false">TRUE()</f>
        <v>1</v>
      </c>
      <c r="Y52" s="2" t="n">
        <f aca="false">TRUE()</f>
        <v>1</v>
      </c>
      <c r="Z52" s="2" t="n">
        <f aca="false">TRUE()</f>
        <v>1</v>
      </c>
      <c r="AA52" s="2" t="n">
        <f aca="false">TRUE()</f>
        <v>1</v>
      </c>
      <c r="AB52" s="2" t="n">
        <f aca="false">TRUE()</f>
        <v>1</v>
      </c>
      <c r="AC52" s="2" t="n">
        <f aca="false">TRUE()</f>
        <v>1</v>
      </c>
      <c r="AD52" s="2" t="n">
        <f aca="false">TRUE()</f>
        <v>1</v>
      </c>
      <c r="AE52" s="2" t="n">
        <f aca="false">TRUE()</f>
        <v>1</v>
      </c>
      <c r="AF52" s="2" t="n">
        <f aca="false">TRUE()</f>
        <v>1</v>
      </c>
      <c r="AG52" s="2" t="n">
        <f aca="false">FALSE()</f>
        <v>0</v>
      </c>
      <c r="AH52" s="2" t="n">
        <f aca="false">FALSE()</f>
        <v>0</v>
      </c>
      <c r="AI52" s="2" t="n">
        <f aca="false">TRUE()</f>
        <v>1</v>
      </c>
      <c r="AJ52" s="2" t="n">
        <f aca="false">TRUE()</f>
        <v>1</v>
      </c>
      <c r="AK52" s="2" t="n">
        <v>5</v>
      </c>
      <c r="AL52" s="2" t="n">
        <v>5</v>
      </c>
      <c r="AM52" s="2" t="n">
        <v>5</v>
      </c>
      <c r="AN52" s="2" t="n">
        <v>3</v>
      </c>
      <c r="AO52" s="2" t="n">
        <f aca="false">FALSE()</f>
        <v>0</v>
      </c>
      <c r="AP52" s="2" t="n">
        <v>18</v>
      </c>
    </row>
    <row r="53" customFormat="false" ht="15.75" hidden="false" customHeight="false" outlineLevel="0" collapsed="false">
      <c r="A53" s="73" t="n">
        <v>43596.5880671296</v>
      </c>
      <c r="B53" s="2" t="s">
        <v>879</v>
      </c>
      <c r="C53" s="2" t="s">
        <v>880</v>
      </c>
      <c r="D53" s="2" t="n">
        <v>9</v>
      </c>
      <c r="E53" s="2" t="n">
        <v>85</v>
      </c>
      <c r="G53" s="4" t="s">
        <v>881</v>
      </c>
      <c r="H53" s="2" t="s">
        <v>882</v>
      </c>
      <c r="I53" s="2" t="s">
        <v>726</v>
      </c>
      <c r="J53" s="2" t="s">
        <v>777</v>
      </c>
      <c r="K53" s="2" t="s">
        <v>731</v>
      </c>
      <c r="L53" s="2" t="s">
        <v>749</v>
      </c>
      <c r="M53" s="2" t="s">
        <v>66</v>
      </c>
      <c r="N53" s="2" t="n">
        <v>57</v>
      </c>
      <c r="O53" s="2" t="n">
        <v>-1</v>
      </c>
      <c r="Q53" s="2" t="n">
        <f aca="false">FALSE()</f>
        <v>0</v>
      </c>
      <c r="R53" s="2" t="n">
        <f aca="false">FALSE()</f>
        <v>0</v>
      </c>
      <c r="S53" s="2" t="n">
        <f aca="false">FALSE()</f>
        <v>0</v>
      </c>
      <c r="T53" s="2" t="n">
        <f aca="false">FALSE()</f>
        <v>0</v>
      </c>
      <c r="U53" s="2" t="n">
        <f aca="false">FALSE()</f>
        <v>0</v>
      </c>
      <c r="V53" s="2" t="n">
        <f aca="false">FALSE()</f>
        <v>0</v>
      </c>
      <c r="W53" s="2" t="n">
        <f aca="false">FALSE()</f>
        <v>0</v>
      </c>
      <c r="X53" s="2" t="n">
        <f aca="false">FALSE()</f>
        <v>0</v>
      </c>
      <c r="Y53" s="2" t="n">
        <f aca="false">FALSE()</f>
        <v>0</v>
      </c>
      <c r="Z53" s="2" t="n">
        <f aca="false">FALSE()</f>
        <v>0</v>
      </c>
      <c r="AA53" s="2" t="n">
        <f aca="false">FALSE()</f>
        <v>0</v>
      </c>
      <c r="AB53" s="2" t="n">
        <f aca="false">FALSE()</f>
        <v>0</v>
      </c>
      <c r="AC53" s="2" t="n">
        <f aca="false">FALSE()</f>
        <v>0</v>
      </c>
      <c r="AD53" s="2" t="n">
        <f aca="false">FALSE()</f>
        <v>0</v>
      </c>
      <c r="AE53" s="2" t="n">
        <f aca="false">FALSE()</f>
        <v>0</v>
      </c>
      <c r="AF53" s="2" t="n">
        <f aca="false">FALSE()</f>
        <v>0</v>
      </c>
      <c r="AG53" s="2" t="n">
        <f aca="false">FALSE()</f>
        <v>0</v>
      </c>
      <c r="AH53" s="2" t="n">
        <f aca="false">FALSE()</f>
        <v>0</v>
      </c>
      <c r="AI53" s="2" t="n">
        <f aca="false">FALSE()</f>
        <v>0</v>
      </c>
      <c r="AJ53" s="2" t="n">
        <f aca="false">FALSE()</f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f aca="false">FALSE()</f>
        <v>0</v>
      </c>
      <c r="AP53" s="2" t="n">
        <v>-1</v>
      </c>
    </row>
    <row r="54" customFormat="false" ht="15.75" hidden="false" customHeight="false" outlineLevel="0" collapsed="false">
      <c r="A54" s="73" t="n">
        <v>43596.5989236111</v>
      </c>
      <c r="B54" s="2" t="s">
        <v>867</v>
      </c>
      <c r="C54" s="2" t="s">
        <v>452</v>
      </c>
      <c r="D54" s="2" t="n">
        <v>11</v>
      </c>
      <c r="E54" s="2" t="n">
        <v>149</v>
      </c>
      <c r="F54" s="2" t="s">
        <v>883</v>
      </c>
      <c r="G54" s="4" t="s">
        <v>884</v>
      </c>
      <c r="H54" s="2" t="s">
        <v>885</v>
      </c>
      <c r="I54" s="2" t="s">
        <v>729</v>
      </c>
      <c r="J54" s="2" t="s">
        <v>777</v>
      </c>
      <c r="K54" s="2" t="s">
        <v>731</v>
      </c>
      <c r="L54" s="2" t="s">
        <v>790</v>
      </c>
      <c r="M54" s="2" t="s">
        <v>345</v>
      </c>
      <c r="N54" s="2" t="n">
        <v>58</v>
      </c>
      <c r="O54" s="2" t="n">
        <v>2</v>
      </c>
      <c r="Q54" s="2" t="n">
        <f aca="false">TRUE()</f>
        <v>1</v>
      </c>
      <c r="R54" s="2" t="n">
        <f aca="false">TRUE()</f>
        <v>1</v>
      </c>
      <c r="S54" s="2" t="n">
        <f aca="false">FALSE()</f>
        <v>0</v>
      </c>
      <c r="T54" s="2" t="n">
        <f aca="false">TRUE()</f>
        <v>1</v>
      </c>
      <c r="U54" s="2" t="n">
        <f aca="false">TRUE()</f>
        <v>1</v>
      </c>
      <c r="V54" s="2" t="n">
        <f aca="false">TRUE()</f>
        <v>1</v>
      </c>
      <c r="W54" s="2" t="n">
        <f aca="false">TRUE()</f>
        <v>1</v>
      </c>
      <c r="X54" s="2" t="n">
        <f aca="false">TRUE()</f>
        <v>1</v>
      </c>
      <c r="Y54" s="2" t="n">
        <f aca="false">TRUE()</f>
        <v>1</v>
      </c>
      <c r="Z54" s="2" t="n">
        <f aca="false">TRUE()</f>
        <v>1</v>
      </c>
      <c r="AA54" s="2" t="n">
        <f aca="false">TRUE()</f>
        <v>1</v>
      </c>
      <c r="AB54" s="2" t="n">
        <f aca="false">TRUE()</f>
        <v>1</v>
      </c>
      <c r="AC54" s="2" t="n">
        <f aca="false">TRUE()</f>
        <v>1</v>
      </c>
      <c r="AD54" s="2" t="n">
        <f aca="false">TRUE()</f>
        <v>1</v>
      </c>
      <c r="AE54" s="2" t="n">
        <f aca="false">TRUE()</f>
        <v>1</v>
      </c>
      <c r="AF54" s="2" t="n">
        <f aca="false">TRUE()</f>
        <v>1</v>
      </c>
      <c r="AG54" s="2" t="n">
        <f aca="false">FALSE()</f>
        <v>0</v>
      </c>
      <c r="AH54" s="2" t="n">
        <f aca="false">TRUE()</f>
        <v>1</v>
      </c>
      <c r="AI54" s="2" t="n">
        <f aca="false">TRUE()</f>
        <v>1</v>
      </c>
      <c r="AJ54" s="2" t="n">
        <f aca="false">FALSE()</f>
        <v>0</v>
      </c>
      <c r="AK54" s="2" t="n">
        <v>4</v>
      </c>
      <c r="AL54" s="2" t="n">
        <v>5</v>
      </c>
      <c r="AM54" s="2" t="n">
        <v>5</v>
      </c>
      <c r="AN54" s="2" t="n">
        <v>3</v>
      </c>
      <c r="AO54" s="2" t="n">
        <f aca="false">FALSE()</f>
        <v>0</v>
      </c>
      <c r="AP54" s="2" t="n">
        <v>17</v>
      </c>
    </row>
    <row r="55" customFormat="false" ht="15.75" hidden="false" customHeight="false" outlineLevel="0" collapsed="false">
      <c r="A55" s="73" t="n">
        <v>43596.6003240741</v>
      </c>
      <c r="B55" s="2" t="s">
        <v>886</v>
      </c>
      <c r="C55" s="2" t="s">
        <v>72</v>
      </c>
      <c r="D55" s="2" t="n">
        <v>10</v>
      </c>
      <c r="E55" s="2" t="n">
        <v>117</v>
      </c>
      <c r="G55" s="2" t="s">
        <v>887</v>
      </c>
      <c r="H55" s="2" t="s">
        <v>888</v>
      </c>
      <c r="I55" s="2" t="s">
        <v>733</v>
      </c>
      <c r="J55" s="2" t="s">
        <v>752</v>
      </c>
      <c r="K55" s="2" t="s">
        <v>225</v>
      </c>
      <c r="L55" s="2" t="s">
        <v>225</v>
      </c>
      <c r="M55" s="2" t="s">
        <v>345</v>
      </c>
      <c r="N55" s="2" t="n">
        <v>59</v>
      </c>
      <c r="O55" s="2" t="n">
        <v>2</v>
      </c>
      <c r="Q55" s="2" t="n">
        <f aca="false">FALSE()</f>
        <v>0</v>
      </c>
      <c r="R55" s="2" t="n">
        <f aca="false">FALSE()</f>
        <v>0</v>
      </c>
      <c r="S55" s="2" t="n">
        <f aca="false">FALSE()</f>
        <v>0</v>
      </c>
      <c r="T55" s="2" t="n">
        <f aca="false">FALSE()</f>
        <v>0</v>
      </c>
      <c r="U55" s="2" t="n">
        <f aca="false">TRUE()</f>
        <v>1</v>
      </c>
      <c r="V55" s="2" t="n">
        <f aca="false">FALSE()</f>
        <v>0</v>
      </c>
      <c r="W55" s="2" t="n">
        <f aca="false">FALSE()</f>
        <v>0</v>
      </c>
      <c r="X55" s="2" t="n">
        <f aca="false">FALSE()</f>
        <v>0</v>
      </c>
      <c r="Y55" s="2" t="n">
        <f aca="false">FALSE()</f>
        <v>0</v>
      </c>
      <c r="Z55" s="2" t="n">
        <f aca="false">FALSE()</f>
        <v>0</v>
      </c>
      <c r="AA55" s="2" t="n">
        <f aca="false">FALSE()</f>
        <v>0</v>
      </c>
      <c r="AB55" s="2" t="n">
        <f aca="false">FALSE()</f>
        <v>0</v>
      </c>
      <c r="AC55" s="2" t="n">
        <f aca="false">FALSE()</f>
        <v>0</v>
      </c>
      <c r="AD55" s="2" t="n">
        <f aca="false">FALSE()</f>
        <v>0</v>
      </c>
      <c r="AE55" s="2" t="n">
        <f aca="false">FALSE()</f>
        <v>0</v>
      </c>
      <c r="AF55" s="2" t="n">
        <f aca="false">FALSE()</f>
        <v>0</v>
      </c>
      <c r="AG55" s="2" t="n">
        <f aca="false">FALSE()</f>
        <v>0</v>
      </c>
      <c r="AH55" s="2" t="n">
        <f aca="false">FALSE()</f>
        <v>0</v>
      </c>
      <c r="AI55" s="2" t="n">
        <f aca="false">FALSE()</f>
        <v>0</v>
      </c>
      <c r="AJ55" s="2" t="n">
        <f aca="false">FALSE()</f>
        <v>0</v>
      </c>
      <c r="AK55" s="2" t="n">
        <v>1</v>
      </c>
      <c r="AL55" s="2" t="n">
        <v>0</v>
      </c>
      <c r="AM55" s="2" t="n">
        <v>0</v>
      </c>
      <c r="AN55" s="2" t="n">
        <v>0</v>
      </c>
      <c r="AO55" s="2" t="n">
        <f aca="false">FALSE()</f>
        <v>0</v>
      </c>
      <c r="AP55" s="2" t="n">
        <v>1</v>
      </c>
    </row>
    <row r="56" customFormat="false" ht="15.75" hidden="false" customHeight="false" outlineLevel="0" collapsed="false">
      <c r="A56" s="73" t="n">
        <v>43596.6011805556</v>
      </c>
      <c r="B56" s="2" t="s">
        <v>485</v>
      </c>
      <c r="C56" s="2" t="s">
        <v>486</v>
      </c>
      <c r="D56" s="2" t="n">
        <v>8</v>
      </c>
      <c r="E56" s="2" t="n">
        <v>66</v>
      </c>
      <c r="G56" s="4" t="s">
        <v>889</v>
      </c>
      <c r="H56" s="2" t="s">
        <v>488</v>
      </c>
      <c r="I56" s="2" t="s">
        <v>810</v>
      </c>
      <c r="J56" s="2" t="s">
        <v>752</v>
      </c>
      <c r="K56" s="2" t="s">
        <v>788</v>
      </c>
      <c r="L56" s="2" t="s">
        <v>749</v>
      </c>
      <c r="M56" s="2" t="s">
        <v>345</v>
      </c>
      <c r="N56" s="2" t="n">
        <v>60</v>
      </c>
      <c r="O56" s="2" t="n">
        <v>2</v>
      </c>
      <c r="Q56" s="2" t="n">
        <f aca="false">TRUE()</f>
        <v>1</v>
      </c>
      <c r="R56" s="2" t="n">
        <f aca="false">TRUE()</f>
        <v>1</v>
      </c>
      <c r="S56" s="2" t="n">
        <f aca="false">TRUE()</f>
        <v>1</v>
      </c>
      <c r="T56" s="2" t="n">
        <f aca="false">TRUE()</f>
        <v>1</v>
      </c>
      <c r="U56" s="2" t="n">
        <f aca="false">TRUE()</f>
        <v>1</v>
      </c>
      <c r="V56" s="2" t="n">
        <f aca="false">TRUE()</f>
        <v>1</v>
      </c>
      <c r="W56" s="2" t="n">
        <f aca="false">TRUE()</f>
        <v>1</v>
      </c>
      <c r="X56" s="2" t="n">
        <f aca="false">TRUE()</f>
        <v>1</v>
      </c>
      <c r="Y56" s="2" t="n">
        <f aca="false">TRUE()</f>
        <v>1</v>
      </c>
      <c r="Z56" s="2" t="n">
        <f aca="false">TRUE()</f>
        <v>1</v>
      </c>
      <c r="AA56" s="2" t="n">
        <f aca="false">TRUE()</f>
        <v>1</v>
      </c>
      <c r="AB56" s="2" t="n">
        <f aca="false">TRUE()</f>
        <v>1</v>
      </c>
      <c r="AC56" s="2" t="n">
        <f aca="false">TRUE()</f>
        <v>1</v>
      </c>
      <c r="AD56" s="2" t="n">
        <f aca="false">TRUE()</f>
        <v>1</v>
      </c>
      <c r="AE56" s="2" t="n">
        <f aca="false">TRUE()</f>
        <v>1</v>
      </c>
      <c r="AF56" s="2" t="n">
        <f aca="false">TRUE()</f>
        <v>1</v>
      </c>
      <c r="AG56" s="2" t="n">
        <f aca="false">TRUE()</f>
        <v>1</v>
      </c>
      <c r="AH56" s="2" t="n">
        <f aca="false">TRUE()</f>
        <v>1</v>
      </c>
      <c r="AI56" s="2" t="n">
        <f aca="false">TRUE()</f>
        <v>1</v>
      </c>
      <c r="AJ56" s="2" t="n">
        <f aca="false">TRUE()</f>
        <v>1</v>
      </c>
      <c r="AK56" s="2" t="n">
        <v>5</v>
      </c>
      <c r="AL56" s="2" t="n">
        <v>5</v>
      </c>
      <c r="AM56" s="2" t="n">
        <v>5</v>
      </c>
      <c r="AN56" s="2" t="n">
        <v>5</v>
      </c>
      <c r="AO56" s="2" t="n">
        <f aca="false">FALSE()</f>
        <v>0</v>
      </c>
      <c r="AP56" s="2" t="n">
        <v>20</v>
      </c>
    </row>
    <row r="57" customFormat="false" ht="15.75" hidden="false" customHeight="false" outlineLevel="0" collapsed="false">
      <c r="A57" s="73" t="n">
        <v>43596.6054050926</v>
      </c>
      <c r="B57" s="2" t="s">
        <v>540</v>
      </c>
      <c r="C57" s="2" t="s">
        <v>87</v>
      </c>
      <c r="D57" s="2" t="n">
        <v>10</v>
      </c>
      <c r="E57" s="2" t="n">
        <v>64</v>
      </c>
      <c r="F57" s="2" t="s">
        <v>890</v>
      </c>
      <c r="G57" s="4" t="s">
        <v>891</v>
      </c>
      <c r="H57" s="2" t="s">
        <v>542</v>
      </c>
      <c r="I57" s="2" t="s">
        <v>892</v>
      </c>
      <c r="J57" s="2" t="s">
        <v>727</v>
      </c>
      <c r="K57" s="2" t="s">
        <v>821</v>
      </c>
      <c r="L57" s="2" t="s">
        <v>743</v>
      </c>
      <c r="M57" s="2" t="s">
        <v>345</v>
      </c>
      <c r="N57" s="2" t="n">
        <v>61</v>
      </c>
      <c r="O57" s="2" t="n">
        <v>2</v>
      </c>
      <c r="Q57" s="2" t="n">
        <f aca="false">FALSE()</f>
        <v>0</v>
      </c>
      <c r="R57" s="2" t="n">
        <f aca="false">TRUE()</f>
        <v>1</v>
      </c>
      <c r="S57" s="2" t="n">
        <f aca="false">TRUE()</f>
        <v>1</v>
      </c>
      <c r="T57" s="2" t="n">
        <f aca="false">TRUE()</f>
        <v>1</v>
      </c>
      <c r="U57" s="2" t="n">
        <f aca="false">FALSE()</f>
        <v>0</v>
      </c>
      <c r="V57" s="2" t="n">
        <f aca="false">TRUE()</f>
        <v>1</v>
      </c>
      <c r="W57" s="2" t="n">
        <f aca="false">TRUE()</f>
        <v>1</v>
      </c>
      <c r="X57" s="2" t="n">
        <f aca="false">TRUE()</f>
        <v>1</v>
      </c>
      <c r="Y57" s="2" t="n">
        <f aca="false">TRUE()</f>
        <v>1</v>
      </c>
      <c r="Z57" s="2" t="n">
        <f aca="false">FALSE()</f>
        <v>0</v>
      </c>
      <c r="AA57" s="2" t="n">
        <f aca="false">TRUE()</f>
        <v>1</v>
      </c>
      <c r="AB57" s="2" t="n">
        <f aca="false">TRUE()</f>
        <v>1</v>
      </c>
      <c r="AC57" s="2" t="n">
        <f aca="false">TRUE()</f>
        <v>1</v>
      </c>
      <c r="AD57" s="2" t="n">
        <f aca="false">FALSE()</f>
        <v>0</v>
      </c>
      <c r="AE57" s="2" t="n">
        <f aca="false">FALSE()</f>
        <v>0</v>
      </c>
      <c r="AF57" s="2" t="n">
        <f aca="false">TRUE()</f>
        <v>1</v>
      </c>
      <c r="AG57" s="2" t="n">
        <f aca="false">TRUE()</f>
        <v>1</v>
      </c>
      <c r="AH57" s="2" t="n">
        <f aca="false">TRUE()</f>
        <v>1</v>
      </c>
      <c r="AI57" s="2" t="n">
        <f aca="false">FALSE()</f>
        <v>0</v>
      </c>
      <c r="AJ57" s="2" t="n">
        <f aca="false">FALSE()</f>
        <v>0</v>
      </c>
      <c r="AK57" s="2" t="n">
        <v>3</v>
      </c>
      <c r="AL57" s="2" t="n">
        <v>4</v>
      </c>
      <c r="AM57" s="2" t="n">
        <v>3</v>
      </c>
      <c r="AN57" s="2" t="n">
        <v>3</v>
      </c>
      <c r="AO57" s="2" t="n">
        <f aca="false">FALSE()</f>
        <v>0</v>
      </c>
      <c r="AP57" s="2" t="n">
        <v>13</v>
      </c>
    </row>
    <row r="58" customFormat="false" ht="15.75" hidden="false" customHeight="false" outlineLevel="0" collapsed="false">
      <c r="A58" s="73" t="n">
        <v>43596.6080208333</v>
      </c>
      <c r="B58" s="2" t="s">
        <v>536</v>
      </c>
      <c r="C58" s="2" t="s">
        <v>537</v>
      </c>
      <c r="D58" s="2" t="n">
        <v>7</v>
      </c>
      <c r="E58" s="2" t="n">
        <v>117</v>
      </c>
      <c r="G58" s="2" t="s">
        <v>893</v>
      </c>
      <c r="H58" s="2" t="s">
        <v>539</v>
      </c>
      <c r="I58" s="2" t="s">
        <v>811</v>
      </c>
      <c r="J58" s="2" t="s">
        <v>757</v>
      </c>
      <c r="K58" s="2" t="s">
        <v>821</v>
      </c>
      <c r="L58" s="2" t="s">
        <v>749</v>
      </c>
      <c r="M58" s="2" t="s">
        <v>66</v>
      </c>
      <c r="N58" s="2" t="n">
        <v>62</v>
      </c>
      <c r="O58" s="2" t="n">
        <v>2</v>
      </c>
      <c r="Q58" s="2" t="n">
        <f aca="false">TRUE()</f>
        <v>1</v>
      </c>
      <c r="R58" s="2" t="n">
        <f aca="false">TRUE()</f>
        <v>1</v>
      </c>
      <c r="S58" s="2" t="n">
        <f aca="false">TRUE()</f>
        <v>1</v>
      </c>
      <c r="T58" s="2" t="n">
        <f aca="false">TRUE()</f>
        <v>1</v>
      </c>
      <c r="U58" s="2" t="n">
        <f aca="false">TRUE()</f>
        <v>1</v>
      </c>
      <c r="V58" s="2" t="n">
        <f aca="false">TRUE()</f>
        <v>1</v>
      </c>
      <c r="W58" s="2" t="n">
        <f aca="false">TRUE()</f>
        <v>1</v>
      </c>
      <c r="X58" s="2" t="n">
        <f aca="false">TRUE()</f>
        <v>1</v>
      </c>
      <c r="Y58" s="2" t="n">
        <f aca="false">TRUE()</f>
        <v>1</v>
      </c>
      <c r="Z58" s="2" t="n">
        <f aca="false">TRUE()</f>
        <v>1</v>
      </c>
      <c r="AA58" s="2" t="n">
        <f aca="false">TRUE()</f>
        <v>1</v>
      </c>
      <c r="AB58" s="2" t="n">
        <f aca="false">TRUE()</f>
        <v>1</v>
      </c>
      <c r="AC58" s="2" t="n">
        <f aca="false">TRUE()</f>
        <v>1</v>
      </c>
      <c r="AD58" s="2" t="n">
        <f aca="false">TRUE()</f>
        <v>1</v>
      </c>
      <c r="AE58" s="2" t="n">
        <f aca="false">TRUE()</f>
        <v>1</v>
      </c>
      <c r="AF58" s="2" t="n">
        <f aca="false">TRUE()</f>
        <v>1</v>
      </c>
      <c r="AG58" s="2" t="n">
        <f aca="false">TRUE()</f>
        <v>1</v>
      </c>
      <c r="AH58" s="2" t="n">
        <f aca="false">TRUE()</f>
        <v>1</v>
      </c>
      <c r="AI58" s="2" t="n">
        <f aca="false">TRUE()</f>
        <v>1</v>
      </c>
      <c r="AJ58" s="2" t="n">
        <f aca="false">TRUE()</f>
        <v>1</v>
      </c>
      <c r="AK58" s="2" t="n">
        <v>5</v>
      </c>
      <c r="AL58" s="2" t="n">
        <v>5</v>
      </c>
      <c r="AM58" s="2" t="n">
        <v>5</v>
      </c>
      <c r="AN58" s="2" t="n">
        <v>5</v>
      </c>
      <c r="AO58" s="2" t="n">
        <f aca="false">FALSE()</f>
        <v>0</v>
      </c>
      <c r="AP58" s="2" t="n">
        <v>20</v>
      </c>
    </row>
    <row r="59" customFormat="false" ht="15.75" hidden="false" customHeight="false" outlineLevel="0" collapsed="false">
      <c r="A59" s="73" t="n">
        <v>43596.6094444444</v>
      </c>
      <c r="B59" s="2" t="s">
        <v>894</v>
      </c>
      <c r="C59" s="2" t="s">
        <v>106</v>
      </c>
      <c r="D59" s="2" t="n">
        <v>8</v>
      </c>
      <c r="E59" s="2" t="n">
        <v>117</v>
      </c>
      <c r="G59" s="4" t="s">
        <v>895</v>
      </c>
      <c r="H59" s="2" t="s">
        <v>896</v>
      </c>
      <c r="I59" s="2" t="s">
        <v>729</v>
      </c>
      <c r="J59" s="2" t="s">
        <v>798</v>
      </c>
      <c r="K59" s="2" t="s">
        <v>742</v>
      </c>
      <c r="L59" s="2" t="s">
        <v>732</v>
      </c>
      <c r="M59" s="2" t="s">
        <v>345</v>
      </c>
      <c r="N59" s="2" t="n">
        <v>63</v>
      </c>
      <c r="O59" s="2" t="n">
        <v>2</v>
      </c>
      <c r="P59" s="2" t="s">
        <v>897</v>
      </c>
      <c r="Q59" s="2" t="n">
        <f aca="false">TRUE()</f>
        <v>1</v>
      </c>
      <c r="R59" s="2" t="n">
        <f aca="false">TRUE()</f>
        <v>1</v>
      </c>
      <c r="S59" s="2" t="n">
        <f aca="false">TRUE()</f>
        <v>1</v>
      </c>
      <c r="T59" s="2" t="n">
        <f aca="false">TRUE()</f>
        <v>1</v>
      </c>
      <c r="U59" s="2" t="n">
        <f aca="false">TRUE()</f>
        <v>1</v>
      </c>
      <c r="V59" s="2" t="n">
        <f aca="false">TRUE()</f>
        <v>1</v>
      </c>
      <c r="W59" s="2" t="n">
        <f aca="false">TRUE()</f>
        <v>1</v>
      </c>
      <c r="X59" s="2" t="n">
        <f aca="false">TRUE()</f>
        <v>1</v>
      </c>
      <c r="Y59" s="2" t="n">
        <f aca="false">TRUE()</f>
        <v>1</v>
      </c>
      <c r="Z59" s="2" t="n">
        <f aca="false">TRUE()</f>
        <v>1</v>
      </c>
      <c r="AA59" s="2" t="n">
        <f aca="false">TRUE()</f>
        <v>1</v>
      </c>
      <c r="AB59" s="2" t="n">
        <f aca="false">TRUE()</f>
        <v>1</v>
      </c>
      <c r="AC59" s="2" t="n">
        <f aca="false">TRUE()</f>
        <v>1</v>
      </c>
      <c r="AD59" s="2" t="n">
        <f aca="false">TRUE()</f>
        <v>1</v>
      </c>
      <c r="AE59" s="2" t="n">
        <f aca="false">FALSE()</f>
        <v>0</v>
      </c>
      <c r="AF59" s="2" t="n">
        <f aca="false">TRUE()</f>
        <v>1</v>
      </c>
      <c r="AG59" s="2" t="n">
        <f aca="false">TRUE()</f>
        <v>1</v>
      </c>
      <c r="AH59" s="2" t="n">
        <f aca="false">TRUE()</f>
        <v>1</v>
      </c>
      <c r="AI59" s="2" t="n">
        <f aca="false">TRUE()</f>
        <v>1</v>
      </c>
      <c r="AJ59" s="2" t="n">
        <f aca="false">TRUE()</f>
        <v>1</v>
      </c>
      <c r="AK59" s="2" t="n">
        <v>5</v>
      </c>
      <c r="AL59" s="2" t="n">
        <v>5</v>
      </c>
      <c r="AM59" s="2" t="n">
        <v>4</v>
      </c>
      <c r="AN59" s="2" t="n">
        <v>5</v>
      </c>
      <c r="AO59" s="2" t="n">
        <f aca="false">FALSE()</f>
        <v>0</v>
      </c>
      <c r="AP59" s="2" t="n">
        <v>19</v>
      </c>
    </row>
    <row r="60" customFormat="false" ht="15.75" hidden="false" customHeight="false" outlineLevel="0" collapsed="false">
      <c r="A60" s="73" t="n">
        <v>43596.6201736111</v>
      </c>
      <c r="B60" s="2" t="s">
        <v>898</v>
      </c>
      <c r="C60" s="2" t="s">
        <v>87</v>
      </c>
      <c r="D60" s="2" t="n">
        <v>9</v>
      </c>
      <c r="E60" s="2" t="n">
        <v>117</v>
      </c>
      <c r="G60" s="4" t="s">
        <v>899</v>
      </c>
      <c r="H60" s="2" t="s">
        <v>900</v>
      </c>
      <c r="I60" s="2" t="s">
        <v>751</v>
      </c>
      <c r="J60" s="2" t="s">
        <v>730</v>
      </c>
      <c r="K60" s="2" t="s">
        <v>748</v>
      </c>
      <c r="L60" s="2" t="s">
        <v>749</v>
      </c>
      <c r="M60" s="2" t="s">
        <v>66</v>
      </c>
      <c r="N60" s="2" t="n">
        <v>64</v>
      </c>
      <c r="O60" s="2" t="n">
        <v>2</v>
      </c>
      <c r="Q60" s="2" t="n">
        <f aca="false">TRUE()</f>
        <v>1</v>
      </c>
      <c r="R60" s="2" t="n">
        <f aca="false">TRUE()</f>
        <v>1</v>
      </c>
      <c r="S60" s="2" t="n">
        <f aca="false">TRUE()</f>
        <v>1</v>
      </c>
      <c r="T60" s="2" t="n">
        <f aca="false">TRUE()</f>
        <v>1</v>
      </c>
      <c r="U60" s="2" t="n">
        <f aca="false">FALSE()</f>
        <v>0</v>
      </c>
      <c r="V60" s="2" t="n">
        <f aca="false">TRUE()</f>
        <v>1</v>
      </c>
      <c r="W60" s="2" t="n">
        <f aca="false">TRUE()</f>
        <v>1</v>
      </c>
      <c r="X60" s="2" t="n">
        <f aca="false">TRUE()</f>
        <v>1</v>
      </c>
      <c r="Y60" s="2" t="n">
        <f aca="false">TRUE()</f>
        <v>1</v>
      </c>
      <c r="Z60" s="2" t="n">
        <f aca="false">FALSE()</f>
        <v>0</v>
      </c>
      <c r="AA60" s="2" t="n">
        <f aca="false">FALSE()</f>
        <v>0</v>
      </c>
      <c r="AB60" s="2" t="n">
        <f aca="false">TRUE()</f>
        <v>1</v>
      </c>
      <c r="AC60" s="2" t="n">
        <f aca="false">TRUE()</f>
        <v>1</v>
      </c>
      <c r="AD60" s="2" t="n">
        <f aca="false">FALSE()</f>
        <v>0</v>
      </c>
      <c r="AE60" s="2" t="n">
        <f aca="false">FALSE()</f>
        <v>0</v>
      </c>
      <c r="AF60" s="2" t="n">
        <f aca="false">FALSE()</f>
        <v>0</v>
      </c>
      <c r="AG60" s="2" t="n">
        <f aca="false">TRUE()</f>
        <v>1</v>
      </c>
      <c r="AH60" s="2" t="n">
        <f aca="false">TRUE()</f>
        <v>1</v>
      </c>
      <c r="AI60" s="2" t="n">
        <f aca="false">FALSE()</f>
        <v>0</v>
      </c>
      <c r="AJ60" s="2" t="n">
        <f aca="false">FALSE()</f>
        <v>0</v>
      </c>
      <c r="AK60" s="2" t="n">
        <v>4</v>
      </c>
      <c r="AL60" s="2" t="n">
        <v>4</v>
      </c>
      <c r="AM60" s="2" t="n">
        <v>2</v>
      </c>
      <c r="AN60" s="2" t="n">
        <v>2</v>
      </c>
      <c r="AO60" s="2" t="n">
        <f aca="false">FALSE()</f>
        <v>0</v>
      </c>
      <c r="AP60" s="2" t="n">
        <v>12</v>
      </c>
    </row>
    <row r="61" customFormat="false" ht="15.75" hidden="false" customHeight="false" outlineLevel="0" collapsed="false">
      <c r="A61" s="73" t="n">
        <v>43596.6399421296</v>
      </c>
      <c r="B61" s="2" t="s">
        <v>901</v>
      </c>
      <c r="C61" s="2" t="s">
        <v>692</v>
      </c>
      <c r="D61" s="2" t="n">
        <v>9</v>
      </c>
      <c r="E61" s="2" t="n">
        <v>117</v>
      </c>
      <c r="G61" s="4" t="s">
        <v>902</v>
      </c>
      <c r="H61" s="2" t="s">
        <v>903</v>
      </c>
      <c r="I61" s="2" t="s">
        <v>810</v>
      </c>
      <c r="J61" s="2" t="s">
        <v>904</v>
      </c>
      <c r="K61" s="2" t="s">
        <v>728</v>
      </c>
      <c r="L61" s="2" t="s">
        <v>758</v>
      </c>
      <c r="M61" s="2" t="s">
        <v>345</v>
      </c>
      <c r="N61" s="2" t="n">
        <v>65</v>
      </c>
      <c r="O61" s="2" t="n">
        <v>2</v>
      </c>
      <c r="Q61" s="2" t="n">
        <f aca="false">FALSE()</f>
        <v>0</v>
      </c>
      <c r="R61" s="2" t="n">
        <f aca="false">FALSE()</f>
        <v>0</v>
      </c>
      <c r="S61" s="2" t="n">
        <f aca="false">FALSE()</f>
        <v>0</v>
      </c>
      <c r="T61" s="2" t="n">
        <f aca="false">FALSE()</f>
        <v>0</v>
      </c>
      <c r="U61" s="2" t="n">
        <f aca="false">FALSE()</f>
        <v>0</v>
      </c>
      <c r="V61" s="2" t="n">
        <f aca="false">FALSE()</f>
        <v>0</v>
      </c>
      <c r="W61" s="2" t="n">
        <f aca="false">FALSE()</f>
        <v>0</v>
      </c>
      <c r="X61" s="2" t="n">
        <f aca="false">FALSE()</f>
        <v>0</v>
      </c>
      <c r="Y61" s="2" t="n">
        <f aca="false">FALSE()</f>
        <v>0</v>
      </c>
      <c r="Z61" s="2" t="n">
        <f aca="false">FALSE()</f>
        <v>0</v>
      </c>
      <c r="AA61" s="2" t="n">
        <f aca="false">TRUE()</f>
        <v>1</v>
      </c>
      <c r="AB61" s="2" t="n">
        <f aca="false">TRUE()</f>
        <v>1</v>
      </c>
      <c r="AC61" s="2" t="n">
        <f aca="false">FALSE()</f>
        <v>0</v>
      </c>
      <c r="AD61" s="2" t="n">
        <f aca="false">TRUE()</f>
        <v>1</v>
      </c>
      <c r="AE61" s="2" t="n">
        <f aca="false">FALSE()</f>
        <v>0</v>
      </c>
      <c r="AF61" s="2" t="n">
        <f aca="false">TRUE()</f>
        <v>1</v>
      </c>
      <c r="AG61" s="2" t="n">
        <f aca="false">TRUE()</f>
        <v>1</v>
      </c>
      <c r="AH61" s="2" t="n">
        <f aca="false">FALSE()</f>
        <v>0</v>
      </c>
      <c r="AI61" s="2" t="n">
        <f aca="false">TRUE()</f>
        <v>1</v>
      </c>
      <c r="AJ61" s="2" t="n">
        <f aca="false">TRUE()</f>
        <v>1</v>
      </c>
      <c r="AK61" s="2" t="n">
        <v>0</v>
      </c>
      <c r="AL61" s="2" t="n">
        <v>0</v>
      </c>
      <c r="AM61" s="2" t="n">
        <v>3</v>
      </c>
      <c r="AN61" s="2" t="n">
        <v>4</v>
      </c>
      <c r="AO61" s="2" t="n">
        <f aca="false">FALSE()</f>
        <v>0</v>
      </c>
      <c r="AP61" s="2" t="n">
        <v>7</v>
      </c>
    </row>
    <row r="62" customFormat="false" ht="15.75" hidden="false" customHeight="false" outlineLevel="0" collapsed="false">
      <c r="A62" s="73" t="n">
        <v>43596.6440393519</v>
      </c>
      <c r="B62" s="2" t="s">
        <v>601</v>
      </c>
      <c r="C62" s="2" t="s">
        <v>188</v>
      </c>
      <c r="D62" s="2" t="n">
        <v>9</v>
      </c>
      <c r="E62" s="2" t="n">
        <v>117</v>
      </c>
      <c r="G62" s="4" t="s">
        <v>602</v>
      </c>
      <c r="H62" s="2" t="s">
        <v>603</v>
      </c>
      <c r="I62" s="2" t="s">
        <v>810</v>
      </c>
      <c r="J62" s="2" t="s">
        <v>798</v>
      </c>
      <c r="K62" s="2" t="s">
        <v>728</v>
      </c>
      <c r="L62" s="2" t="s">
        <v>758</v>
      </c>
      <c r="M62" s="2" t="s">
        <v>66</v>
      </c>
      <c r="N62" s="2" t="n">
        <v>66</v>
      </c>
      <c r="O62" s="2" t="n">
        <v>2</v>
      </c>
      <c r="Q62" s="2" t="n">
        <f aca="false">TRUE()</f>
        <v>1</v>
      </c>
      <c r="R62" s="2" t="n">
        <f aca="false">TRUE()</f>
        <v>1</v>
      </c>
      <c r="S62" s="2" t="n">
        <f aca="false">FALSE()</f>
        <v>0</v>
      </c>
      <c r="T62" s="2" t="n">
        <f aca="false">FALSE()</f>
        <v>0</v>
      </c>
      <c r="U62" s="2" t="n">
        <f aca="false">FALSE()</f>
        <v>0</v>
      </c>
      <c r="V62" s="2" t="n">
        <f aca="false">TRUE()</f>
        <v>1</v>
      </c>
      <c r="W62" s="2" t="n">
        <f aca="false">TRUE()</f>
        <v>1</v>
      </c>
      <c r="X62" s="2" t="n">
        <f aca="false">FALSE()</f>
        <v>0</v>
      </c>
      <c r="Y62" s="2" t="n">
        <f aca="false">FALSE()</f>
        <v>0</v>
      </c>
      <c r="Z62" s="2" t="n">
        <f aca="false">FALSE()</f>
        <v>0</v>
      </c>
      <c r="AA62" s="2" t="n">
        <f aca="false">TRUE()</f>
        <v>1</v>
      </c>
      <c r="AB62" s="2" t="n">
        <f aca="false">TRUE()</f>
        <v>1</v>
      </c>
      <c r="AC62" s="2" t="n">
        <f aca="false">TRUE()</f>
        <v>1</v>
      </c>
      <c r="AD62" s="2" t="n">
        <f aca="false">TRUE()</f>
        <v>1</v>
      </c>
      <c r="AE62" s="2" t="n">
        <f aca="false">TRUE()</f>
        <v>1</v>
      </c>
      <c r="AF62" s="2" t="n">
        <f aca="false">TRUE()</f>
        <v>1</v>
      </c>
      <c r="AG62" s="2" t="n">
        <f aca="false">TRUE()</f>
        <v>1</v>
      </c>
      <c r="AH62" s="2" t="n">
        <f aca="false">TRUE()</f>
        <v>1</v>
      </c>
      <c r="AI62" s="2" t="n">
        <f aca="false">TRUE()</f>
        <v>1</v>
      </c>
      <c r="AJ62" s="2" t="n">
        <f aca="false">TRUE()</f>
        <v>1</v>
      </c>
      <c r="AK62" s="2" t="n">
        <v>2</v>
      </c>
      <c r="AL62" s="2" t="n">
        <v>2</v>
      </c>
      <c r="AM62" s="2" t="n">
        <v>5</v>
      </c>
      <c r="AN62" s="2" t="n">
        <v>5</v>
      </c>
      <c r="AO62" s="2" t="n">
        <f aca="false">FALSE()</f>
        <v>0</v>
      </c>
      <c r="AP62" s="2" t="n">
        <v>14</v>
      </c>
    </row>
    <row r="63" customFormat="false" ht="15.75" hidden="false" customHeight="false" outlineLevel="0" collapsed="false">
      <c r="A63" s="73" t="n">
        <v>43596.6590393519</v>
      </c>
      <c r="B63" s="2" t="s">
        <v>905</v>
      </c>
      <c r="C63" s="2" t="s">
        <v>36</v>
      </c>
      <c r="D63" s="2" t="n">
        <v>8</v>
      </c>
      <c r="E63" s="2" t="n">
        <v>117</v>
      </c>
      <c r="G63" s="4" t="s">
        <v>906</v>
      </c>
      <c r="H63" s="2" t="s">
        <v>907</v>
      </c>
      <c r="I63" s="2" t="s">
        <v>733</v>
      </c>
      <c r="J63" s="2" t="s">
        <v>730</v>
      </c>
      <c r="K63" s="2" t="s">
        <v>748</v>
      </c>
      <c r="L63" s="2" t="s">
        <v>749</v>
      </c>
      <c r="M63" s="2" t="s">
        <v>66</v>
      </c>
      <c r="N63" s="2" t="n">
        <v>67</v>
      </c>
      <c r="O63" s="2" t="n">
        <v>2</v>
      </c>
      <c r="Q63" s="2" t="n">
        <f aca="false">TRUE()</f>
        <v>1</v>
      </c>
      <c r="R63" s="2" t="n">
        <f aca="false">TRUE()</f>
        <v>1</v>
      </c>
      <c r="S63" s="2" t="n">
        <f aca="false">TRUE()</f>
        <v>1</v>
      </c>
      <c r="T63" s="2" t="n">
        <f aca="false">TRUE()</f>
        <v>1</v>
      </c>
      <c r="U63" s="2" t="n">
        <f aca="false">TRUE()</f>
        <v>1</v>
      </c>
      <c r="V63" s="2" t="n">
        <f aca="false">FALSE()</f>
        <v>0</v>
      </c>
      <c r="W63" s="2" t="n">
        <f aca="false">FALSE()</f>
        <v>0</v>
      </c>
      <c r="X63" s="2" t="n">
        <f aca="false">FALSE()</f>
        <v>0</v>
      </c>
      <c r="Y63" s="2" t="n">
        <f aca="false">FALSE()</f>
        <v>0</v>
      </c>
      <c r="Z63" s="2" t="n">
        <f aca="false">FALSE()</f>
        <v>0</v>
      </c>
      <c r="AA63" s="2" t="n">
        <f aca="false">TRUE()</f>
        <v>1</v>
      </c>
      <c r="AB63" s="2" t="n">
        <f aca="false">FALSE()</f>
        <v>0</v>
      </c>
      <c r="AC63" s="2" t="n">
        <f aca="false">FALSE()</f>
        <v>0</v>
      </c>
      <c r="AD63" s="2" t="n">
        <f aca="false">FALSE()</f>
        <v>0</v>
      </c>
      <c r="AE63" s="2" t="n">
        <f aca="false">FALSE()</f>
        <v>0</v>
      </c>
      <c r="AF63" s="2" t="n">
        <f aca="false">FALSE()</f>
        <v>0</v>
      </c>
      <c r="AG63" s="2" t="n">
        <f aca="false">FALSE()</f>
        <v>0</v>
      </c>
      <c r="AH63" s="2" t="n">
        <f aca="false">FALSE()</f>
        <v>0</v>
      </c>
      <c r="AI63" s="2" t="n">
        <f aca="false">FALSE()</f>
        <v>0</v>
      </c>
      <c r="AJ63" s="2" t="n">
        <f aca="false">FALSE()</f>
        <v>0</v>
      </c>
      <c r="AK63" s="2" t="n">
        <v>5</v>
      </c>
      <c r="AL63" s="2" t="n">
        <v>0</v>
      </c>
      <c r="AM63" s="2" t="n">
        <v>1</v>
      </c>
      <c r="AN63" s="2" t="n">
        <v>0</v>
      </c>
      <c r="AO63" s="2" t="n">
        <f aca="false">FALSE()</f>
        <v>0</v>
      </c>
      <c r="AP63" s="2" t="n">
        <v>6</v>
      </c>
    </row>
    <row r="64" customFormat="false" ht="15.75" hidden="false" customHeight="false" outlineLevel="0" collapsed="false">
      <c r="A64" s="73" t="n">
        <v>43596.6632175926</v>
      </c>
      <c r="B64" s="2" t="s">
        <v>908</v>
      </c>
      <c r="C64" s="2" t="s">
        <v>219</v>
      </c>
      <c r="D64" s="2" t="n">
        <v>10</v>
      </c>
      <c r="E64" s="2" t="n">
        <v>166</v>
      </c>
      <c r="G64" s="4" t="s">
        <v>909</v>
      </c>
      <c r="H64" s="2" t="s">
        <v>910</v>
      </c>
      <c r="I64" s="2" t="s">
        <v>733</v>
      </c>
      <c r="J64" s="2" t="s">
        <v>734</v>
      </c>
      <c r="K64" s="2" t="s">
        <v>748</v>
      </c>
      <c r="L64" s="2" t="s">
        <v>778</v>
      </c>
      <c r="M64" s="2" t="s">
        <v>345</v>
      </c>
      <c r="N64" s="2" t="n">
        <v>68</v>
      </c>
      <c r="O64" s="2" t="n">
        <v>2</v>
      </c>
      <c r="Q64" s="2" t="n">
        <f aca="false">TRUE()</f>
        <v>1</v>
      </c>
      <c r="R64" s="2" t="n">
        <f aca="false">TRUE()</f>
        <v>1</v>
      </c>
      <c r="S64" s="2" t="n">
        <f aca="false">TRUE()</f>
        <v>1</v>
      </c>
      <c r="T64" s="2" t="n">
        <f aca="false">TRUE()</f>
        <v>1</v>
      </c>
      <c r="U64" s="2" t="n">
        <f aca="false">TRUE()</f>
        <v>1</v>
      </c>
      <c r="V64" s="2" t="n">
        <f aca="false">TRUE()</f>
        <v>1</v>
      </c>
      <c r="W64" s="2" t="n">
        <f aca="false">TRUE()</f>
        <v>1</v>
      </c>
      <c r="X64" s="2" t="n">
        <f aca="false">TRUE()</f>
        <v>1</v>
      </c>
      <c r="Y64" s="2" t="n">
        <f aca="false">TRUE()</f>
        <v>1</v>
      </c>
      <c r="Z64" s="2" t="n">
        <f aca="false">TRUE()</f>
        <v>1</v>
      </c>
      <c r="AA64" s="2" t="n">
        <f aca="false">TRUE()</f>
        <v>1</v>
      </c>
      <c r="AB64" s="2" t="n">
        <f aca="false">TRUE()</f>
        <v>1</v>
      </c>
      <c r="AC64" s="2" t="n">
        <f aca="false">TRUE()</f>
        <v>1</v>
      </c>
      <c r="AD64" s="2" t="n">
        <f aca="false">TRUE()</f>
        <v>1</v>
      </c>
      <c r="AE64" s="2" t="n">
        <f aca="false">TRUE()</f>
        <v>1</v>
      </c>
      <c r="AF64" s="2" t="n">
        <f aca="false">FALSE()</f>
        <v>0</v>
      </c>
      <c r="AG64" s="2" t="n">
        <f aca="false">FALSE()</f>
        <v>0</v>
      </c>
      <c r="AH64" s="2" t="n">
        <f aca="false">FALSE()</f>
        <v>0</v>
      </c>
      <c r="AI64" s="2" t="n">
        <f aca="false">FALSE()</f>
        <v>0</v>
      </c>
      <c r="AJ64" s="2" t="n">
        <f aca="false">FALSE()</f>
        <v>0</v>
      </c>
      <c r="AK64" s="2" t="n">
        <v>5</v>
      </c>
      <c r="AL64" s="2" t="n">
        <v>5</v>
      </c>
      <c r="AM64" s="2" t="n">
        <v>5</v>
      </c>
      <c r="AN64" s="2" t="n">
        <v>0</v>
      </c>
      <c r="AO64" s="2" t="n">
        <f aca="false">FALSE()</f>
        <v>0</v>
      </c>
      <c r="AP64" s="2" t="n">
        <v>15</v>
      </c>
    </row>
    <row r="65" customFormat="false" ht="15.75" hidden="false" customHeight="false" outlineLevel="0" collapsed="false">
      <c r="A65" s="73" t="n">
        <v>43596.6663425926</v>
      </c>
      <c r="B65" s="2" t="s">
        <v>911</v>
      </c>
      <c r="C65" s="2" t="s">
        <v>912</v>
      </c>
      <c r="D65" s="2" t="n">
        <v>8</v>
      </c>
      <c r="E65" s="2" t="n">
        <v>117</v>
      </c>
      <c r="F65" s="2" t="s">
        <v>913</v>
      </c>
      <c r="G65" s="4" t="s">
        <v>914</v>
      </c>
      <c r="H65" s="2" t="s">
        <v>915</v>
      </c>
      <c r="I65" s="2" t="s">
        <v>733</v>
      </c>
      <c r="J65" s="2" t="s">
        <v>730</v>
      </c>
      <c r="K65" s="2" t="s">
        <v>731</v>
      </c>
      <c r="L65" s="2" t="s">
        <v>732</v>
      </c>
      <c r="M65" s="2" t="s">
        <v>66</v>
      </c>
      <c r="N65" s="2" t="n">
        <v>69</v>
      </c>
      <c r="O65" s="2" t="n">
        <v>2</v>
      </c>
      <c r="Q65" s="2" t="n">
        <f aca="false">TRUE()</f>
        <v>1</v>
      </c>
      <c r="R65" s="2" t="n">
        <f aca="false">TRUE()</f>
        <v>1</v>
      </c>
      <c r="S65" s="2" t="n">
        <f aca="false">FALSE()</f>
        <v>0</v>
      </c>
      <c r="T65" s="2" t="n">
        <f aca="false">FALSE()</f>
        <v>0</v>
      </c>
      <c r="U65" s="2" t="n">
        <f aca="false">TRUE()</f>
        <v>1</v>
      </c>
      <c r="V65" s="2" t="n">
        <f aca="false">TRUE()</f>
        <v>1</v>
      </c>
      <c r="W65" s="2" t="n">
        <f aca="false">TRUE()</f>
        <v>1</v>
      </c>
      <c r="X65" s="2" t="n">
        <f aca="false">FALSE()</f>
        <v>0</v>
      </c>
      <c r="Y65" s="2" t="n">
        <f aca="false">FALSE()</f>
        <v>0</v>
      </c>
      <c r="Z65" s="2" t="n">
        <f aca="false">TRUE()</f>
        <v>1</v>
      </c>
      <c r="AA65" s="2" t="n">
        <f aca="false">TRUE()</f>
        <v>1</v>
      </c>
      <c r="AB65" s="2" t="n">
        <f aca="false">FALSE()</f>
        <v>0</v>
      </c>
      <c r="AC65" s="2" t="n">
        <f aca="false">TRUE()</f>
        <v>1</v>
      </c>
      <c r="AD65" s="2" t="n">
        <f aca="false">TRUE()</f>
        <v>1</v>
      </c>
      <c r="AE65" s="2" t="n">
        <f aca="false">FALSE()</f>
        <v>0</v>
      </c>
      <c r="AF65" s="2" t="n">
        <f aca="false">TRUE()</f>
        <v>1</v>
      </c>
      <c r="AG65" s="2" t="n">
        <f aca="false">FALSE()</f>
        <v>0</v>
      </c>
      <c r="AH65" s="2" t="n">
        <f aca="false">TRUE()</f>
        <v>1</v>
      </c>
      <c r="AI65" s="2" t="n">
        <f aca="false">TRUE()</f>
        <v>1</v>
      </c>
      <c r="AJ65" s="2" t="n">
        <f aca="false">TRUE()</f>
        <v>1</v>
      </c>
      <c r="AK65" s="2" t="n">
        <v>3</v>
      </c>
      <c r="AL65" s="2" t="n">
        <v>3</v>
      </c>
      <c r="AM65" s="2" t="n">
        <v>3</v>
      </c>
      <c r="AN65" s="2" t="n">
        <v>4</v>
      </c>
      <c r="AO65" s="2" t="n">
        <f aca="false">FALSE()</f>
        <v>0</v>
      </c>
      <c r="AP65" s="2" t="n">
        <v>13</v>
      </c>
    </row>
    <row r="66" customFormat="false" ht="15.75" hidden="false" customHeight="false" outlineLevel="0" collapsed="false">
      <c r="A66" s="73" t="n">
        <v>43596.6732407407</v>
      </c>
      <c r="B66" s="2" t="s">
        <v>916</v>
      </c>
      <c r="C66" s="2" t="s">
        <v>675</v>
      </c>
      <c r="D66" s="2" t="n">
        <v>10</v>
      </c>
      <c r="E66" s="2" t="n">
        <v>166</v>
      </c>
      <c r="G66" s="4" t="s">
        <v>917</v>
      </c>
      <c r="H66" s="2" t="s">
        <v>918</v>
      </c>
      <c r="I66" s="2" t="s">
        <v>733</v>
      </c>
      <c r="J66" s="2" t="s">
        <v>734</v>
      </c>
      <c r="K66" s="2" t="s">
        <v>748</v>
      </c>
      <c r="L66" s="2" t="s">
        <v>749</v>
      </c>
      <c r="M66" s="2" t="s">
        <v>66</v>
      </c>
      <c r="N66" s="2" t="n">
        <v>70</v>
      </c>
      <c r="O66" s="2" t="n">
        <v>2</v>
      </c>
      <c r="Q66" s="2" t="n">
        <f aca="false">TRUE()</f>
        <v>1</v>
      </c>
      <c r="R66" s="2" t="n">
        <f aca="false">TRUE()</f>
        <v>1</v>
      </c>
      <c r="S66" s="2" t="n">
        <f aca="false">TRUE()</f>
        <v>1</v>
      </c>
      <c r="T66" s="2" t="n">
        <f aca="false">TRUE()</f>
        <v>1</v>
      </c>
      <c r="U66" s="2" t="n">
        <f aca="false">TRUE()</f>
        <v>1</v>
      </c>
      <c r="V66" s="2" t="n">
        <f aca="false">TRUE()</f>
        <v>1</v>
      </c>
      <c r="W66" s="2" t="n">
        <f aca="false">TRUE()</f>
        <v>1</v>
      </c>
      <c r="X66" s="2" t="n">
        <f aca="false">TRUE()</f>
        <v>1</v>
      </c>
      <c r="Y66" s="2" t="n">
        <f aca="false">TRUE()</f>
        <v>1</v>
      </c>
      <c r="Z66" s="2" t="n">
        <f aca="false">TRUE()</f>
        <v>1</v>
      </c>
      <c r="AA66" s="2" t="n">
        <f aca="false">TRUE()</f>
        <v>1</v>
      </c>
      <c r="AB66" s="2" t="n">
        <f aca="false">TRUE()</f>
        <v>1</v>
      </c>
      <c r="AC66" s="2" t="n">
        <f aca="false">TRUE()</f>
        <v>1</v>
      </c>
      <c r="AD66" s="2" t="n">
        <f aca="false">TRUE()</f>
        <v>1</v>
      </c>
      <c r="AE66" s="2" t="n">
        <f aca="false">TRUE()</f>
        <v>1</v>
      </c>
      <c r="AF66" s="2" t="n">
        <f aca="false">TRUE()</f>
        <v>1</v>
      </c>
      <c r="AG66" s="2" t="n">
        <f aca="false">TRUE()</f>
        <v>1</v>
      </c>
      <c r="AH66" s="2" t="n">
        <f aca="false">TRUE()</f>
        <v>1</v>
      </c>
      <c r="AI66" s="2" t="n">
        <f aca="false">TRUE()</f>
        <v>1</v>
      </c>
      <c r="AJ66" s="2" t="n">
        <f aca="false">TRUE()</f>
        <v>1</v>
      </c>
      <c r="AK66" s="2" t="n">
        <v>5</v>
      </c>
      <c r="AL66" s="2" t="n">
        <v>5</v>
      </c>
      <c r="AM66" s="2" t="n">
        <v>5</v>
      </c>
      <c r="AN66" s="2" t="n">
        <v>5</v>
      </c>
      <c r="AO66" s="2" t="n">
        <f aca="false">FALSE()</f>
        <v>0</v>
      </c>
      <c r="AP66" s="2" t="n">
        <v>20</v>
      </c>
    </row>
    <row r="67" customFormat="false" ht="15.75" hidden="false" customHeight="false" outlineLevel="0" collapsed="false">
      <c r="A67" s="73" t="n">
        <v>43596.6751851852</v>
      </c>
      <c r="B67" s="2" t="s">
        <v>919</v>
      </c>
      <c r="C67" s="2" t="s">
        <v>920</v>
      </c>
      <c r="D67" s="2" t="n">
        <v>10</v>
      </c>
      <c r="E67" s="2" t="n">
        <v>64</v>
      </c>
      <c r="G67" s="4" t="s">
        <v>921</v>
      </c>
      <c r="H67" s="2" t="s">
        <v>922</v>
      </c>
      <c r="I67" s="2" t="s">
        <v>765</v>
      </c>
      <c r="J67" s="2" t="s">
        <v>727</v>
      </c>
      <c r="K67" s="2" t="s">
        <v>731</v>
      </c>
      <c r="L67" s="2" t="s">
        <v>778</v>
      </c>
      <c r="M67" s="2" t="s">
        <v>345</v>
      </c>
      <c r="N67" s="2" t="n">
        <v>71</v>
      </c>
      <c r="O67" s="2" t="n">
        <v>2</v>
      </c>
      <c r="Q67" s="2" t="n">
        <f aca="false">TRUE()</f>
        <v>1</v>
      </c>
      <c r="R67" s="2" t="n">
        <f aca="false">TRUE()</f>
        <v>1</v>
      </c>
      <c r="S67" s="2" t="n">
        <f aca="false">FALSE()</f>
        <v>0</v>
      </c>
      <c r="T67" s="2" t="n">
        <f aca="false">TRUE()</f>
        <v>1</v>
      </c>
      <c r="U67" s="2" t="n">
        <f aca="false">FALSE()</f>
        <v>0</v>
      </c>
      <c r="V67" s="2" t="n">
        <f aca="false">TRUE()</f>
        <v>1</v>
      </c>
      <c r="W67" s="2" t="n">
        <f aca="false">TRUE()</f>
        <v>1</v>
      </c>
      <c r="X67" s="2" t="n">
        <f aca="false">FALSE()</f>
        <v>0</v>
      </c>
      <c r="Y67" s="2" t="n">
        <f aca="false">TRUE()</f>
        <v>1</v>
      </c>
      <c r="Z67" s="2" t="n">
        <f aca="false">TRUE()</f>
        <v>1</v>
      </c>
      <c r="AA67" s="2" t="n">
        <f aca="false">TRUE()</f>
        <v>1</v>
      </c>
      <c r="AB67" s="2" t="n">
        <f aca="false">FALSE()</f>
        <v>0</v>
      </c>
      <c r="AC67" s="2" t="n">
        <f aca="false">FALSE()</f>
        <v>0</v>
      </c>
      <c r="AD67" s="2" t="n">
        <f aca="false">TRUE()</f>
        <v>1</v>
      </c>
      <c r="AE67" s="2" t="n">
        <f aca="false">FALSE()</f>
        <v>0</v>
      </c>
      <c r="AF67" s="2" t="n">
        <f aca="false">TRUE()</f>
        <v>1</v>
      </c>
      <c r="AG67" s="2" t="n">
        <f aca="false">FALSE()</f>
        <v>0</v>
      </c>
      <c r="AH67" s="2" t="n">
        <f aca="false">FALSE()</f>
        <v>0</v>
      </c>
      <c r="AI67" s="2" t="n">
        <f aca="false">FALSE()</f>
        <v>0</v>
      </c>
      <c r="AJ67" s="2" t="n">
        <f aca="false">FALSE()</f>
        <v>0</v>
      </c>
      <c r="AK67" s="2" t="n">
        <v>3</v>
      </c>
      <c r="AL67" s="2" t="n">
        <v>4</v>
      </c>
      <c r="AM67" s="2" t="n">
        <v>2</v>
      </c>
      <c r="AN67" s="2" t="n">
        <v>1</v>
      </c>
      <c r="AO67" s="2" t="n">
        <f aca="false">FALSE()</f>
        <v>0</v>
      </c>
      <c r="AP67" s="2" t="n">
        <v>10</v>
      </c>
    </row>
    <row r="68" customFormat="false" ht="15.75" hidden="false" customHeight="false" outlineLevel="0" collapsed="false">
      <c r="A68" s="73" t="n">
        <v>43596.7015972222</v>
      </c>
      <c r="B68" s="2" t="s">
        <v>923</v>
      </c>
      <c r="C68" s="2" t="s">
        <v>188</v>
      </c>
      <c r="D68" s="2" t="n">
        <v>9</v>
      </c>
      <c r="E68" s="2" t="n">
        <v>117</v>
      </c>
      <c r="G68" s="4" t="s">
        <v>924</v>
      </c>
      <c r="H68" s="2" t="s">
        <v>925</v>
      </c>
      <c r="I68" s="2" t="s">
        <v>733</v>
      </c>
      <c r="J68" s="2" t="s">
        <v>798</v>
      </c>
      <c r="K68" s="2" t="s">
        <v>742</v>
      </c>
      <c r="L68" s="2" t="s">
        <v>749</v>
      </c>
      <c r="M68" s="2" t="s">
        <v>66</v>
      </c>
      <c r="N68" s="2" t="n">
        <v>72</v>
      </c>
      <c r="O68" s="2" t="n">
        <v>-1</v>
      </c>
      <c r="Q68" s="2" t="n">
        <f aca="false">FALSE()</f>
        <v>0</v>
      </c>
      <c r="R68" s="2" t="n">
        <f aca="false">FALSE()</f>
        <v>0</v>
      </c>
      <c r="S68" s="2" t="n">
        <f aca="false">FALSE()</f>
        <v>0</v>
      </c>
      <c r="T68" s="2" t="n">
        <f aca="false">FALSE()</f>
        <v>0</v>
      </c>
      <c r="U68" s="2" t="n">
        <f aca="false">FALSE()</f>
        <v>0</v>
      </c>
      <c r="V68" s="2" t="n">
        <f aca="false">FALSE()</f>
        <v>0</v>
      </c>
      <c r="W68" s="2" t="n">
        <f aca="false">FALSE()</f>
        <v>0</v>
      </c>
      <c r="X68" s="2" t="n">
        <f aca="false">FALSE()</f>
        <v>0</v>
      </c>
      <c r="Y68" s="2" t="n">
        <f aca="false">FALSE()</f>
        <v>0</v>
      </c>
      <c r="Z68" s="2" t="n">
        <f aca="false">FALSE()</f>
        <v>0</v>
      </c>
      <c r="AA68" s="2" t="n">
        <f aca="false">FALSE()</f>
        <v>0</v>
      </c>
      <c r="AB68" s="2" t="n">
        <f aca="false">FALSE()</f>
        <v>0</v>
      </c>
      <c r="AC68" s="2" t="n">
        <f aca="false">FALSE()</f>
        <v>0</v>
      </c>
      <c r="AD68" s="2" t="n">
        <f aca="false">FALSE()</f>
        <v>0</v>
      </c>
      <c r="AE68" s="2" t="n">
        <f aca="false">FALSE()</f>
        <v>0</v>
      </c>
      <c r="AF68" s="2" t="n">
        <f aca="false">FALSE()</f>
        <v>0</v>
      </c>
      <c r="AG68" s="2" t="n">
        <f aca="false">FALSE()</f>
        <v>0</v>
      </c>
      <c r="AH68" s="2" t="n">
        <f aca="false">FALSE()</f>
        <v>0</v>
      </c>
      <c r="AI68" s="2" t="n">
        <f aca="false">FALSE()</f>
        <v>0</v>
      </c>
      <c r="AJ68" s="2" t="n">
        <f aca="false">FALSE()</f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f aca="false">FALSE()</f>
        <v>0</v>
      </c>
      <c r="AP68" s="2" t="n">
        <v>-1</v>
      </c>
    </row>
    <row r="69" customFormat="false" ht="15.75" hidden="false" customHeight="false" outlineLevel="0" collapsed="false">
      <c r="A69" s="73" t="n">
        <v>43596.7016087963</v>
      </c>
      <c r="B69" s="2" t="s">
        <v>481</v>
      </c>
      <c r="C69" s="2" t="s">
        <v>482</v>
      </c>
      <c r="D69" s="2" t="n">
        <v>9</v>
      </c>
      <c r="E69" s="2" t="n">
        <v>117</v>
      </c>
      <c r="G69" s="4" t="s">
        <v>926</v>
      </c>
      <c r="H69" s="2" t="s">
        <v>484</v>
      </c>
      <c r="I69" s="2" t="s">
        <v>733</v>
      </c>
      <c r="J69" s="2" t="s">
        <v>798</v>
      </c>
      <c r="K69" s="2" t="s">
        <v>742</v>
      </c>
      <c r="L69" s="2" t="s">
        <v>749</v>
      </c>
      <c r="M69" s="2" t="s">
        <v>345</v>
      </c>
      <c r="N69" s="2" t="n">
        <v>73</v>
      </c>
      <c r="O69" s="2" t="n">
        <v>2</v>
      </c>
      <c r="Q69" s="2" t="n">
        <f aca="false">FALSE()</f>
        <v>0</v>
      </c>
      <c r="R69" s="2" t="n">
        <f aca="false">FALSE()</f>
        <v>0</v>
      </c>
      <c r="S69" s="2" t="n">
        <f aca="false">FALSE()</f>
        <v>0</v>
      </c>
      <c r="T69" s="2" t="n">
        <f aca="false">FALSE()</f>
        <v>0</v>
      </c>
      <c r="U69" s="2" t="n">
        <f aca="false">FALSE()</f>
        <v>0</v>
      </c>
      <c r="V69" s="2" t="n">
        <f aca="false">FALSE()</f>
        <v>0</v>
      </c>
      <c r="W69" s="2" t="n">
        <f aca="false">FALSE()</f>
        <v>0</v>
      </c>
      <c r="X69" s="2" t="n">
        <f aca="false">FALSE()</f>
        <v>0</v>
      </c>
      <c r="Y69" s="2" t="n">
        <f aca="false">FALSE()</f>
        <v>0</v>
      </c>
      <c r="Z69" s="2" t="n">
        <f aca="false">FALSE()</f>
        <v>0</v>
      </c>
      <c r="AA69" s="2" t="n">
        <f aca="false">FALSE()</f>
        <v>0</v>
      </c>
      <c r="AB69" s="2" t="n">
        <f aca="false">FALSE()</f>
        <v>0</v>
      </c>
      <c r="AC69" s="2" t="n">
        <f aca="false">FALSE()</f>
        <v>0</v>
      </c>
      <c r="AD69" s="2" t="n">
        <f aca="false">FALSE()</f>
        <v>0</v>
      </c>
      <c r="AE69" s="2" t="n">
        <f aca="false">FALSE()</f>
        <v>0</v>
      </c>
      <c r="AF69" s="2" t="n">
        <f aca="false">FALSE()</f>
        <v>0</v>
      </c>
      <c r="AG69" s="2" t="n">
        <f aca="false">FALSE()</f>
        <v>0</v>
      </c>
      <c r="AH69" s="2" t="n">
        <f aca="false">FALSE()</f>
        <v>0</v>
      </c>
      <c r="AI69" s="2" t="n">
        <f aca="false">FALSE()</f>
        <v>0</v>
      </c>
      <c r="AJ69" s="2" t="n">
        <f aca="false">FALSE()</f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f aca="false">FALSE()</f>
        <v>0</v>
      </c>
      <c r="AP69" s="2" t="n">
        <v>0</v>
      </c>
    </row>
    <row r="70" customFormat="false" ht="15.75" hidden="false" customHeight="false" outlineLevel="0" collapsed="false">
      <c r="A70" s="73" t="n">
        <v>43596.7047916667</v>
      </c>
      <c r="B70" s="2" t="s">
        <v>927</v>
      </c>
      <c r="C70" s="2" t="s">
        <v>269</v>
      </c>
      <c r="D70" s="2" t="n">
        <v>8</v>
      </c>
      <c r="E70" s="2" t="n">
        <v>117</v>
      </c>
      <c r="G70" s="4" t="s">
        <v>928</v>
      </c>
      <c r="H70" s="2" t="s">
        <v>929</v>
      </c>
      <c r="I70" s="2" t="s">
        <v>765</v>
      </c>
      <c r="J70" s="2" t="s">
        <v>777</v>
      </c>
      <c r="K70" s="2" t="s">
        <v>748</v>
      </c>
      <c r="L70" s="2" t="s">
        <v>736</v>
      </c>
      <c r="M70" s="2" t="s">
        <v>345</v>
      </c>
      <c r="N70" s="2" t="n">
        <v>74</v>
      </c>
      <c r="O70" s="2" t="n">
        <v>2</v>
      </c>
      <c r="Q70" s="2" t="n">
        <f aca="false">TRUE()</f>
        <v>1</v>
      </c>
      <c r="R70" s="2" t="n">
        <f aca="false">TRUE()</f>
        <v>1</v>
      </c>
      <c r="S70" s="2" t="n">
        <f aca="false">TRUE()</f>
        <v>1</v>
      </c>
      <c r="T70" s="2" t="n">
        <f aca="false">TRUE()</f>
        <v>1</v>
      </c>
      <c r="U70" s="2" t="n">
        <f aca="false">TRUE()</f>
        <v>1</v>
      </c>
      <c r="V70" s="2" t="n">
        <f aca="false">TRUE()</f>
        <v>1</v>
      </c>
      <c r="W70" s="2" t="n">
        <f aca="false">TRUE()</f>
        <v>1</v>
      </c>
      <c r="X70" s="2" t="n">
        <f aca="false">TRUE()</f>
        <v>1</v>
      </c>
      <c r="Y70" s="2" t="n">
        <f aca="false">TRUE()</f>
        <v>1</v>
      </c>
      <c r="Z70" s="2" t="n">
        <f aca="false">TRUE()</f>
        <v>1</v>
      </c>
      <c r="AA70" s="2" t="n">
        <f aca="false">TRUE()</f>
        <v>1</v>
      </c>
      <c r="AB70" s="2" t="n">
        <f aca="false">TRUE()</f>
        <v>1</v>
      </c>
      <c r="AC70" s="2" t="n">
        <f aca="false">TRUE()</f>
        <v>1</v>
      </c>
      <c r="AD70" s="2" t="n">
        <f aca="false">TRUE()</f>
        <v>1</v>
      </c>
      <c r="AE70" s="2" t="n">
        <f aca="false">TRUE()</f>
        <v>1</v>
      </c>
      <c r="AF70" s="2" t="n">
        <f aca="false">TRUE()</f>
        <v>1</v>
      </c>
      <c r="AG70" s="2" t="n">
        <f aca="false">TRUE()</f>
        <v>1</v>
      </c>
      <c r="AH70" s="2" t="n">
        <f aca="false">FALSE()</f>
        <v>0</v>
      </c>
      <c r="AI70" s="2" t="n">
        <f aca="false">FALSE()</f>
        <v>0</v>
      </c>
      <c r="AJ70" s="2" t="n">
        <f aca="false">TRUE()</f>
        <v>1</v>
      </c>
      <c r="AK70" s="2" t="n">
        <v>5</v>
      </c>
      <c r="AL70" s="2" t="n">
        <v>5</v>
      </c>
      <c r="AM70" s="2" t="n">
        <v>5</v>
      </c>
      <c r="AN70" s="2" t="n">
        <v>3</v>
      </c>
      <c r="AO70" s="2" t="n">
        <f aca="false">FALSE()</f>
        <v>0</v>
      </c>
      <c r="AP70" s="2" t="n">
        <v>18</v>
      </c>
    </row>
    <row r="71" customFormat="false" ht="15.75" hidden="false" customHeight="false" outlineLevel="0" collapsed="false">
      <c r="A71" s="73" t="n">
        <v>43596.7077662037</v>
      </c>
      <c r="B71" s="2" t="s">
        <v>930</v>
      </c>
      <c r="C71" s="2" t="s">
        <v>675</v>
      </c>
      <c r="D71" s="2" t="n">
        <v>11</v>
      </c>
      <c r="E71" s="2" t="n">
        <v>140</v>
      </c>
      <c r="G71" s="4" t="s">
        <v>931</v>
      </c>
      <c r="H71" s="2" t="s">
        <v>932</v>
      </c>
      <c r="I71" s="2" t="s">
        <v>726</v>
      </c>
      <c r="J71" s="2" t="s">
        <v>752</v>
      </c>
      <c r="K71" s="2" t="s">
        <v>821</v>
      </c>
      <c r="L71" s="2" t="s">
        <v>749</v>
      </c>
      <c r="M71" s="2" t="s">
        <v>66</v>
      </c>
      <c r="N71" s="2" t="n">
        <v>75</v>
      </c>
      <c r="O71" s="2" t="n">
        <v>2</v>
      </c>
      <c r="Q71" s="2" t="n">
        <f aca="false">TRUE()</f>
        <v>1</v>
      </c>
      <c r="R71" s="2" t="n">
        <f aca="false">TRUE()</f>
        <v>1</v>
      </c>
      <c r="S71" s="2" t="n">
        <f aca="false">TRUE()</f>
        <v>1</v>
      </c>
      <c r="T71" s="2" t="n">
        <f aca="false">TRUE()</f>
        <v>1</v>
      </c>
      <c r="U71" s="2" t="n">
        <f aca="false">FALSE()</f>
        <v>0</v>
      </c>
      <c r="V71" s="2" t="n">
        <f aca="false">TRUE()</f>
        <v>1</v>
      </c>
      <c r="W71" s="2" t="n">
        <f aca="false">TRUE()</f>
        <v>1</v>
      </c>
      <c r="X71" s="2" t="n">
        <f aca="false">TRUE()</f>
        <v>1</v>
      </c>
      <c r="Y71" s="2" t="n">
        <f aca="false">TRUE()</f>
        <v>1</v>
      </c>
      <c r="Z71" s="2" t="n">
        <f aca="false">FALSE()</f>
        <v>0</v>
      </c>
      <c r="AA71" s="2" t="n">
        <f aca="false">TRUE()</f>
        <v>1</v>
      </c>
      <c r="AB71" s="2" t="n">
        <f aca="false">TRUE()</f>
        <v>1</v>
      </c>
      <c r="AC71" s="2" t="n">
        <f aca="false">TRUE()</f>
        <v>1</v>
      </c>
      <c r="AD71" s="2" t="n">
        <f aca="false">TRUE()</f>
        <v>1</v>
      </c>
      <c r="AE71" s="2" t="n">
        <f aca="false">TRUE()</f>
        <v>1</v>
      </c>
      <c r="AF71" s="2" t="n">
        <f aca="false">TRUE()</f>
        <v>1</v>
      </c>
      <c r="AG71" s="2" t="n">
        <f aca="false">TRUE()</f>
        <v>1</v>
      </c>
      <c r="AH71" s="2" t="n">
        <f aca="false">TRUE()</f>
        <v>1</v>
      </c>
      <c r="AI71" s="2" t="n">
        <f aca="false">TRUE()</f>
        <v>1</v>
      </c>
      <c r="AJ71" s="2" t="n">
        <f aca="false">TRUE()</f>
        <v>1</v>
      </c>
      <c r="AK71" s="2" t="n">
        <v>4</v>
      </c>
      <c r="AL71" s="2" t="n">
        <v>4</v>
      </c>
      <c r="AM71" s="2" t="n">
        <v>5</v>
      </c>
      <c r="AN71" s="2" t="n">
        <v>5</v>
      </c>
      <c r="AO71" s="2" t="n">
        <f aca="false">FALSE()</f>
        <v>0</v>
      </c>
      <c r="AP71" s="2" t="n">
        <v>18</v>
      </c>
    </row>
    <row r="72" customFormat="false" ht="15.75" hidden="false" customHeight="false" outlineLevel="0" collapsed="false">
      <c r="A72" s="73" t="n">
        <v>43596.7088078704</v>
      </c>
      <c r="B72" s="2" t="s">
        <v>933</v>
      </c>
      <c r="C72" s="2" t="s">
        <v>36</v>
      </c>
      <c r="D72" s="2" t="n">
        <v>8</v>
      </c>
      <c r="E72" s="2" t="n">
        <v>117</v>
      </c>
      <c r="G72" s="4" t="s">
        <v>934</v>
      </c>
      <c r="H72" s="2" t="s">
        <v>935</v>
      </c>
      <c r="I72" s="2" t="s">
        <v>733</v>
      </c>
      <c r="J72" s="2" t="s">
        <v>730</v>
      </c>
      <c r="K72" s="2" t="s">
        <v>731</v>
      </c>
      <c r="L72" s="2" t="s">
        <v>736</v>
      </c>
      <c r="M72" s="2" t="s">
        <v>66</v>
      </c>
      <c r="N72" s="2" t="n">
        <v>76</v>
      </c>
      <c r="O72" s="2" t="n">
        <v>2</v>
      </c>
      <c r="Q72" s="2" t="n">
        <f aca="false">TRUE()</f>
        <v>1</v>
      </c>
      <c r="R72" s="2" t="n">
        <f aca="false">TRUE()</f>
        <v>1</v>
      </c>
      <c r="S72" s="2" t="n">
        <f aca="false">TRUE()</f>
        <v>1</v>
      </c>
      <c r="T72" s="2" t="n">
        <f aca="false">TRUE()</f>
        <v>1</v>
      </c>
      <c r="U72" s="2" t="n">
        <f aca="false">TRUE()</f>
        <v>1</v>
      </c>
      <c r="V72" s="2" t="n">
        <f aca="false">TRUE()</f>
        <v>1</v>
      </c>
      <c r="W72" s="2" t="n">
        <f aca="false">TRUE()</f>
        <v>1</v>
      </c>
      <c r="X72" s="2" t="n">
        <f aca="false">TRUE()</f>
        <v>1</v>
      </c>
      <c r="Y72" s="2" t="n">
        <f aca="false">TRUE()</f>
        <v>1</v>
      </c>
      <c r="Z72" s="2" t="n">
        <f aca="false">TRUE()</f>
        <v>1</v>
      </c>
      <c r="AA72" s="2" t="n">
        <f aca="false">TRUE()</f>
        <v>1</v>
      </c>
      <c r="AB72" s="2" t="n">
        <f aca="false">TRUE()</f>
        <v>1</v>
      </c>
      <c r="AC72" s="2" t="n">
        <f aca="false">TRUE()</f>
        <v>1</v>
      </c>
      <c r="AD72" s="2" t="n">
        <f aca="false">TRUE()</f>
        <v>1</v>
      </c>
      <c r="AE72" s="2" t="n">
        <f aca="false">FALSE()</f>
        <v>0</v>
      </c>
      <c r="AF72" s="2" t="n">
        <f aca="false">TRUE()</f>
        <v>1</v>
      </c>
      <c r="AG72" s="2" t="n">
        <f aca="false">TRUE()</f>
        <v>1</v>
      </c>
      <c r="AH72" s="2" t="n">
        <f aca="false">FALSE()</f>
        <v>0</v>
      </c>
      <c r="AI72" s="2" t="n">
        <f aca="false">TRUE()</f>
        <v>1</v>
      </c>
      <c r="AJ72" s="2" t="n">
        <f aca="false">FALSE()</f>
        <v>0</v>
      </c>
      <c r="AK72" s="2" t="n">
        <v>5</v>
      </c>
      <c r="AL72" s="2" t="n">
        <v>5</v>
      </c>
      <c r="AM72" s="2" t="n">
        <v>4</v>
      </c>
      <c r="AN72" s="2" t="n">
        <v>3</v>
      </c>
      <c r="AO72" s="2" t="n">
        <f aca="false">FALSE()</f>
        <v>0</v>
      </c>
      <c r="AP72" s="2" t="n">
        <v>17</v>
      </c>
    </row>
    <row r="73" customFormat="false" ht="15.75" hidden="false" customHeight="false" outlineLevel="0" collapsed="false">
      <c r="A73" s="73" t="n">
        <v>43596.7118171296</v>
      </c>
      <c r="B73" s="2" t="s">
        <v>528</v>
      </c>
      <c r="C73" s="2" t="s">
        <v>52</v>
      </c>
      <c r="D73" s="2" t="n">
        <v>8</v>
      </c>
      <c r="E73" s="2" t="n">
        <v>117</v>
      </c>
      <c r="G73" s="4" t="s">
        <v>529</v>
      </c>
      <c r="H73" s="2" t="s">
        <v>530</v>
      </c>
      <c r="I73" s="2" t="s">
        <v>733</v>
      </c>
      <c r="J73" s="2" t="s">
        <v>730</v>
      </c>
      <c r="K73" s="2" t="s">
        <v>735</v>
      </c>
      <c r="L73" s="2" t="s">
        <v>736</v>
      </c>
      <c r="M73" s="2" t="s">
        <v>345</v>
      </c>
      <c r="N73" s="2" t="n">
        <v>77</v>
      </c>
      <c r="O73" s="2" t="n">
        <v>2</v>
      </c>
      <c r="Q73" s="2" t="n">
        <f aca="false">TRUE()</f>
        <v>1</v>
      </c>
      <c r="R73" s="2" t="n">
        <f aca="false">TRUE()</f>
        <v>1</v>
      </c>
      <c r="S73" s="2" t="n">
        <f aca="false">TRUE()</f>
        <v>1</v>
      </c>
      <c r="T73" s="2" t="n">
        <f aca="false">FALSE()</f>
        <v>0</v>
      </c>
      <c r="U73" s="2" t="n">
        <f aca="false">TRUE()</f>
        <v>1</v>
      </c>
      <c r="V73" s="2" t="n">
        <f aca="false">TRUE()</f>
        <v>1</v>
      </c>
      <c r="W73" s="2" t="n">
        <f aca="false">TRUE()</f>
        <v>1</v>
      </c>
      <c r="X73" s="2" t="n">
        <f aca="false">TRUE()</f>
        <v>1</v>
      </c>
      <c r="Y73" s="2" t="n">
        <f aca="false">FALSE()</f>
        <v>0</v>
      </c>
      <c r="Z73" s="2" t="n">
        <f aca="false">TRUE()</f>
        <v>1</v>
      </c>
      <c r="AA73" s="2" t="n">
        <f aca="false">FALSE()</f>
        <v>0</v>
      </c>
      <c r="AB73" s="2" t="n">
        <f aca="false">FALSE()</f>
        <v>0</v>
      </c>
      <c r="AC73" s="2" t="n">
        <f aca="false">FALSE()</f>
        <v>0</v>
      </c>
      <c r="AD73" s="2" t="n">
        <f aca="false">FALSE()</f>
        <v>0</v>
      </c>
      <c r="AE73" s="2" t="n">
        <f aca="false">FALSE()</f>
        <v>0</v>
      </c>
      <c r="AF73" s="2" t="n">
        <f aca="false">TRUE()</f>
        <v>1</v>
      </c>
      <c r="AG73" s="2" t="n">
        <f aca="false">FALSE()</f>
        <v>0</v>
      </c>
      <c r="AH73" s="2" t="n">
        <f aca="false">FALSE()</f>
        <v>0</v>
      </c>
      <c r="AI73" s="2" t="n">
        <f aca="false">TRUE()</f>
        <v>1</v>
      </c>
      <c r="AJ73" s="2" t="n">
        <f aca="false">TRUE()</f>
        <v>1</v>
      </c>
      <c r="AK73" s="2" t="n">
        <v>4</v>
      </c>
      <c r="AL73" s="2" t="n">
        <v>4</v>
      </c>
      <c r="AM73" s="2" t="n">
        <v>0</v>
      </c>
      <c r="AN73" s="2" t="n">
        <v>3</v>
      </c>
      <c r="AO73" s="2" t="n">
        <f aca="false">TRUE()</f>
        <v>1</v>
      </c>
      <c r="AP73" s="2" t="n">
        <v>11</v>
      </c>
    </row>
    <row r="74" customFormat="false" ht="15.75" hidden="false" customHeight="false" outlineLevel="0" collapsed="false">
      <c r="A74" s="73" t="n">
        <v>43596.7144212963</v>
      </c>
      <c r="B74" s="2" t="s">
        <v>381</v>
      </c>
      <c r="C74" s="2" t="s">
        <v>148</v>
      </c>
      <c r="D74" s="2" t="n">
        <v>9</v>
      </c>
      <c r="E74" s="2" t="n">
        <v>19</v>
      </c>
      <c r="F74" s="2" t="s">
        <v>936</v>
      </c>
      <c r="G74" s="4" t="s">
        <v>382</v>
      </c>
      <c r="H74" s="2" t="s">
        <v>937</v>
      </c>
      <c r="I74" s="2" t="s">
        <v>726</v>
      </c>
      <c r="J74" s="2" t="s">
        <v>752</v>
      </c>
      <c r="K74" s="2" t="s">
        <v>225</v>
      </c>
      <c r="L74" s="2" t="s">
        <v>225</v>
      </c>
      <c r="M74" s="2" t="s">
        <v>345</v>
      </c>
      <c r="N74" s="2" t="n">
        <v>78</v>
      </c>
      <c r="O74" s="2" t="n">
        <v>2</v>
      </c>
      <c r="Q74" s="2" t="n">
        <f aca="false">TRUE()</f>
        <v>1</v>
      </c>
      <c r="R74" s="2" t="n">
        <f aca="false">TRUE()</f>
        <v>1</v>
      </c>
      <c r="S74" s="2" t="n">
        <f aca="false">TRUE()</f>
        <v>1</v>
      </c>
      <c r="T74" s="2" t="n">
        <f aca="false">TRUE()</f>
        <v>1</v>
      </c>
      <c r="U74" s="2" t="n">
        <f aca="false">TRUE()</f>
        <v>1</v>
      </c>
      <c r="V74" s="2" t="n">
        <f aca="false">TRUE()</f>
        <v>1</v>
      </c>
      <c r="W74" s="2" t="n">
        <f aca="false">TRUE()</f>
        <v>1</v>
      </c>
      <c r="X74" s="2" t="n">
        <f aca="false">TRUE()</f>
        <v>1</v>
      </c>
      <c r="Y74" s="2" t="n">
        <f aca="false">TRUE()</f>
        <v>1</v>
      </c>
      <c r="Z74" s="2" t="n">
        <f aca="false">TRUE()</f>
        <v>1</v>
      </c>
      <c r="AA74" s="2" t="n">
        <f aca="false">FALSE()</f>
        <v>0</v>
      </c>
      <c r="AB74" s="2" t="n">
        <f aca="false">FALSE()</f>
        <v>0</v>
      </c>
      <c r="AC74" s="2" t="n">
        <f aca="false">FALSE()</f>
        <v>0</v>
      </c>
      <c r="AD74" s="2" t="n">
        <f aca="false">FALSE()</f>
        <v>0</v>
      </c>
      <c r="AE74" s="2" t="n">
        <f aca="false">FALSE()</f>
        <v>0</v>
      </c>
      <c r="AF74" s="2" t="n">
        <f aca="false">FALSE()</f>
        <v>0</v>
      </c>
      <c r="AG74" s="2" t="n">
        <f aca="false">FALSE()</f>
        <v>0</v>
      </c>
      <c r="AH74" s="2" t="n">
        <f aca="false">FALSE()</f>
        <v>0</v>
      </c>
      <c r="AI74" s="2" t="n">
        <f aca="false">FALSE()</f>
        <v>0</v>
      </c>
      <c r="AJ74" s="2" t="n">
        <f aca="false">FALSE()</f>
        <v>0</v>
      </c>
      <c r="AK74" s="2" t="n">
        <v>5</v>
      </c>
      <c r="AL74" s="2" t="n">
        <v>5</v>
      </c>
      <c r="AM74" s="2" t="n">
        <v>0</v>
      </c>
      <c r="AN74" s="2" t="n">
        <v>0</v>
      </c>
      <c r="AO74" s="2" t="n">
        <f aca="false">TRUE()</f>
        <v>1</v>
      </c>
      <c r="AP74" s="2" t="n">
        <v>10</v>
      </c>
    </row>
    <row r="75" customFormat="false" ht="15.75" hidden="false" customHeight="false" outlineLevel="0" collapsed="false">
      <c r="A75" s="73" t="n">
        <v>43596.7157060185</v>
      </c>
      <c r="B75" s="2" t="s">
        <v>473</v>
      </c>
      <c r="C75" s="2" t="s">
        <v>474</v>
      </c>
      <c r="D75" s="2" t="n">
        <v>8</v>
      </c>
      <c r="E75" s="2" t="n">
        <v>69</v>
      </c>
      <c r="G75" s="4" t="s">
        <v>938</v>
      </c>
      <c r="H75" s="2" t="s">
        <v>939</v>
      </c>
      <c r="I75" s="2" t="s">
        <v>733</v>
      </c>
      <c r="J75" s="2" t="s">
        <v>730</v>
      </c>
      <c r="K75" s="2" t="s">
        <v>731</v>
      </c>
      <c r="L75" s="2" t="s">
        <v>736</v>
      </c>
      <c r="M75" s="2" t="s">
        <v>66</v>
      </c>
      <c r="N75" s="2" t="n">
        <v>79</v>
      </c>
      <c r="O75" s="2" t="n">
        <v>-1</v>
      </c>
      <c r="Q75" s="2" t="n">
        <f aca="false">FALSE()</f>
        <v>0</v>
      </c>
      <c r="R75" s="2" t="n">
        <f aca="false">FALSE()</f>
        <v>0</v>
      </c>
      <c r="S75" s="2" t="n">
        <f aca="false">FALSE()</f>
        <v>0</v>
      </c>
      <c r="T75" s="2" t="n">
        <f aca="false">FALSE()</f>
        <v>0</v>
      </c>
      <c r="U75" s="2" t="n">
        <f aca="false">FALSE()</f>
        <v>0</v>
      </c>
      <c r="V75" s="2" t="n">
        <f aca="false">FALSE()</f>
        <v>0</v>
      </c>
      <c r="W75" s="2" t="n">
        <f aca="false">FALSE()</f>
        <v>0</v>
      </c>
      <c r="X75" s="2" t="n">
        <f aca="false">FALSE()</f>
        <v>0</v>
      </c>
      <c r="Y75" s="2" t="n">
        <f aca="false">FALSE()</f>
        <v>0</v>
      </c>
      <c r="Z75" s="2" t="n">
        <f aca="false">FALSE()</f>
        <v>0</v>
      </c>
      <c r="AA75" s="2" t="n">
        <f aca="false">FALSE()</f>
        <v>0</v>
      </c>
      <c r="AB75" s="2" t="n">
        <f aca="false">FALSE()</f>
        <v>0</v>
      </c>
      <c r="AC75" s="2" t="n">
        <f aca="false">FALSE()</f>
        <v>0</v>
      </c>
      <c r="AD75" s="2" t="n">
        <f aca="false">FALSE()</f>
        <v>0</v>
      </c>
      <c r="AE75" s="2" t="n">
        <f aca="false">FALSE()</f>
        <v>0</v>
      </c>
      <c r="AF75" s="2" t="n">
        <f aca="false">FALSE()</f>
        <v>0</v>
      </c>
      <c r="AG75" s="2" t="n">
        <f aca="false">FALSE()</f>
        <v>0</v>
      </c>
      <c r="AH75" s="2" t="n">
        <f aca="false">FALSE()</f>
        <v>0</v>
      </c>
      <c r="AI75" s="2" t="n">
        <f aca="false">FALSE()</f>
        <v>0</v>
      </c>
      <c r="AJ75" s="2" t="n">
        <f aca="false">FALSE()</f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f aca="false">FALSE()</f>
        <v>0</v>
      </c>
      <c r="AP75" s="2" t="n">
        <v>-1</v>
      </c>
    </row>
    <row r="76" customFormat="false" ht="15.75" hidden="false" customHeight="false" outlineLevel="0" collapsed="false">
      <c r="A76" s="73" t="n">
        <v>43596.7302893519</v>
      </c>
      <c r="B76" s="2" t="s">
        <v>940</v>
      </c>
      <c r="C76" s="2" t="s">
        <v>941</v>
      </c>
      <c r="D76" s="2" t="n">
        <v>9</v>
      </c>
      <c r="E76" s="2" t="n">
        <v>92</v>
      </c>
      <c r="F76" s="2" t="s">
        <v>942</v>
      </c>
      <c r="G76" s="4" t="s">
        <v>943</v>
      </c>
      <c r="H76" s="2" t="s">
        <v>944</v>
      </c>
      <c r="I76" s="2" t="s">
        <v>751</v>
      </c>
      <c r="J76" s="2" t="s">
        <v>734</v>
      </c>
      <c r="K76" s="2" t="s">
        <v>748</v>
      </c>
      <c r="L76" s="2" t="s">
        <v>749</v>
      </c>
      <c r="M76" s="2" t="s">
        <v>66</v>
      </c>
      <c r="N76" s="2" t="n">
        <v>80</v>
      </c>
      <c r="O76" s="2" t="n">
        <v>1</v>
      </c>
      <c r="Q76" s="2" t="n">
        <f aca="false">FALSE()</f>
        <v>0</v>
      </c>
      <c r="R76" s="2" t="n">
        <f aca="false">FALSE()</f>
        <v>0</v>
      </c>
      <c r="S76" s="2" t="n">
        <f aca="false">FALSE()</f>
        <v>0</v>
      </c>
      <c r="T76" s="2" t="n">
        <f aca="false">FALSE()</f>
        <v>0</v>
      </c>
      <c r="U76" s="2" t="n">
        <f aca="false">FALSE()</f>
        <v>0</v>
      </c>
      <c r="V76" s="2" t="n">
        <f aca="false">FALSE()</f>
        <v>0</v>
      </c>
      <c r="W76" s="2" t="n">
        <f aca="false">FALSE()</f>
        <v>0</v>
      </c>
      <c r="X76" s="2" t="n">
        <f aca="false">FALSE()</f>
        <v>0</v>
      </c>
      <c r="Y76" s="2" t="n">
        <f aca="false">FALSE()</f>
        <v>0</v>
      </c>
      <c r="Z76" s="2" t="n">
        <f aca="false">FALSE()</f>
        <v>0</v>
      </c>
      <c r="AA76" s="2" t="n">
        <f aca="false">FALSE()</f>
        <v>0</v>
      </c>
      <c r="AB76" s="2" t="n">
        <f aca="false">FALSE()</f>
        <v>0</v>
      </c>
      <c r="AC76" s="2" t="n">
        <f aca="false">FALSE()</f>
        <v>0</v>
      </c>
      <c r="AD76" s="2" t="n">
        <f aca="false">FALSE()</f>
        <v>0</v>
      </c>
      <c r="AE76" s="2" t="n">
        <f aca="false">FALSE()</f>
        <v>0</v>
      </c>
      <c r="AF76" s="2" t="n">
        <f aca="false">FALSE()</f>
        <v>0</v>
      </c>
      <c r="AG76" s="2" t="n">
        <f aca="false">FALSE()</f>
        <v>0</v>
      </c>
      <c r="AH76" s="2" t="n">
        <f aca="false">FALSE()</f>
        <v>0</v>
      </c>
      <c r="AI76" s="2" t="n">
        <f aca="false">FALSE()</f>
        <v>0</v>
      </c>
      <c r="AJ76" s="2" t="n">
        <f aca="false">FALSE()</f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f aca="false">FALSE()</f>
        <v>0</v>
      </c>
      <c r="AP76" s="2" t="n">
        <v>-1</v>
      </c>
    </row>
    <row r="77" customFormat="false" ht="15.75" hidden="false" customHeight="false" outlineLevel="0" collapsed="false">
      <c r="A77" s="73" t="n">
        <v>43596.7341666667</v>
      </c>
      <c r="B77" s="2" t="s">
        <v>945</v>
      </c>
      <c r="C77" s="2" t="s">
        <v>946</v>
      </c>
      <c r="D77" s="2" t="n">
        <v>11</v>
      </c>
      <c r="E77" s="2" t="n">
        <v>140</v>
      </c>
      <c r="F77" s="2" t="s">
        <v>947</v>
      </c>
      <c r="G77" s="4" t="s">
        <v>948</v>
      </c>
      <c r="H77" s="2" t="s">
        <v>949</v>
      </c>
      <c r="I77" s="2" t="s">
        <v>726</v>
      </c>
      <c r="J77" s="2" t="s">
        <v>752</v>
      </c>
      <c r="K77" s="2" t="s">
        <v>735</v>
      </c>
      <c r="L77" s="2" t="s">
        <v>749</v>
      </c>
      <c r="M77" s="2" t="s">
        <v>66</v>
      </c>
      <c r="N77" s="2" t="n">
        <v>81</v>
      </c>
      <c r="O77" s="2" t="n">
        <v>2</v>
      </c>
      <c r="Q77" s="2" t="n">
        <f aca="false">TRUE()</f>
        <v>1</v>
      </c>
      <c r="R77" s="2" t="n">
        <f aca="false">TRUE()</f>
        <v>1</v>
      </c>
      <c r="S77" s="2" t="n">
        <f aca="false">TRUE()</f>
        <v>1</v>
      </c>
      <c r="T77" s="2" t="n">
        <f aca="false">TRUE()</f>
        <v>1</v>
      </c>
      <c r="U77" s="2" t="n">
        <f aca="false">TRUE()</f>
        <v>1</v>
      </c>
      <c r="V77" s="2" t="n">
        <f aca="false">TRUE()</f>
        <v>1</v>
      </c>
      <c r="W77" s="2" t="n">
        <f aca="false">TRUE()</f>
        <v>1</v>
      </c>
      <c r="X77" s="2" t="n">
        <f aca="false">TRUE()</f>
        <v>1</v>
      </c>
      <c r="Y77" s="2" t="n">
        <f aca="false">TRUE()</f>
        <v>1</v>
      </c>
      <c r="Z77" s="2" t="n">
        <f aca="false">TRUE()</f>
        <v>1</v>
      </c>
      <c r="AA77" s="2" t="n">
        <f aca="false">TRUE()</f>
        <v>1</v>
      </c>
      <c r="AB77" s="2" t="n">
        <f aca="false">TRUE()</f>
        <v>1</v>
      </c>
      <c r="AC77" s="2" t="n">
        <f aca="false">TRUE()</f>
        <v>1</v>
      </c>
      <c r="AD77" s="2" t="n">
        <f aca="false">FALSE()</f>
        <v>0</v>
      </c>
      <c r="AE77" s="2" t="n">
        <f aca="false">TRUE()</f>
        <v>1</v>
      </c>
      <c r="AF77" s="2" t="n">
        <f aca="false">TRUE()</f>
        <v>1</v>
      </c>
      <c r="AG77" s="2" t="n">
        <f aca="false">TRUE()</f>
        <v>1</v>
      </c>
      <c r="AH77" s="2" t="n">
        <f aca="false">TRUE()</f>
        <v>1</v>
      </c>
      <c r="AI77" s="2" t="n">
        <f aca="false">TRUE()</f>
        <v>1</v>
      </c>
      <c r="AJ77" s="2" t="n">
        <f aca="false">TRUE()</f>
        <v>1</v>
      </c>
      <c r="AK77" s="2" t="n">
        <v>5</v>
      </c>
      <c r="AL77" s="2" t="n">
        <v>5</v>
      </c>
      <c r="AM77" s="2" t="n">
        <v>4</v>
      </c>
      <c r="AN77" s="2" t="n">
        <v>5</v>
      </c>
      <c r="AO77" s="2" t="n">
        <f aca="false">TRUE()</f>
        <v>1</v>
      </c>
      <c r="AP77" s="2" t="n">
        <v>19</v>
      </c>
    </row>
    <row r="78" customFormat="false" ht="15.75" hidden="false" customHeight="false" outlineLevel="0" collapsed="false">
      <c r="A78" s="73" t="n">
        <v>43596.750474537</v>
      </c>
      <c r="B78" s="2" t="s">
        <v>950</v>
      </c>
      <c r="C78" s="2" t="s">
        <v>675</v>
      </c>
      <c r="D78" s="2" t="n">
        <v>11</v>
      </c>
      <c r="E78" s="2" t="n">
        <v>140</v>
      </c>
      <c r="G78" s="4" t="s">
        <v>951</v>
      </c>
      <c r="H78" s="2" t="s">
        <v>952</v>
      </c>
      <c r="I78" s="2" t="s">
        <v>765</v>
      </c>
      <c r="J78" s="2" t="s">
        <v>777</v>
      </c>
      <c r="K78" s="2" t="s">
        <v>735</v>
      </c>
      <c r="L78" s="2" t="s">
        <v>778</v>
      </c>
      <c r="M78" s="2" t="s">
        <v>66</v>
      </c>
      <c r="N78" s="2" t="n">
        <v>85</v>
      </c>
      <c r="O78" s="2" t="n">
        <v>-1</v>
      </c>
      <c r="Q78" s="2" t="n">
        <f aca="false">FALSE()</f>
        <v>0</v>
      </c>
      <c r="R78" s="2" t="n">
        <f aca="false">FALSE()</f>
        <v>0</v>
      </c>
      <c r="S78" s="2" t="n">
        <f aca="false">FALSE()</f>
        <v>0</v>
      </c>
      <c r="T78" s="2" t="n">
        <f aca="false">FALSE()</f>
        <v>0</v>
      </c>
      <c r="U78" s="2" t="n">
        <f aca="false">FALSE()</f>
        <v>0</v>
      </c>
      <c r="V78" s="2" t="n">
        <f aca="false">FALSE()</f>
        <v>0</v>
      </c>
      <c r="W78" s="2" t="n">
        <f aca="false">FALSE()</f>
        <v>0</v>
      </c>
      <c r="X78" s="2" t="n">
        <f aca="false">FALSE()</f>
        <v>0</v>
      </c>
      <c r="Y78" s="2" t="n">
        <f aca="false">FALSE()</f>
        <v>0</v>
      </c>
      <c r="Z78" s="2" t="n">
        <f aca="false">FALSE()</f>
        <v>0</v>
      </c>
      <c r="AA78" s="2" t="n">
        <f aca="false">FALSE()</f>
        <v>0</v>
      </c>
      <c r="AB78" s="2" t="n">
        <f aca="false">FALSE()</f>
        <v>0</v>
      </c>
      <c r="AC78" s="2" t="n">
        <f aca="false">FALSE()</f>
        <v>0</v>
      </c>
      <c r="AD78" s="2" t="n">
        <f aca="false">FALSE()</f>
        <v>0</v>
      </c>
      <c r="AE78" s="2" t="n">
        <f aca="false">FALSE()</f>
        <v>0</v>
      </c>
      <c r="AF78" s="2" t="n">
        <f aca="false">FALSE()</f>
        <v>0</v>
      </c>
      <c r="AG78" s="2" t="n">
        <f aca="false">FALSE()</f>
        <v>0</v>
      </c>
      <c r="AH78" s="2" t="n">
        <f aca="false">FALSE()</f>
        <v>0</v>
      </c>
      <c r="AI78" s="2" t="n">
        <f aca="false">FALSE()</f>
        <v>0</v>
      </c>
      <c r="AJ78" s="2" t="n">
        <f aca="false">FALSE()</f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f aca="false">FALSE()</f>
        <v>0</v>
      </c>
      <c r="AP78" s="2" t="n">
        <v>-1</v>
      </c>
    </row>
    <row r="79" customFormat="false" ht="15.75" hidden="false" customHeight="false" outlineLevel="0" collapsed="false">
      <c r="A79" s="73" t="n">
        <v>43596.7675925926</v>
      </c>
      <c r="B79" s="2" t="s">
        <v>953</v>
      </c>
      <c r="C79" s="2" t="s">
        <v>954</v>
      </c>
      <c r="D79" s="2" t="n">
        <v>10</v>
      </c>
      <c r="E79" s="2" t="n">
        <v>104</v>
      </c>
      <c r="G79" s="4" t="s">
        <v>955</v>
      </c>
      <c r="H79" s="2" t="s">
        <v>956</v>
      </c>
      <c r="I79" s="2" t="s">
        <v>729</v>
      </c>
      <c r="J79" s="2" t="s">
        <v>757</v>
      </c>
      <c r="K79" s="2" t="s">
        <v>735</v>
      </c>
      <c r="L79" s="2" t="s">
        <v>790</v>
      </c>
      <c r="M79" s="2" t="s">
        <v>66</v>
      </c>
      <c r="N79" s="2" t="n">
        <v>86</v>
      </c>
      <c r="O79" s="2" t="n">
        <v>2</v>
      </c>
      <c r="Q79" s="2" t="n">
        <f aca="false">TRUE()</f>
        <v>1</v>
      </c>
      <c r="R79" s="2" t="n">
        <f aca="false">TRUE()</f>
        <v>1</v>
      </c>
      <c r="S79" s="2" t="n">
        <f aca="false">TRUE()</f>
        <v>1</v>
      </c>
      <c r="T79" s="2" t="n">
        <f aca="false">TRUE()</f>
        <v>1</v>
      </c>
      <c r="U79" s="2" t="n">
        <f aca="false">TRUE()</f>
        <v>1</v>
      </c>
      <c r="V79" s="2" t="n">
        <f aca="false">TRUE()</f>
        <v>1</v>
      </c>
      <c r="W79" s="2" t="n">
        <f aca="false">TRUE()</f>
        <v>1</v>
      </c>
      <c r="X79" s="2" t="n">
        <f aca="false">TRUE()</f>
        <v>1</v>
      </c>
      <c r="Y79" s="2" t="n">
        <f aca="false">TRUE()</f>
        <v>1</v>
      </c>
      <c r="Z79" s="2" t="n">
        <f aca="false">TRUE()</f>
        <v>1</v>
      </c>
      <c r="AA79" s="2" t="n">
        <f aca="false">TRUE()</f>
        <v>1</v>
      </c>
      <c r="AB79" s="2" t="n">
        <f aca="false">TRUE()</f>
        <v>1</v>
      </c>
      <c r="AC79" s="2" t="n">
        <f aca="false">TRUE()</f>
        <v>1</v>
      </c>
      <c r="AD79" s="2" t="n">
        <f aca="false">TRUE()</f>
        <v>1</v>
      </c>
      <c r="AE79" s="2" t="n">
        <f aca="false">TRUE()</f>
        <v>1</v>
      </c>
      <c r="AF79" s="2" t="n">
        <f aca="false">TRUE()</f>
        <v>1</v>
      </c>
      <c r="AG79" s="2" t="n">
        <f aca="false">FALSE()</f>
        <v>0</v>
      </c>
      <c r="AH79" s="2" t="n">
        <f aca="false">TRUE()</f>
        <v>1</v>
      </c>
      <c r="AI79" s="2" t="n">
        <f aca="false">TRUE()</f>
        <v>1</v>
      </c>
      <c r="AJ79" s="2" t="n">
        <f aca="false">TRUE()</f>
        <v>1</v>
      </c>
      <c r="AK79" s="2" t="n">
        <v>5</v>
      </c>
      <c r="AL79" s="2" t="n">
        <v>5</v>
      </c>
      <c r="AM79" s="2" t="n">
        <v>5</v>
      </c>
      <c r="AN79" s="2" t="n">
        <v>4</v>
      </c>
      <c r="AO79" s="2" t="n">
        <f aca="false">TRUE()</f>
        <v>1</v>
      </c>
      <c r="AP79" s="2" t="n">
        <v>19</v>
      </c>
    </row>
    <row r="80" customFormat="false" ht="15.75" hidden="false" customHeight="false" outlineLevel="0" collapsed="false">
      <c r="A80" s="73" t="n">
        <v>43596.7776041667</v>
      </c>
      <c r="B80" s="2" t="s">
        <v>451</v>
      </c>
      <c r="C80" s="2" t="s">
        <v>452</v>
      </c>
      <c r="D80" s="2" t="n">
        <v>8</v>
      </c>
      <c r="E80" s="2" t="n">
        <v>117</v>
      </c>
      <c r="G80" s="4" t="s">
        <v>453</v>
      </c>
      <c r="H80" s="2" t="s">
        <v>454</v>
      </c>
      <c r="I80" s="2" t="s">
        <v>751</v>
      </c>
      <c r="J80" s="2" t="s">
        <v>777</v>
      </c>
      <c r="K80" s="2" t="s">
        <v>748</v>
      </c>
      <c r="L80" s="2" t="s">
        <v>758</v>
      </c>
      <c r="M80" s="2" t="s">
        <v>345</v>
      </c>
      <c r="N80" s="2" t="n">
        <v>88</v>
      </c>
      <c r="O80" s="2" t="n">
        <v>1</v>
      </c>
      <c r="Q80" s="2" t="n">
        <f aca="false">FALSE()</f>
        <v>0</v>
      </c>
      <c r="R80" s="2" t="n">
        <f aca="false">FALSE()</f>
        <v>0</v>
      </c>
      <c r="S80" s="2" t="n">
        <f aca="false">FALSE()</f>
        <v>0</v>
      </c>
      <c r="T80" s="2" t="n">
        <f aca="false">FALSE()</f>
        <v>0</v>
      </c>
      <c r="U80" s="2" t="n">
        <f aca="false">FALSE()</f>
        <v>0</v>
      </c>
      <c r="V80" s="2" t="n">
        <f aca="false">FALSE()</f>
        <v>0</v>
      </c>
      <c r="W80" s="2" t="n">
        <f aca="false">FALSE()</f>
        <v>0</v>
      </c>
      <c r="X80" s="2" t="n">
        <f aca="false">FALSE()</f>
        <v>0</v>
      </c>
      <c r="Y80" s="2" t="n">
        <f aca="false">FALSE()</f>
        <v>0</v>
      </c>
      <c r="Z80" s="2" t="n">
        <f aca="false">FALSE()</f>
        <v>0</v>
      </c>
      <c r="AA80" s="2" t="n">
        <f aca="false">TRUE()</f>
        <v>1</v>
      </c>
      <c r="AB80" s="2" t="n">
        <f aca="false">TRUE()</f>
        <v>1</v>
      </c>
      <c r="AC80" s="2" t="n">
        <f aca="false">TRUE()</f>
        <v>1</v>
      </c>
      <c r="AD80" s="2" t="n">
        <f aca="false">TRUE()</f>
        <v>1</v>
      </c>
      <c r="AE80" s="2" t="n">
        <f aca="false">TRUE()</f>
        <v>1</v>
      </c>
      <c r="AF80" s="2" t="n">
        <f aca="false">TRUE()</f>
        <v>1</v>
      </c>
      <c r="AG80" s="2" t="n">
        <f aca="false">TRUE()</f>
        <v>1</v>
      </c>
      <c r="AH80" s="2" t="n">
        <f aca="false">TRUE()</f>
        <v>1</v>
      </c>
      <c r="AI80" s="2" t="n">
        <f aca="false">TRUE()</f>
        <v>1</v>
      </c>
      <c r="AJ80" s="2" t="n">
        <f aca="false">TRUE()</f>
        <v>1</v>
      </c>
      <c r="AK80" s="2" t="n">
        <v>0</v>
      </c>
      <c r="AL80" s="2" t="n">
        <v>0</v>
      </c>
      <c r="AM80" s="2" t="n">
        <v>5</v>
      </c>
      <c r="AN80" s="2" t="n">
        <v>5</v>
      </c>
      <c r="AO80" s="2" t="n">
        <f aca="false">FALSE()</f>
        <v>0</v>
      </c>
      <c r="AP80" s="2" t="n">
        <v>-1</v>
      </c>
    </row>
    <row r="81" customFormat="false" ht="15.75" hidden="false" customHeight="false" outlineLevel="0" collapsed="false">
      <c r="A81" s="73" t="n">
        <v>43596.815162037</v>
      </c>
      <c r="B81" s="2" t="s">
        <v>957</v>
      </c>
      <c r="C81" s="2" t="s">
        <v>75</v>
      </c>
      <c r="D81" s="2" t="n">
        <v>9</v>
      </c>
      <c r="E81" s="2" t="n">
        <v>117</v>
      </c>
      <c r="G81" s="4" t="s">
        <v>958</v>
      </c>
      <c r="H81" s="2" t="s">
        <v>959</v>
      </c>
      <c r="I81" s="2" t="s">
        <v>765</v>
      </c>
      <c r="J81" s="2" t="s">
        <v>752</v>
      </c>
      <c r="K81" s="2" t="s">
        <v>748</v>
      </c>
      <c r="L81" s="2" t="s">
        <v>736</v>
      </c>
      <c r="M81" s="2" t="s">
        <v>345</v>
      </c>
      <c r="N81" s="2" t="n">
        <v>89</v>
      </c>
      <c r="O81" s="2" t="n">
        <v>2</v>
      </c>
      <c r="Q81" s="2" t="n">
        <f aca="false">TRUE()</f>
        <v>1</v>
      </c>
      <c r="R81" s="2" t="n">
        <f aca="false">TRUE()</f>
        <v>1</v>
      </c>
      <c r="S81" s="2" t="n">
        <f aca="false">TRUE()</f>
        <v>1</v>
      </c>
      <c r="T81" s="2" t="n">
        <f aca="false">FALSE()</f>
        <v>0</v>
      </c>
      <c r="U81" s="2" t="n">
        <f aca="false">FALSE()</f>
        <v>0</v>
      </c>
      <c r="V81" s="2" t="n">
        <f aca="false">TRUE()</f>
        <v>1</v>
      </c>
      <c r="W81" s="2" t="n">
        <f aca="false">TRUE()</f>
        <v>1</v>
      </c>
      <c r="X81" s="2" t="n">
        <f aca="false">TRUE()</f>
        <v>1</v>
      </c>
      <c r="Y81" s="2" t="n">
        <f aca="false">FALSE()</f>
        <v>0</v>
      </c>
      <c r="Z81" s="2" t="n">
        <f aca="false">FALSE()</f>
        <v>0</v>
      </c>
      <c r="AA81" s="2" t="n">
        <f aca="false">TRUE()</f>
        <v>1</v>
      </c>
      <c r="AB81" s="2" t="n">
        <f aca="false">TRUE()</f>
        <v>1</v>
      </c>
      <c r="AC81" s="2" t="n">
        <f aca="false">FALSE()</f>
        <v>0</v>
      </c>
      <c r="AD81" s="2" t="n">
        <f aca="false">FALSE()</f>
        <v>0</v>
      </c>
      <c r="AE81" s="2" t="n">
        <f aca="false">TRUE()</f>
        <v>1</v>
      </c>
      <c r="AF81" s="2" t="n">
        <f aca="false">TRUE()</f>
        <v>1</v>
      </c>
      <c r="AG81" s="2" t="n">
        <f aca="false">TRUE()</f>
        <v>1</v>
      </c>
      <c r="AH81" s="2" t="n">
        <f aca="false">FALSE()</f>
        <v>0</v>
      </c>
      <c r="AI81" s="2" t="n">
        <f aca="false">FALSE()</f>
        <v>0</v>
      </c>
      <c r="AJ81" s="2" t="n">
        <f aca="false">TRUE()</f>
        <v>1</v>
      </c>
      <c r="AK81" s="2" t="n">
        <v>3</v>
      </c>
      <c r="AL81" s="2" t="n">
        <v>3</v>
      </c>
      <c r="AM81" s="2" t="n">
        <v>3</v>
      </c>
      <c r="AN81" s="2" t="n">
        <v>3</v>
      </c>
      <c r="AO81" s="2" t="n">
        <f aca="false">FALSE()</f>
        <v>0</v>
      </c>
      <c r="AP81" s="2" t="n">
        <v>12</v>
      </c>
    </row>
    <row r="82" customFormat="false" ht="15.75" hidden="false" customHeight="false" outlineLevel="0" collapsed="false">
      <c r="A82" s="73" t="n">
        <v>43596.8581828704</v>
      </c>
      <c r="B82" s="2" t="s">
        <v>960</v>
      </c>
      <c r="C82" s="2" t="s">
        <v>486</v>
      </c>
      <c r="D82" s="2" t="n">
        <v>10</v>
      </c>
      <c r="E82" s="2" t="n">
        <v>149</v>
      </c>
      <c r="G82" s="4" t="s">
        <v>961</v>
      </c>
      <c r="H82" s="2" t="s">
        <v>962</v>
      </c>
      <c r="I82" s="2" t="s">
        <v>726</v>
      </c>
      <c r="J82" s="2" t="s">
        <v>798</v>
      </c>
      <c r="K82" s="2" t="s">
        <v>821</v>
      </c>
      <c r="L82" s="2" t="s">
        <v>790</v>
      </c>
      <c r="M82" s="2" t="s">
        <v>345</v>
      </c>
      <c r="N82" s="2" t="n">
        <v>90</v>
      </c>
      <c r="O82" s="2" t="n">
        <v>-1</v>
      </c>
      <c r="Q82" s="2" t="n">
        <f aca="false">FALSE()</f>
        <v>0</v>
      </c>
      <c r="R82" s="2" t="n">
        <f aca="false">FALSE()</f>
        <v>0</v>
      </c>
      <c r="S82" s="2" t="n">
        <f aca="false">FALSE()</f>
        <v>0</v>
      </c>
      <c r="T82" s="2" t="n">
        <f aca="false">FALSE()</f>
        <v>0</v>
      </c>
      <c r="U82" s="2" t="n">
        <f aca="false">FALSE()</f>
        <v>0</v>
      </c>
      <c r="V82" s="2" t="n">
        <f aca="false">FALSE()</f>
        <v>0</v>
      </c>
      <c r="W82" s="2" t="n">
        <f aca="false">FALSE()</f>
        <v>0</v>
      </c>
      <c r="X82" s="2" t="n">
        <f aca="false">FALSE()</f>
        <v>0</v>
      </c>
      <c r="Y82" s="2" t="n">
        <f aca="false">FALSE()</f>
        <v>0</v>
      </c>
      <c r="Z82" s="2" t="n">
        <f aca="false">FALSE()</f>
        <v>0</v>
      </c>
      <c r="AA82" s="2" t="n">
        <f aca="false">FALSE()</f>
        <v>0</v>
      </c>
      <c r="AB82" s="2" t="n">
        <f aca="false">FALSE()</f>
        <v>0</v>
      </c>
      <c r="AC82" s="2" t="n">
        <f aca="false">FALSE()</f>
        <v>0</v>
      </c>
      <c r="AD82" s="2" t="n">
        <f aca="false">FALSE()</f>
        <v>0</v>
      </c>
      <c r="AE82" s="2" t="n">
        <f aca="false">FALSE()</f>
        <v>0</v>
      </c>
      <c r="AF82" s="2" t="n">
        <f aca="false">FALSE()</f>
        <v>0</v>
      </c>
      <c r="AG82" s="2" t="n">
        <f aca="false">FALSE()</f>
        <v>0</v>
      </c>
      <c r="AH82" s="2" t="n">
        <f aca="false">FALSE()</f>
        <v>0</v>
      </c>
      <c r="AI82" s="2" t="n">
        <f aca="false">FALSE()</f>
        <v>0</v>
      </c>
      <c r="AJ82" s="2" t="n">
        <f aca="false">FALSE()</f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f aca="false">FALSE()</f>
        <v>0</v>
      </c>
      <c r="AP82" s="2" t="n">
        <v>-1</v>
      </c>
    </row>
    <row r="83" customFormat="false" ht="15.75" hidden="false" customHeight="false" outlineLevel="0" collapsed="false">
      <c r="A83" s="73" t="n">
        <v>43596.8629513889</v>
      </c>
      <c r="B83" s="2" t="s">
        <v>963</v>
      </c>
      <c r="C83" s="2" t="s">
        <v>474</v>
      </c>
      <c r="D83" s="2" t="n">
        <v>9</v>
      </c>
      <c r="E83" s="2" t="n">
        <v>117</v>
      </c>
      <c r="G83" s="4" t="s">
        <v>964</v>
      </c>
      <c r="H83" s="2" t="s">
        <v>965</v>
      </c>
      <c r="I83" s="2" t="s">
        <v>751</v>
      </c>
      <c r="J83" s="2" t="s">
        <v>757</v>
      </c>
      <c r="K83" s="2" t="s">
        <v>735</v>
      </c>
      <c r="L83" s="2" t="s">
        <v>736</v>
      </c>
      <c r="M83" s="2" t="s">
        <v>66</v>
      </c>
      <c r="N83" s="2" t="n">
        <v>91</v>
      </c>
      <c r="O83" s="2" t="n">
        <v>2</v>
      </c>
      <c r="Q83" s="2" t="n">
        <f aca="false">TRUE()</f>
        <v>1</v>
      </c>
      <c r="R83" s="2" t="n">
        <f aca="false">TRUE()</f>
        <v>1</v>
      </c>
      <c r="S83" s="2" t="n">
        <f aca="false">TRUE()</f>
        <v>1</v>
      </c>
      <c r="T83" s="2" t="n">
        <f aca="false">TRUE()</f>
        <v>1</v>
      </c>
      <c r="U83" s="2" t="n">
        <f aca="false">TRUE()</f>
        <v>1</v>
      </c>
      <c r="V83" s="2" t="n">
        <f aca="false">TRUE()</f>
        <v>1</v>
      </c>
      <c r="W83" s="2" t="n">
        <f aca="false">TRUE()</f>
        <v>1</v>
      </c>
      <c r="X83" s="2" t="n">
        <f aca="false">TRUE()</f>
        <v>1</v>
      </c>
      <c r="Y83" s="2" t="n">
        <f aca="false">TRUE()</f>
        <v>1</v>
      </c>
      <c r="Z83" s="2" t="n">
        <f aca="false">TRUE()</f>
        <v>1</v>
      </c>
      <c r="AA83" s="2" t="n">
        <f aca="false">TRUE()</f>
        <v>1</v>
      </c>
      <c r="AB83" s="2" t="n">
        <f aca="false">TRUE()</f>
        <v>1</v>
      </c>
      <c r="AC83" s="2" t="n">
        <f aca="false">TRUE()</f>
        <v>1</v>
      </c>
      <c r="AD83" s="2" t="n">
        <f aca="false">TRUE()</f>
        <v>1</v>
      </c>
      <c r="AE83" s="2" t="n">
        <f aca="false">TRUE()</f>
        <v>1</v>
      </c>
      <c r="AF83" s="2" t="n">
        <f aca="false">TRUE()</f>
        <v>1</v>
      </c>
      <c r="AG83" s="2" t="n">
        <f aca="false">TRUE()</f>
        <v>1</v>
      </c>
      <c r="AH83" s="2" t="n">
        <f aca="false">FALSE()</f>
        <v>0</v>
      </c>
      <c r="AI83" s="2" t="n">
        <f aca="false">TRUE()</f>
        <v>1</v>
      </c>
      <c r="AJ83" s="2" t="n">
        <f aca="false">TRUE()</f>
        <v>1</v>
      </c>
      <c r="AK83" s="2" t="n">
        <v>5</v>
      </c>
      <c r="AL83" s="2" t="n">
        <v>5</v>
      </c>
      <c r="AM83" s="2" t="n">
        <v>5</v>
      </c>
      <c r="AN83" s="2" t="n">
        <v>4</v>
      </c>
      <c r="AO83" s="2" t="n">
        <f aca="false">FALSE()</f>
        <v>0</v>
      </c>
      <c r="AP83" s="2" t="n">
        <v>19</v>
      </c>
    </row>
    <row r="84" customFormat="false" ht="15.75" hidden="false" customHeight="false" outlineLevel="0" collapsed="false">
      <c r="A84" s="73" t="n">
        <v>43596.8617013889</v>
      </c>
      <c r="B84" s="2" t="s">
        <v>966</v>
      </c>
      <c r="C84" s="2" t="s">
        <v>632</v>
      </c>
      <c r="D84" s="2" t="n">
        <v>9</v>
      </c>
      <c r="E84" s="2" t="n">
        <v>150</v>
      </c>
      <c r="G84" s="4" t="s">
        <v>967</v>
      </c>
      <c r="H84" s="2" t="s">
        <v>968</v>
      </c>
      <c r="I84" s="2" t="s">
        <v>751</v>
      </c>
      <c r="J84" s="2" t="s">
        <v>757</v>
      </c>
      <c r="K84" s="2" t="s">
        <v>735</v>
      </c>
      <c r="L84" s="2" t="s">
        <v>736</v>
      </c>
      <c r="M84" s="2" t="s">
        <v>66</v>
      </c>
      <c r="N84" s="2" t="n">
        <v>92</v>
      </c>
      <c r="O84" s="2" t="n">
        <v>2</v>
      </c>
      <c r="Q84" s="2" t="n">
        <f aca="false">TRUE()</f>
        <v>1</v>
      </c>
      <c r="R84" s="2" t="n">
        <f aca="false">FALSE()</f>
        <v>0</v>
      </c>
      <c r="S84" s="2" t="n">
        <f aca="false">TRUE()</f>
        <v>1</v>
      </c>
      <c r="T84" s="2" t="n">
        <f aca="false">TRUE()</f>
        <v>1</v>
      </c>
      <c r="U84" s="2" t="n">
        <f aca="false">TRUE()</f>
        <v>1</v>
      </c>
      <c r="V84" s="2" t="n">
        <f aca="false">TRUE()</f>
        <v>1</v>
      </c>
      <c r="W84" s="2" t="n">
        <f aca="false">FALSE()</f>
        <v>0</v>
      </c>
      <c r="X84" s="2" t="n">
        <f aca="false">TRUE()</f>
        <v>1</v>
      </c>
      <c r="Y84" s="2" t="n">
        <f aca="false">TRUE()</f>
        <v>1</v>
      </c>
      <c r="Z84" s="2" t="n">
        <f aca="false">TRUE()</f>
        <v>1</v>
      </c>
      <c r="AA84" s="2" t="n">
        <f aca="false">TRUE()</f>
        <v>1</v>
      </c>
      <c r="AB84" s="2" t="n">
        <f aca="false">TRUE()</f>
        <v>1</v>
      </c>
      <c r="AC84" s="2" t="n">
        <f aca="false">TRUE()</f>
        <v>1</v>
      </c>
      <c r="AD84" s="2" t="n">
        <f aca="false">TRUE()</f>
        <v>1</v>
      </c>
      <c r="AE84" s="2" t="n">
        <f aca="false">TRUE()</f>
        <v>1</v>
      </c>
      <c r="AF84" s="2" t="n">
        <f aca="false">TRUE()</f>
        <v>1</v>
      </c>
      <c r="AG84" s="2" t="n">
        <f aca="false">TRUE()</f>
        <v>1</v>
      </c>
      <c r="AH84" s="2" t="n">
        <f aca="false">FALSE()</f>
        <v>0</v>
      </c>
      <c r="AI84" s="2" t="n">
        <f aca="false">TRUE()</f>
        <v>1</v>
      </c>
      <c r="AJ84" s="2" t="n">
        <f aca="false">TRUE()</f>
        <v>1</v>
      </c>
      <c r="AK84" s="2" t="n">
        <v>4</v>
      </c>
      <c r="AL84" s="2" t="n">
        <v>4</v>
      </c>
      <c r="AM84" s="2" t="n">
        <v>5</v>
      </c>
      <c r="AN84" s="2" t="n">
        <v>4</v>
      </c>
      <c r="AO84" s="2" t="n">
        <f aca="false">FALSE()</f>
        <v>0</v>
      </c>
      <c r="AP84" s="2" t="n">
        <v>17</v>
      </c>
    </row>
    <row r="85" customFormat="false" ht="15.75" hidden="false" customHeight="false" outlineLevel="0" collapsed="false">
      <c r="A85" s="73" t="n">
        <v>43597.1503472222</v>
      </c>
      <c r="B85" s="2" t="s">
        <v>969</v>
      </c>
      <c r="C85" s="2" t="s">
        <v>28</v>
      </c>
      <c r="D85" s="2" t="n">
        <v>10</v>
      </c>
      <c r="E85" s="2" t="n">
        <v>142</v>
      </c>
      <c r="G85" s="4" t="s">
        <v>970</v>
      </c>
      <c r="H85" s="2" t="s">
        <v>971</v>
      </c>
      <c r="I85" s="2" t="s">
        <v>810</v>
      </c>
      <c r="J85" s="2" t="s">
        <v>777</v>
      </c>
      <c r="K85" s="2" t="s">
        <v>735</v>
      </c>
      <c r="L85" s="2" t="s">
        <v>732</v>
      </c>
      <c r="M85" s="2" t="s">
        <v>66</v>
      </c>
      <c r="N85" s="2" t="n">
        <v>94</v>
      </c>
      <c r="O85" s="2" t="n">
        <v>2</v>
      </c>
      <c r="Q85" s="2" t="n">
        <f aca="false">TRUE()</f>
        <v>1</v>
      </c>
      <c r="R85" s="2" t="n">
        <f aca="false">TRUE()</f>
        <v>1</v>
      </c>
      <c r="S85" s="2" t="n">
        <f aca="false">TRUE()</f>
        <v>1</v>
      </c>
      <c r="T85" s="2" t="n">
        <f aca="false">TRUE()</f>
        <v>1</v>
      </c>
      <c r="U85" s="2" t="n">
        <f aca="false">TRUE()</f>
        <v>1</v>
      </c>
      <c r="V85" s="2" t="n">
        <f aca="false">TRUE()</f>
        <v>1</v>
      </c>
      <c r="W85" s="2" t="n">
        <f aca="false">TRUE()</f>
        <v>1</v>
      </c>
      <c r="X85" s="2" t="n">
        <f aca="false">TRUE()</f>
        <v>1</v>
      </c>
      <c r="Y85" s="2" t="n">
        <f aca="false">TRUE()</f>
        <v>1</v>
      </c>
      <c r="Z85" s="2" t="n">
        <f aca="false">TRUE()</f>
        <v>1</v>
      </c>
      <c r="AA85" s="2" t="n">
        <f aca="false">TRUE()</f>
        <v>1</v>
      </c>
      <c r="AB85" s="2" t="n">
        <f aca="false">TRUE()</f>
        <v>1</v>
      </c>
      <c r="AC85" s="2" t="n">
        <f aca="false">TRUE()</f>
        <v>1</v>
      </c>
      <c r="AD85" s="2" t="n">
        <f aca="false">TRUE()</f>
        <v>1</v>
      </c>
      <c r="AE85" s="2" t="n">
        <f aca="false">TRUE()</f>
        <v>1</v>
      </c>
      <c r="AF85" s="2" t="n">
        <f aca="false">TRUE()</f>
        <v>1</v>
      </c>
      <c r="AG85" s="2" t="n">
        <f aca="false">TRUE()</f>
        <v>1</v>
      </c>
      <c r="AH85" s="2" t="n">
        <f aca="false">TRUE()</f>
        <v>1</v>
      </c>
      <c r="AI85" s="2" t="n">
        <f aca="false">TRUE()</f>
        <v>1</v>
      </c>
      <c r="AJ85" s="2" t="n">
        <f aca="false">TRUE()</f>
        <v>1</v>
      </c>
      <c r="AK85" s="2" t="n">
        <v>5</v>
      </c>
      <c r="AL85" s="2" t="n">
        <v>5</v>
      </c>
      <c r="AM85" s="2" t="n">
        <v>5</v>
      </c>
      <c r="AN85" s="2" t="n">
        <v>5</v>
      </c>
      <c r="AO85" s="2" t="n">
        <f aca="false">TRUE()</f>
        <v>1</v>
      </c>
      <c r="AP85" s="2" t="n">
        <v>20</v>
      </c>
    </row>
    <row r="86" customFormat="false" ht="15.75" hidden="false" customHeight="false" outlineLevel="0" collapsed="false">
      <c r="A86" s="73" t="n">
        <v>43597.160787037</v>
      </c>
      <c r="B86" s="2" t="s">
        <v>972</v>
      </c>
      <c r="C86" s="2" t="s">
        <v>28</v>
      </c>
      <c r="D86" s="2" t="n">
        <v>9</v>
      </c>
      <c r="E86" s="2" t="n">
        <v>117</v>
      </c>
      <c r="G86" s="4" t="s">
        <v>973</v>
      </c>
      <c r="H86" s="2" t="s">
        <v>974</v>
      </c>
      <c r="I86" s="2" t="s">
        <v>726</v>
      </c>
      <c r="J86" s="2" t="s">
        <v>752</v>
      </c>
      <c r="K86" s="2" t="s">
        <v>742</v>
      </c>
      <c r="L86" s="2" t="s">
        <v>743</v>
      </c>
      <c r="M86" s="2" t="s">
        <v>345</v>
      </c>
      <c r="N86" s="2" t="n">
        <v>95</v>
      </c>
      <c r="O86" s="2" t="n">
        <v>2</v>
      </c>
      <c r="Q86" s="2" t="n">
        <f aca="false">TRUE()</f>
        <v>1</v>
      </c>
      <c r="R86" s="2" t="n">
        <f aca="false">TRUE()</f>
        <v>1</v>
      </c>
      <c r="S86" s="2" t="n">
        <f aca="false">TRUE()</f>
        <v>1</v>
      </c>
      <c r="T86" s="2" t="n">
        <f aca="false">TRUE()</f>
        <v>1</v>
      </c>
      <c r="U86" s="2" t="n">
        <f aca="false">TRUE()</f>
        <v>1</v>
      </c>
      <c r="V86" s="2" t="n">
        <f aca="false">TRUE()</f>
        <v>1</v>
      </c>
      <c r="W86" s="2" t="n">
        <f aca="false">TRUE()</f>
        <v>1</v>
      </c>
      <c r="X86" s="2" t="n">
        <f aca="false">TRUE()</f>
        <v>1</v>
      </c>
      <c r="Y86" s="2" t="n">
        <f aca="false">TRUE()</f>
        <v>1</v>
      </c>
      <c r="Z86" s="2" t="n">
        <f aca="false">TRUE()</f>
        <v>1</v>
      </c>
      <c r="AA86" s="2" t="n">
        <f aca="false">TRUE()</f>
        <v>1</v>
      </c>
      <c r="AB86" s="2" t="n">
        <f aca="false">FALSE()</f>
        <v>0</v>
      </c>
      <c r="AC86" s="2" t="n">
        <f aca="false">TRUE()</f>
        <v>1</v>
      </c>
      <c r="AD86" s="2" t="n">
        <f aca="false">TRUE()</f>
        <v>1</v>
      </c>
      <c r="AE86" s="2" t="n">
        <f aca="false">FALSE()</f>
        <v>0</v>
      </c>
      <c r="AF86" s="2" t="n">
        <f aca="false">TRUE()</f>
        <v>1</v>
      </c>
      <c r="AG86" s="2" t="n">
        <f aca="false">TRUE()</f>
        <v>1</v>
      </c>
      <c r="AH86" s="2" t="n">
        <f aca="false">TRUE()</f>
        <v>1</v>
      </c>
      <c r="AI86" s="2" t="n">
        <f aca="false">FALSE()</f>
        <v>0</v>
      </c>
      <c r="AJ86" s="2" t="n">
        <f aca="false">FALSE()</f>
        <v>0</v>
      </c>
      <c r="AK86" s="2" t="n">
        <v>5</v>
      </c>
      <c r="AL86" s="2" t="n">
        <v>5</v>
      </c>
      <c r="AM86" s="2" t="n">
        <v>3</v>
      </c>
      <c r="AN86" s="2" t="n">
        <v>3</v>
      </c>
      <c r="AO86" s="2" t="n">
        <f aca="false">TRUE()</f>
        <v>1</v>
      </c>
      <c r="AP86" s="2" t="n">
        <v>16</v>
      </c>
    </row>
    <row r="87" customFormat="false" ht="15.75" hidden="false" customHeight="false" outlineLevel="0" collapsed="false">
      <c r="A87" s="73" t="n">
        <v>43597.1856712963</v>
      </c>
      <c r="B87" s="2" t="s">
        <v>975</v>
      </c>
      <c r="C87" s="2" t="s">
        <v>976</v>
      </c>
      <c r="D87" s="2" t="n">
        <v>8</v>
      </c>
      <c r="E87" s="2" t="n">
        <v>117</v>
      </c>
      <c r="G87" s="4" t="s">
        <v>977</v>
      </c>
      <c r="H87" s="2" t="s">
        <v>978</v>
      </c>
      <c r="I87" s="2" t="s">
        <v>765</v>
      </c>
      <c r="J87" s="2" t="s">
        <v>777</v>
      </c>
      <c r="K87" s="2" t="s">
        <v>742</v>
      </c>
      <c r="L87" s="2" t="s">
        <v>736</v>
      </c>
      <c r="M87" s="2" t="s">
        <v>66</v>
      </c>
      <c r="N87" s="2" t="n">
        <v>96</v>
      </c>
      <c r="O87" s="2" t="n">
        <v>2</v>
      </c>
      <c r="Q87" s="2" t="n">
        <f aca="false">TRUE()</f>
        <v>1</v>
      </c>
      <c r="R87" s="2" t="n">
        <f aca="false">TRUE()</f>
        <v>1</v>
      </c>
      <c r="S87" s="2" t="n">
        <f aca="false">TRUE()</f>
        <v>1</v>
      </c>
      <c r="T87" s="2" t="n">
        <f aca="false">TRUE()</f>
        <v>1</v>
      </c>
      <c r="U87" s="2" t="n">
        <f aca="false">TRUE()</f>
        <v>1</v>
      </c>
      <c r="V87" s="2" t="n">
        <f aca="false">TRUE()</f>
        <v>1</v>
      </c>
      <c r="W87" s="2" t="n">
        <f aca="false">TRUE()</f>
        <v>1</v>
      </c>
      <c r="X87" s="2" t="n">
        <f aca="false">TRUE()</f>
        <v>1</v>
      </c>
      <c r="Y87" s="2" t="n">
        <f aca="false">TRUE()</f>
        <v>1</v>
      </c>
      <c r="Z87" s="2" t="n">
        <f aca="false">TRUE()</f>
        <v>1</v>
      </c>
      <c r="AA87" s="2" t="n">
        <f aca="false">TRUE()</f>
        <v>1</v>
      </c>
      <c r="AB87" s="2" t="n">
        <f aca="false">TRUE()</f>
        <v>1</v>
      </c>
      <c r="AC87" s="2" t="n">
        <f aca="false">FALSE()</f>
        <v>0</v>
      </c>
      <c r="AD87" s="2" t="n">
        <f aca="false">FALSE()</f>
        <v>0</v>
      </c>
      <c r="AE87" s="2" t="n">
        <f aca="false">FALSE()</f>
        <v>0</v>
      </c>
      <c r="AF87" s="2" t="n">
        <f aca="false">TRUE()</f>
        <v>1</v>
      </c>
      <c r="AG87" s="2" t="n">
        <f aca="false">TRUE()</f>
        <v>1</v>
      </c>
      <c r="AH87" s="2" t="n">
        <f aca="false">FALSE()</f>
        <v>0</v>
      </c>
      <c r="AI87" s="2" t="n">
        <f aca="false">FALSE()</f>
        <v>0</v>
      </c>
      <c r="AJ87" s="2" t="n">
        <f aca="false">FALSE()</f>
        <v>0</v>
      </c>
      <c r="AK87" s="2" t="n">
        <v>5</v>
      </c>
      <c r="AL87" s="2" t="n">
        <v>5</v>
      </c>
      <c r="AM87" s="2" t="n">
        <v>2</v>
      </c>
      <c r="AN87" s="2" t="n">
        <v>2</v>
      </c>
      <c r="AO87" s="2" t="n">
        <f aca="false">FALSE()</f>
        <v>0</v>
      </c>
      <c r="AP87" s="2" t="n">
        <v>14</v>
      </c>
    </row>
    <row r="88" customFormat="false" ht="15.75" hidden="false" customHeight="false" outlineLevel="0" collapsed="false">
      <c r="A88" s="73" t="n">
        <v>43597.1894328704</v>
      </c>
      <c r="B88" s="2" t="s">
        <v>979</v>
      </c>
      <c r="C88" s="2" t="s">
        <v>148</v>
      </c>
      <c r="D88" s="2" t="n">
        <v>10</v>
      </c>
      <c r="E88" s="2" t="n">
        <v>117</v>
      </c>
      <c r="F88" s="2" t="s">
        <v>980</v>
      </c>
      <c r="G88" s="4" t="s">
        <v>981</v>
      </c>
      <c r="H88" s="2" t="s">
        <v>982</v>
      </c>
      <c r="I88" s="2" t="s">
        <v>751</v>
      </c>
      <c r="J88" s="2" t="s">
        <v>734</v>
      </c>
      <c r="K88" s="2" t="s">
        <v>748</v>
      </c>
      <c r="L88" s="2" t="s">
        <v>790</v>
      </c>
      <c r="M88" s="2" t="s">
        <v>345</v>
      </c>
      <c r="N88" s="2" t="n">
        <v>97</v>
      </c>
      <c r="O88" s="2" t="n">
        <v>2</v>
      </c>
      <c r="Q88" s="2" t="n">
        <f aca="false">FALSE()</f>
        <v>0</v>
      </c>
      <c r="R88" s="2" t="n">
        <f aca="false">FALSE()</f>
        <v>0</v>
      </c>
      <c r="S88" s="2" t="n">
        <f aca="false">FALSE()</f>
        <v>0</v>
      </c>
      <c r="T88" s="2" t="n">
        <f aca="false">FALSE()</f>
        <v>0</v>
      </c>
      <c r="U88" s="2" t="n">
        <f aca="false">FALSE()</f>
        <v>0</v>
      </c>
      <c r="V88" s="2" t="n">
        <f aca="false">FALSE()</f>
        <v>0</v>
      </c>
      <c r="W88" s="2" t="n">
        <f aca="false">FALSE()</f>
        <v>0</v>
      </c>
      <c r="X88" s="2" t="n">
        <f aca="false">FALSE()</f>
        <v>0</v>
      </c>
      <c r="Y88" s="2" t="n">
        <f aca="false">FALSE()</f>
        <v>0</v>
      </c>
      <c r="Z88" s="2" t="n">
        <f aca="false">FALSE()</f>
        <v>0</v>
      </c>
      <c r="AA88" s="2" t="n">
        <f aca="false">FALSE()</f>
        <v>0</v>
      </c>
      <c r="AB88" s="2" t="n">
        <f aca="false">FALSE()</f>
        <v>0</v>
      </c>
      <c r="AC88" s="2" t="n">
        <f aca="false">FALSE()</f>
        <v>0</v>
      </c>
      <c r="AD88" s="2" t="n">
        <f aca="false">FALSE()</f>
        <v>0</v>
      </c>
      <c r="AE88" s="2" t="n">
        <f aca="false">FALSE()</f>
        <v>0</v>
      </c>
      <c r="AF88" s="2" t="n">
        <f aca="false">FALSE()</f>
        <v>0</v>
      </c>
      <c r="AG88" s="2" t="n">
        <f aca="false">FALSE()</f>
        <v>0</v>
      </c>
      <c r="AH88" s="2" t="n">
        <f aca="false">FALSE()</f>
        <v>0</v>
      </c>
      <c r="AI88" s="2" t="n">
        <f aca="false">FALSE()</f>
        <v>0</v>
      </c>
      <c r="AJ88" s="2" t="n">
        <f aca="false">FALSE()</f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f aca="false">FALSE()</f>
        <v>0</v>
      </c>
      <c r="AP88" s="2" t="n">
        <v>0</v>
      </c>
    </row>
    <row r="89" customFormat="false" ht="15.75" hidden="false" customHeight="false" outlineLevel="0" collapsed="false">
      <c r="A89" s="73" t="n">
        <v>43597.2128703704</v>
      </c>
      <c r="B89" s="2" t="s">
        <v>302</v>
      </c>
      <c r="C89" s="2" t="s">
        <v>303</v>
      </c>
      <c r="D89" s="2" t="n">
        <v>8</v>
      </c>
      <c r="E89" s="2" t="n">
        <v>177</v>
      </c>
      <c r="G89" s="4" t="s">
        <v>983</v>
      </c>
      <c r="H89" s="2" t="s">
        <v>984</v>
      </c>
      <c r="I89" s="2" t="s">
        <v>225</v>
      </c>
      <c r="J89" s="2" t="s">
        <v>225</v>
      </c>
      <c r="K89" s="2" t="s">
        <v>821</v>
      </c>
      <c r="L89" s="2" t="s">
        <v>749</v>
      </c>
      <c r="M89" s="2" t="s">
        <v>345</v>
      </c>
      <c r="N89" s="2" t="n">
        <v>98</v>
      </c>
      <c r="O89" s="2" t="n">
        <v>2</v>
      </c>
      <c r="P89" s="2" t="s">
        <v>985</v>
      </c>
      <c r="Q89" s="2" t="n">
        <f aca="false">FALSE()</f>
        <v>0</v>
      </c>
      <c r="R89" s="2" t="n">
        <f aca="false">FALSE()</f>
        <v>0</v>
      </c>
      <c r="S89" s="2" t="n">
        <f aca="false">FALSE()</f>
        <v>0</v>
      </c>
      <c r="T89" s="2" t="n">
        <f aca="false">FALSE()</f>
        <v>0</v>
      </c>
      <c r="U89" s="2" t="n">
        <f aca="false">FALSE()</f>
        <v>0</v>
      </c>
      <c r="V89" s="2" t="n">
        <f aca="false">FALSE()</f>
        <v>0</v>
      </c>
      <c r="W89" s="2" t="n">
        <f aca="false">FALSE()</f>
        <v>0</v>
      </c>
      <c r="X89" s="2" t="n">
        <f aca="false">FALSE()</f>
        <v>0</v>
      </c>
      <c r="Y89" s="2" t="n">
        <f aca="false">FALSE()</f>
        <v>0</v>
      </c>
      <c r="Z89" s="2" t="n">
        <f aca="false">FALSE()</f>
        <v>0</v>
      </c>
      <c r="AA89" s="2" t="n">
        <f aca="false">FALSE()</f>
        <v>0</v>
      </c>
      <c r="AB89" s="2" t="n">
        <f aca="false">FALSE()</f>
        <v>0</v>
      </c>
      <c r="AC89" s="2" t="n">
        <f aca="false">FALSE()</f>
        <v>0</v>
      </c>
      <c r="AD89" s="2" t="n">
        <f aca="false">FALSE()</f>
        <v>0</v>
      </c>
      <c r="AE89" s="2" t="n">
        <f aca="false">FALSE()</f>
        <v>0</v>
      </c>
      <c r="AF89" s="2" t="n">
        <f aca="false">FALSE()</f>
        <v>0</v>
      </c>
      <c r="AG89" s="2" t="n">
        <f aca="false">FALSE()</f>
        <v>0</v>
      </c>
      <c r="AH89" s="2" t="n">
        <f aca="false">FALSE()</f>
        <v>0</v>
      </c>
      <c r="AI89" s="2" t="n">
        <f aca="false">FALSE()</f>
        <v>0</v>
      </c>
      <c r="AJ89" s="2" t="n">
        <f aca="false">FALSE()</f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f aca="false">FALSE()</f>
        <v>0</v>
      </c>
      <c r="AP89" s="2" t="n">
        <v>0</v>
      </c>
    </row>
    <row r="90" customFormat="false" ht="15.75" hidden="false" customHeight="false" outlineLevel="0" collapsed="false">
      <c r="A90" s="73" t="n">
        <v>43597.217974537</v>
      </c>
      <c r="B90" s="2" t="s">
        <v>986</v>
      </c>
      <c r="C90" s="2" t="s">
        <v>519</v>
      </c>
      <c r="D90" s="2" t="n">
        <v>9</v>
      </c>
      <c r="E90" s="2" t="n">
        <v>117</v>
      </c>
      <c r="G90" s="4" t="s">
        <v>987</v>
      </c>
      <c r="H90" s="2" t="s">
        <v>988</v>
      </c>
      <c r="I90" s="2" t="s">
        <v>733</v>
      </c>
      <c r="J90" s="2" t="s">
        <v>777</v>
      </c>
      <c r="K90" s="2" t="s">
        <v>731</v>
      </c>
      <c r="L90" s="2" t="s">
        <v>778</v>
      </c>
      <c r="M90" s="2" t="s">
        <v>66</v>
      </c>
      <c r="N90" s="2" t="n">
        <v>99</v>
      </c>
      <c r="O90" s="2" t="n">
        <v>2</v>
      </c>
      <c r="Q90" s="2" t="n">
        <f aca="false">TRUE()</f>
        <v>1</v>
      </c>
      <c r="R90" s="2" t="n">
        <f aca="false">TRUE()</f>
        <v>1</v>
      </c>
      <c r="S90" s="2" t="n">
        <f aca="false">TRUE()</f>
        <v>1</v>
      </c>
      <c r="T90" s="2" t="n">
        <f aca="false">TRUE()</f>
        <v>1</v>
      </c>
      <c r="U90" s="2" t="n">
        <f aca="false">TRUE()</f>
        <v>1</v>
      </c>
      <c r="V90" s="2" t="n">
        <f aca="false">TRUE()</f>
        <v>1</v>
      </c>
      <c r="W90" s="2" t="n">
        <f aca="false">TRUE()</f>
        <v>1</v>
      </c>
      <c r="X90" s="2" t="n">
        <f aca="false">TRUE()</f>
        <v>1</v>
      </c>
      <c r="Y90" s="2" t="n">
        <f aca="false">TRUE()</f>
        <v>1</v>
      </c>
      <c r="Z90" s="2" t="n">
        <f aca="false">TRUE()</f>
        <v>1</v>
      </c>
      <c r="AA90" s="2" t="n">
        <f aca="false">FALSE()</f>
        <v>0</v>
      </c>
      <c r="AB90" s="2" t="n">
        <f aca="false">TRUE()</f>
        <v>1</v>
      </c>
      <c r="AC90" s="2" t="n">
        <f aca="false">FALSE()</f>
        <v>0</v>
      </c>
      <c r="AD90" s="2" t="n">
        <f aca="false">TRUE()</f>
        <v>1</v>
      </c>
      <c r="AE90" s="2" t="n">
        <f aca="false">TRUE()</f>
        <v>1</v>
      </c>
      <c r="AF90" s="2" t="n">
        <f aca="false">TRUE()</f>
        <v>1</v>
      </c>
      <c r="AG90" s="2" t="n">
        <f aca="false">TRUE()</f>
        <v>1</v>
      </c>
      <c r="AH90" s="2" t="n">
        <f aca="false">TRUE()</f>
        <v>1</v>
      </c>
      <c r="AI90" s="2" t="n">
        <f aca="false">TRUE()</f>
        <v>1</v>
      </c>
      <c r="AJ90" s="2" t="n">
        <f aca="false">FALSE()</f>
        <v>0</v>
      </c>
      <c r="AK90" s="2" t="n">
        <v>5</v>
      </c>
      <c r="AL90" s="2" t="n">
        <v>5</v>
      </c>
      <c r="AM90" s="2" t="n">
        <v>3</v>
      </c>
      <c r="AN90" s="2" t="n">
        <v>4</v>
      </c>
      <c r="AO90" s="2" t="n">
        <f aca="false">FALSE()</f>
        <v>0</v>
      </c>
      <c r="AP90" s="2" t="n">
        <v>17</v>
      </c>
    </row>
    <row r="91" customFormat="false" ht="15.75" hidden="false" customHeight="false" outlineLevel="0" collapsed="false">
      <c r="A91" s="73" t="n">
        <v>43597.2557175926</v>
      </c>
      <c r="B91" s="2" t="s">
        <v>989</v>
      </c>
      <c r="C91" s="2" t="s">
        <v>20</v>
      </c>
      <c r="D91" s="2" t="n">
        <v>9</v>
      </c>
      <c r="E91" s="2" t="n">
        <v>117</v>
      </c>
      <c r="G91" s="4" t="s">
        <v>990</v>
      </c>
      <c r="H91" s="2" t="s">
        <v>991</v>
      </c>
      <c r="I91" s="2" t="s">
        <v>751</v>
      </c>
      <c r="J91" s="2" t="s">
        <v>734</v>
      </c>
      <c r="K91" s="2" t="s">
        <v>748</v>
      </c>
      <c r="L91" s="2" t="s">
        <v>790</v>
      </c>
      <c r="M91" s="2" t="s">
        <v>345</v>
      </c>
      <c r="N91" s="2" t="n">
        <v>100</v>
      </c>
      <c r="O91" s="2" t="n">
        <v>2</v>
      </c>
      <c r="Q91" s="2" t="n">
        <f aca="false">TRUE()</f>
        <v>1</v>
      </c>
      <c r="R91" s="2" t="n">
        <f aca="false">TRUE()</f>
        <v>1</v>
      </c>
      <c r="S91" s="2" t="n">
        <f aca="false">TRUE()</f>
        <v>1</v>
      </c>
      <c r="T91" s="2" t="n">
        <f aca="false">TRUE()</f>
        <v>1</v>
      </c>
      <c r="U91" s="2" t="n">
        <f aca="false">TRUE()</f>
        <v>1</v>
      </c>
      <c r="V91" s="2" t="n">
        <f aca="false">TRUE()</f>
        <v>1</v>
      </c>
      <c r="W91" s="2" t="n">
        <f aca="false">TRUE()</f>
        <v>1</v>
      </c>
      <c r="X91" s="2" t="n">
        <f aca="false">TRUE()</f>
        <v>1</v>
      </c>
      <c r="Y91" s="2" t="n">
        <f aca="false">TRUE()</f>
        <v>1</v>
      </c>
      <c r="Z91" s="2" t="n">
        <f aca="false">TRUE()</f>
        <v>1</v>
      </c>
      <c r="AA91" s="2" t="n">
        <f aca="false">TRUE()</f>
        <v>1</v>
      </c>
      <c r="AB91" s="2" t="n">
        <f aca="false">TRUE()</f>
        <v>1</v>
      </c>
      <c r="AC91" s="2" t="n">
        <f aca="false">TRUE()</f>
        <v>1</v>
      </c>
      <c r="AD91" s="2" t="n">
        <f aca="false">TRUE()</f>
        <v>1</v>
      </c>
      <c r="AE91" s="2" t="n">
        <f aca="false">TRUE()</f>
        <v>1</v>
      </c>
      <c r="AF91" s="2" t="n">
        <f aca="false">TRUE()</f>
        <v>1</v>
      </c>
      <c r="AG91" s="2" t="n">
        <f aca="false">FALSE()</f>
        <v>0</v>
      </c>
      <c r="AH91" s="2" t="n">
        <f aca="false">TRUE()</f>
        <v>1</v>
      </c>
      <c r="AI91" s="2" t="n">
        <f aca="false">TRUE()</f>
        <v>1</v>
      </c>
      <c r="AJ91" s="2" t="n">
        <f aca="false">TRUE()</f>
        <v>1</v>
      </c>
      <c r="AK91" s="2" t="n">
        <v>5</v>
      </c>
      <c r="AL91" s="2" t="n">
        <v>5</v>
      </c>
      <c r="AM91" s="2" t="n">
        <v>5</v>
      </c>
      <c r="AN91" s="2" t="n">
        <v>4</v>
      </c>
      <c r="AO91" s="2" t="n">
        <f aca="false">TRUE()</f>
        <v>1</v>
      </c>
      <c r="AP91" s="2" t="n">
        <v>19</v>
      </c>
    </row>
    <row r="92" customFormat="false" ht="15.75" hidden="false" customHeight="false" outlineLevel="0" collapsed="false">
      <c r="A92" s="73" t="n">
        <v>43597.2969328704</v>
      </c>
      <c r="B92" s="2" t="s">
        <v>74</v>
      </c>
      <c r="C92" s="2" t="s">
        <v>12</v>
      </c>
      <c r="D92" s="2" t="n">
        <v>9</v>
      </c>
      <c r="E92" s="2" t="n">
        <v>139</v>
      </c>
      <c r="G92" s="4" t="s">
        <v>992</v>
      </c>
      <c r="H92" s="2" t="s">
        <v>428</v>
      </c>
      <c r="I92" s="2" t="s">
        <v>810</v>
      </c>
      <c r="J92" s="2" t="s">
        <v>757</v>
      </c>
      <c r="K92" s="2" t="s">
        <v>735</v>
      </c>
      <c r="L92" s="2" t="s">
        <v>778</v>
      </c>
      <c r="M92" s="2" t="s">
        <v>66</v>
      </c>
      <c r="N92" s="2" t="n">
        <v>101</v>
      </c>
      <c r="O92" s="2" t="n">
        <v>2</v>
      </c>
      <c r="Q92" s="2" t="n">
        <f aca="false">TRUE()</f>
        <v>1</v>
      </c>
      <c r="R92" s="2" t="n">
        <f aca="false">TRUE()</f>
        <v>1</v>
      </c>
      <c r="S92" s="2" t="n">
        <f aca="false">TRUE()</f>
        <v>1</v>
      </c>
      <c r="T92" s="2" t="n">
        <f aca="false">TRUE()</f>
        <v>1</v>
      </c>
      <c r="U92" s="2" t="n">
        <f aca="false">TRUE()</f>
        <v>1</v>
      </c>
      <c r="V92" s="2" t="n">
        <f aca="false">TRUE()</f>
        <v>1</v>
      </c>
      <c r="W92" s="2" t="n">
        <f aca="false">TRUE()</f>
        <v>1</v>
      </c>
      <c r="X92" s="2" t="n">
        <f aca="false">TRUE()</f>
        <v>1</v>
      </c>
      <c r="Y92" s="2" t="n">
        <f aca="false">TRUE()</f>
        <v>1</v>
      </c>
      <c r="Z92" s="2" t="n">
        <f aca="false">TRUE()</f>
        <v>1</v>
      </c>
      <c r="AA92" s="2" t="n">
        <f aca="false">TRUE()</f>
        <v>1</v>
      </c>
      <c r="AB92" s="2" t="n">
        <f aca="false">TRUE()</f>
        <v>1</v>
      </c>
      <c r="AC92" s="2" t="n">
        <f aca="false">TRUE()</f>
        <v>1</v>
      </c>
      <c r="AD92" s="2" t="n">
        <f aca="false">TRUE()</f>
        <v>1</v>
      </c>
      <c r="AE92" s="2" t="n">
        <f aca="false">TRUE()</f>
        <v>1</v>
      </c>
      <c r="AF92" s="2" t="n">
        <f aca="false">TRUE()</f>
        <v>1</v>
      </c>
      <c r="AG92" s="2" t="n">
        <f aca="false">TRUE()</f>
        <v>1</v>
      </c>
      <c r="AH92" s="2" t="n">
        <f aca="false">TRUE()</f>
        <v>1</v>
      </c>
      <c r="AI92" s="2" t="n">
        <f aca="false">TRUE()</f>
        <v>1</v>
      </c>
      <c r="AJ92" s="2" t="n">
        <f aca="false">TRUE()</f>
        <v>1</v>
      </c>
      <c r="AK92" s="2" t="n">
        <v>5</v>
      </c>
      <c r="AL92" s="2" t="n">
        <v>5</v>
      </c>
      <c r="AM92" s="2" t="n">
        <v>5</v>
      </c>
      <c r="AN92" s="2" t="n">
        <v>5</v>
      </c>
      <c r="AO92" s="2" t="n">
        <f aca="false">FALSE()</f>
        <v>0</v>
      </c>
      <c r="AP92" s="2" t="n">
        <v>20</v>
      </c>
    </row>
    <row r="93" customFormat="false" ht="15.75" hidden="false" customHeight="false" outlineLevel="0" collapsed="false">
      <c r="A93" s="73" t="n">
        <v>43597.3056018519</v>
      </c>
      <c r="B93" s="2" t="s">
        <v>993</v>
      </c>
      <c r="C93" s="2" t="s">
        <v>299</v>
      </c>
      <c r="D93" s="2" t="n">
        <v>9</v>
      </c>
      <c r="E93" s="2" t="n">
        <v>117</v>
      </c>
      <c r="G93" s="4" t="s">
        <v>994</v>
      </c>
      <c r="H93" s="2" t="s">
        <v>995</v>
      </c>
      <c r="I93" s="2" t="s">
        <v>726</v>
      </c>
      <c r="J93" s="2" t="s">
        <v>752</v>
      </c>
      <c r="K93" s="2" t="s">
        <v>748</v>
      </c>
      <c r="L93" s="2" t="s">
        <v>736</v>
      </c>
      <c r="M93" s="2" t="s">
        <v>345</v>
      </c>
      <c r="N93" s="2" t="n">
        <v>102</v>
      </c>
      <c r="O93" s="2" t="n">
        <v>2</v>
      </c>
      <c r="Q93" s="2" t="n">
        <f aca="false">TRUE()</f>
        <v>1</v>
      </c>
      <c r="R93" s="2" t="n">
        <f aca="false">TRUE()</f>
        <v>1</v>
      </c>
      <c r="S93" s="2" t="n">
        <f aca="false">TRUE()</f>
        <v>1</v>
      </c>
      <c r="T93" s="2" t="n">
        <f aca="false">TRUE()</f>
        <v>1</v>
      </c>
      <c r="U93" s="2" t="n">
        <f aca="false">FALSE()</f>
        <v>0</v>
      </c>
      <c r="V93" s="2" t="n">
        <f aca="false">TRUE()</f>
        <v>1</v>
      </c>
      <c r="W93" s="2" t="n">
        <f aca="false">TRUE()</f>
        <v>1</v>
      </c>
      <c r="X93" s="2" t="n">
        <f aca="false">TRUE()</f>
        <v>1</v>
      </c>
      <c r="Y93" s="2" t="n">
        <f aca="false">TRUE()</f>
        <v>1</v>
      </c>
      <c r="Z93" s="2" t="n">
        <f aca="false">FALSE()</f>
        <v>0</v>
      </c>
      <c r="AA93" s="2" t="n">
        <f aca="false">TRUE()</f>
        <v>1</v>
      </c>
      <c r="AB93" s="2" t="n">
        <f aca="false">TRUE()</f>
        <v>1</v>
      </c>
      <c r="AC93" s="2" t="n">
        <f aca="false">TRUE()</f>
        <v>1</v>
      </c>
      <c r="AD93" s="2" t="n">
        <f aca="false">TRUE()</f>
        <v>1</v>
      </c>
      <c r="AE93" s="2" t="n">
        <f aca="false">TRUE()</f>
        <v>1</v>
      </c>
      <c r="AF93" s="2" t="n">
        <f aca="false">TRUE()</f>
        <v>1</v>
      </c>
      <c r="AG93" s="2" t="n">
        <f aca="false">TRUE()</f>
        <v>1</v>
      </c>
      <c r="AH93" s="2" t="n">
        <f aca="false">FALSE()</f>
        <v>0</v>
      </c>
      <c r="AI93" s="2" t="n">
        <f aca="false">TRUE()</f>
        <v>1</v>
      </c>
      <c r="AJ93" s="2" t="n">
        <f aca="false">TRUE()</f>
        <v>1</v>
      </c>
      <c r="AK93" s="2" t="n">
        <v>4</v>
      </c>
      <c r="AL93" s="2" t="n">
        <v>4</v>
      </c>
      <c r="AM93" s="2" t="n">
        <v>5</v>
      </c>
      <c r="AN93" s="2" t="n">
        <v>4</v>
      </c>
      <c r="AO93" s="2" t="n">
        <f aca="false">FALSE()</f>
        <v>0</v>
      </c>
      <c r="AP93" s="2" t="n">
        <v>17</v>
      </c>
    </row>
    <row r="94" customFormat="false" ht="15.75" hidden="false" customHeight="false" outlineLevel="0" collapsed="false">
      <c r="A94" s="73" t="n">
        <v>43597.358587963</v>
      </c>
      <c r="B94" s="2" t="s">
        <v>996</v>
      </c>
      <c r="C94" s="2" t="s">
        <v>614</v>
      </c>
      <c r="D94" s="2" t="n">
        <v>11</v>
      </c>
      <c r="E94" s="2" t="n">
        <v>149</v>
      </c>
      <c r="G94" s="4" t="s">
        <v>997</v>
      </c>
      <c r="H94" s="2" t="s">
        <v>998</v>
      </c>
      <c r="I94" s="2" t="s">
        <v>765</v>
      </c>
      <c r="J94" s="2" t="s">
        <v>777</v>
      </c>
      <c r="K94" s="2" t="s">
        <v>735</v>
      </c>
      <c r="L94" s="2" t="s">
        <v>736</v>
      </c>
      <c r="M94" s="2" t="s">
        <v>345</v>
      </c>
      <c r="N94" s="2" t="n">
        <v>103</v>
      </c>
      <c r="O94" s="2" t="n">
        <v>2</v>
      </c>
      <c r="Q94" s="2" t="n">
        <f aca="false">TRUE()</f>
        <v>1</v>
      </c>
      <c r="R94" s="2" t="n">
        <f aca="false">FALSE()</f>
        <v>0</v>
      </c>
      <c r="S94" s="2" t="n">
        <f aca="false">FALSE()</f>
        <v>0</v>
      </c>
      <c r="T94" s="2" t="n">
        <f aca="false">TRUE()</f>
        <v>1</v>
      </c>
      <c r="U94" s="2" t="n">
        <f aca="false">FALSE()</f>
        <v>0</v>
      </c>
      <c r="V94" s="2" t="n">
        <f aca="false">TRUE()</f>
        <v>1</v>
      </c>
      <c r="W94" s="2" t="n">
        <f aca="false">FALSE()</f>
        <v>0</v>
      </c>
      <c r="X94" s="2" t="n">
        <f aca="false">FALSE()</f>
        <v>0</v>
      </c>
      <c r="Y94" s="2" t="n">
        <f aca="false">TRUE()</f>
        <v>1</v>
      </c>
      <c r="Z94" s="2" t="n">
        <f aca="false">FALSE()</f>
        <v>0</v>
      </c>
      <c r="AA94" s="2" t="n">
        <f aca="false">FALSE()</f>
        <v>0</v>
      </c>
      <c r="AB94" s="2" t="n">
        <f aca="false">FALSE()</f>
        <v>0</v>
      </c>
      <c r="AC94" s="2" t="n">
        <f aca="false">TRUE()</f>
        <v>1</v>
      </c>
      <c r="AD94" s="2" t="n">
        <f aca="false">TRUE()</f>
        <v>1</v>
      </c>
      <c r="AE94" s="2" t="n">
        <f aca="false">FALSE()</f>
        <v>0</v>
      </c>
      <c r="AF94" s="2" t="n">
        <f aca="false">FALSE()</f>
        <v>0</v>
      </c>
      <c r="AG94" s="2" t="n">
        <f aca="false">TRUE()</f>
        <v>1</v>
      </c>
      <c r="AH94" s="2" t="n">
        <f aca="false">FALSE()</f>
        <v>0</v>
      </c>
      <c r="AI94" s="2" t="n">
        <f aca="false">TRUE()</f>
        <v>1</v>
      </c>
      <c r="AJ94" s="2" t="n">
        <f aca="false">TRUE()</f>
        <v>1</v>
      </c>
      <c r="AK94" s="2" t="n">
        <v>2</v>
      </c>
      <c r="AL94" s="2" t="n">
        <v>2</v>
      </c>
      <c r="AM94" s="2" t="n">
        <v>2</v>
      </c>
      <c r="AN94" s="2" t="n">
        <v>3</v>
      </c>
      <c r="AO94" s="2" t="n">
        <f aca="false">FALSE()</f>
        <v>0</v>
      </c>
      <c r="AP94" s="2" t="n">
        <v>9</v>
      </c>
    </row>
    <row r="95" customFormat="false" ht="15.75" hidden="false" customHeight="false" outlineLevel="0" collapsed="false">
      <c r="A95" s="73" t="n">
        <v>43597.3857523148</v>
      </c>
      <c r="B95" s="2" t="s">
        <v>509</v>
      </c>
      <c r="C95" s="2" t="s">
        <v>510</v>
      </c>
      <c r="D95" s="2" t="n">
        <v>7</v>
      </c>
      <c r="E95" s="2" t="n">
        <v>117</v>
      </c>
      <c r="G95" s="4" t="s">
        <v>511</v>
      </c>
      <c r="H95" s="2" t="s">
        <v>512</v>
      </c>
      <c r="I95" s="2" t="s">
        <v>811</v>
      </c>
      <c r="J95" s="2" t="s">
        <v>734</v>
      </c>
      <c r="K95" s="2" t="s">
        <v>821</v>
      </c>
      <c r="L95" s="2" t="s">
        <v>749</v>
      </c>
      <c r="M95" s="2" t="s">
        <v>66</v>
      </c>
      <c r="N95" s="2" t="n">
        <v>104</v>
      </c>
      <c r="O95" s="2" t="n">
        <v>2</v>
      </c>
      <c r="Q95" s="2" t="n">
        <f aca="false">TRUE()</f>
        <v>1</v>
      </c>
      <c r="R95" s="2" t="n">
        <f aca="false">TRUE()</f>
        <v>1</v>
      </c>
      <c r="S95" s="2" t="n">
        <f aca="false">TRUE()</f>
        <v>1</v>
      </c>
      <c r="T95" s="2" t="n">
        <f aca="false">TRUE()</f>
        <v>1</v>
      </c>
      <c r="U95" s="2" t="n">
        <f aca="false">TRUE()</f>
        <v>1</v>
      </c>
      <c r="V95" s="2" t="n">
        <f aca="false">TRUE()</f>
        <v>1</v>
      </c>
      <c r="W95" s="2" t="n">
        <f aca="false">TRUE()</f>
        <v>1</v>
      </c>
      <c r="X95" s="2" t="n">
        <f aca="false">TRUE()</f>
        <v>1</v>
      </c>
      <c r="Y95" s="2" t="n">
        <f aca="false">TRUE()</f>
        <v>1</v>
      </c>
      <c r="Z95" s="2" t="n">
        <f aca="false">TRUE()</f>
        <v>1</v>
      </c>
      <c r="AA95" s="2" t="n">
        <f aca="false">TRUE()</f>
        <v>1</v>
      </c>
      <c r="AB95" s="2" t="n">
        <f aca="false">TRUE()</f>
        <v>1</v>
      </c>
      <c r="AC95" s="2" t="n">
        <f aca="false">TRUE()</f>
        <v>1</v>
      </c>
      <c r="AD95" s="2" t="n">
        <f aca="false">TRUE()</f>
        <v>1</v>
      </c>
      <c r="AE95" s="2" t="n">
        <f aca="false">TRUE()</f>
        <v>1</v>
      </c>
      <c r="AF95" s="2" t="n">
        <f aca="false">TRUE()</f>
        <v>1</v>
      </c>
      <c r="AG95" s="2" t="n">
        <f aca="false">TRUE()</f>
        <v>1</v>
      </c>
      <c r="AH95" s="2" t="n">
        <f aca="false">TRUE()</f>
        <v>1</v>
      </c>
      <c r="AI95" s="2" t="n">
        <f aca="false">TRUE()</f>
        <v>1</v>
      </c>
      <c r="AJ95" s="2" t="n">
        <f aca="false">TRUE()</f>
        <v>1</v>
      </c>
      <c r="AK95" s="2" t="n">
        <v>5</v>
      </c>
      <c r="AL95" s="2" t="n">
        <v>5</v>
      </c>
      <c r="AM95" s="2" t="n">
        <v>5</v>
      </c>
      <c r="AN95" s="2" t="n">
        <v>5</v>
      </c>
      <c r="AO95" s="2" t="n">
        <f aca="false">FALSE()</f>
        <v>0</v>
      </c>
      <c r="AP95" s="2" t="n">
        <v>20</v>
      </c>
    </row>
    <row r="96" customFormat="false" ht="15.75" hidden="false" customHeight="false" outlineLevel="0" collapsed="false">
      <c r="A96" s="73" t="n">
        <v>43597.4355439815</v>
      </c>
      <c r="B96" s="2" t="s">
        <v>999</v>
      </c>
      <c r="C96" s="2" t="s">
        <v>482</v>
      </c>
      <c r="D96" s="2" t="n">
        <v>10</v>
      </c>
      <c r="E96" s="2" t="n">
        <v>117</v>
      </c>
      <c r="G96" s="4" t="s">
        <v>1000</v>
      </c>
      <c r="H96" s="2" t="s">
        <v>1001</v>
      </c>
      <c r="I96" s="2" t="s">
        <v>726</v>
      </c>
      <c r="J96" s="2" t="s">
        <v>734</v>
      </c>
      <c r="K96" s="2" t="s">
        <v>262</v>
      </c>
      <c r="L96" s="2" t="s">
        <v>743</v>
      </c>
      <c r="M96" s="2" t="s">
        <v>345</v>
      </c>
      <c r="N96" s="2" t="n">
        <v>105</v>
      </c>
      <c r="O96" s="2" t="n">
        <v>2</v>
      </c>
      <c r="Q96" s="2" t="n">
        <f aca="false">TRUE()</f>
        <v>1</v>
      </c>
      <c r="R96" s="2" t="n">
        <f aca="false">TRUE()</f>
        <v>1</v>
      </c>
      <c r="S96" s="2" t="n">
        <f aca="false">TRUE()</f>
        <v>1</v>
      </c>
      <c r="T96" s="2" t="n">
        <f aca="false">TRUE()</f>
        <v>1</v>
      </c>
      <c r="U96" s="2" t="n">
        <f aca="false">TRUE()</f>
        <v>1</v>
      </c>
      <c r="V96" s="2" t="n">
        <f aca="false">TRUE()</f>
        <v>1</v>
      </c>
      <c r="W96" s="2" t="n">
        <f aca="false">TRUE()</f>
        <v>1</v>
      </c>
      <c r="X96" s="2" t="n">
        <f aca="false">TRUE()</f>
        <v>1</v>
      </c>
      <c r="Y96" s="2" t="n">
        <f aca="false">TRUE()</f>
        <v>1</v>
      </c>
      <c r="Z96" s="2" t="n">
        <f aca="false">TRUE()</f>
        <v>1</v>
      </c>
      <c r="AA96" s="2" t="n">
        <f aca="false">TRUE()</f>
        <v>1</v>
      </c>
      <c r="AB96" s="2" t="n">
        <f aca="false">TRUE()</f>
        <v>1</v>
      </c>
      <c r="AC96" s="2" t="n">
        <f aca="false">TRUE()</f>
        <v>1</v>
      </c>
      <c r="AD96" s="2" t="n">
        <f aca="false">TRUE()</f>
        <v>1</v>
      </c>
      <c r="AE96" s="2" t="n">
        <f aca="false">TRUE()</f>
        <v>1</v>
      </c>
      <c r="AF96" s="2" t="n">
        <f aca="false">TRUE()</f>
        <v>1</v>
      </c>
      <c r="AG96" s="2" t="n">
        <f aca="false">TRUE()</f>
        <v>1</v>
      </c>
      <c r="AH96" s="2" t="n">
        <f aca="false">TRUE()</f>
        <v>1</v>
      </c>
      <c r="AI96" s="2" t="n">
        <f aca="false">FALSE()</f>
        <v>0</v>
      </c>
      <c r="AJ96" s="2" t="n">
        <f aca="false">FALSE()</f>
        <v>0</v>
      </c>
      <c r="AK96" s="2" t="n">
        <v>5</v>
      </c>
      <c r="AL96" s="2" t="n">
        <v>5</v>
      </c>
      <c r="AM96" s="2" t="n">
        <v>5</v>
      </c>
      <c r="AN96" s="2" t="n">
        <v>3</v>
      </c>
      <c r="AO96" s="2" t="n">
        <f aca="false">FALSE()</f>
        <v>0</v>
      </c>
      <c r="AP96" s="2" t="n">
        <v>18</v>
      </c>
    </row>
    <row r="97" customFormat="false" ht="15.75" hidden="false" customHeight="false" outlineLevel="0" collapsed="false">
      <c r="A97" s="73" t="n">
        <v>43597.4342939815</v>
      </c>
      <c r="B97" s="2" t="s">
        <v>45</v>
      </c>
      <c r="C97" s="2" t="s">
        <v>46</v>
      </c>
      <c r="D97" s="2" t="n">
        <v>8</v>
      </c>
      <c r="E97" s="2" t="n">
        <v>117</v>
      </c>
      <c r="G97" s="4" t="s">
        <v>386</v>
      </c>
      <c r="H97" s="2" t="s">
        <v>1002</v>
      </c>
      <c r="I97" s="2" t="s">
        <v>729</v>
      </c>
      <c r="J97" s="2" t="s">
        <v>727</v>
      </c>
      <c r="K97" s="2" t="s">
        <v>742</v>
      </c>
      <c r="L97" s="2" t="s">
        <v>758</v>
      </c>
      <c r="M97" s="2" t="s">
        <v>66</v>
      </c>
      <c r="N97" s="2" t="n">
        <v>107</v>
      </c>
      <c r="O97" s="2" t="n">
        <v>2</v>
      </c>
      <c r="Q97" s="2" t="n">
        <f aca="false">TRUE()</f>
        <v>1</v>
      </c>
      <c r="R97" s="2" t="n">
        <f aca="false">FALSE()</f>
        <v>0</v>
      </c>
      <c r="S97" s="2" t="n">
        <f aca="false">FALSE()</f>
        <v>0</v>
      </c>
      <c r="T97" s="2" t="n">
        <f aca="false">TRUE()</f>
        <v>1</v>
      </c>
      <c r="U97" s="2" t="n">
        <f aca="false">FALSE()</f>
        <v>0</v>
      </c>
      <c r="V97" s="2" t="n">
        <f aca="false">TRUE()</f>
        <v>1</v>
      </c>
      <c r="W97" s="2" t="n">
        <f aca="false">TRUE()</f>
        <v>1</v>
      </c>
      <c r="X97" s="2" t="n">
        <f aca="false">FALSE()</f>
        <v>0</v>
      </c>
      <c r="Y97" s="2" t="n">
        <f aca="false">TRUE()</f>
        <v>1</v>
      </c>
      <c r="Z97" s="2" t="n">
        <f aca="false">TRUE()</f>
        <v>1</v>
      </c>
      <c r="AA97" s="2" t="n">
        <f aca="false">TRUE()</f>
        <v>1</v>
      </c>
      <c r="AB97" s="2" t="n">
        <f aca="false">TRUE()</f>
        <v>1</v>
      </c>
      <c r="AC97" s="2" t="n">
        <f aca="false">TRUE()</f>
        <v>1</v>
      </c>
      <c r="AD97" s="2" t="n">
        <f aca="false">TRUE()</f>
        <v>1</v>
      </c>
      <c r="AE97" s="2" t="n">
        <f aca="false">FALSE()</f>
        <v>0</v>
      </c>
      <c r="AF97" s="2" t="n">
        <f aca="false">TRUE()</f>
        <v>1</v>
      </c>
      <c r="AG97" s="2" t="n">
        <f aca="false">TRUE()</f>
        <v>1</v>
      </c>
      <c r="AH97" s="2" t="n">
        <f aca="false">TRUE()</f>
        <v>1</v>
      </c>
      <c r="AI97" s="2" t="n">
        <f aca="false">TRUE()</f>
        <v>1</v>
      </c>
      <c r="AJ97" s="2" t="n">
        <f aca="false">TRUE()</f>
        <v>1</v>
      </c>
      <c r="AK97" s="2" t="n">
        <v>2</v>
      </c>
      <c r="AL97" s="2" t="n">
        <v>4</v>
      </c>
      <c r="AM97" s="2" t="n">
        <v>4</v>
      </c>
      <c r="AN97" s="2" t="n">
        <v>5</v>
      </c>
      <c r="AO97" s="2" t="n">
        <f aca="false">TRUE()</f>
        <v>1</v>
      </c>
      <c r="AP97" s="2" t="n">
        <v>15</v>
      </c>
    </row>
    <row r="98" customFormat="false" ht="15.75" hidden="false" customHeight="false" outlineLevel="0" collapsed="false">
      <c r="A98" s="73" t="n">
        <v>43597.4352430556</v>
      </c>
      <c r="B98" s="2" t="s">
        <v>1003</v>
      </c>
      <c r="C98" s="2" t="s">
        <v>52</v>
      </c>
      <c r="D98" s="2" t="n">
        <v>10</v>
      </c>
      <c r="E98" s="2" t="n">
        <v>117</v>
      </c>
      <c r="G98" s="4" t="s">
        <v>1004</v>
      </c>
      <c r="H98" s="2" t="s">
        <v>1005</v>
      </c>
      <c r="I98" s="2" t="s">
        <v>726</v>
      </c>
      <c r="J98" s="2" t="s">
        <v>734</v>
      </c>
      <c r="K98" s="2" t="s">
        <v>262</v>
      </c>
      <c r="L98" s="2" t="s">
        <v>743</v>
      </c>
      <c r="M98" s="2" t="s">
        <v>66</v>
      </c>
      <c r="N98" s="2" t="n">
        <v>108</v>
      </c>
      <c r="O98" s="2" t="n">
        <v>2</v>
      </c>
      <c r="Q98" s="2" t="n">
        <f aca="false">TRUE()</f>
        <v>1</v>
      </c>
      <c r="R98" s="2" t="n">
        <f aca="false">TRUE()</f>
        <v>1</v>
      </c>
      <c r="S98" s="2" t="n">
        <f aca="false">TRUE()</f>
        <v>1</v>
      </c>
      <c r="T98" s="2" t="n">
        <f aca="false">TRUE()</f>
        <v>1</v>
      </c>
      <c r="U98" s="2" t="n">
        <f aca="false">TRUE()</f>
        <v>1</v>
      </c>
      <c r="V98" s="2" t="n">
        <f aca="false">TRUE()</f>
        <v>1</v>
      </c>
      <c r="W98" s="2" t="n">
        <f aca="false">TRUE()</f>
        <v>1</v>
      </c>
      <c r="X98" s="2" t="n">
        <f aca="false">TRUE()</f>
        <v>1</v>
      </c>
      <c r="Y98" s="2" t="n">
        <f aca="false">TRUE()</f>
        <v>1</v>
      </c>
      <c r="Z98" s="2" t="n">
        <f aca="false">TRUE()</f>
        <v>1</v>
      </c>
      <c r="AA98" s="2" t="n">
        <f aca="false">TRUE()</f>
        <v>1</v>
      </c>
      <c r="AB98" s="2" t="n">
        <f aca="false">TRUE()</f>
        <v>1</v>
      </c>
      <c r="AC98" s="2" t="n">
        <f aca="false">TRUE()</f>
        <v>1</v>
      </c>
      <c r="AD98" s="2" t="n">
        <f aca="false">TRUE()</f>
        <v>1</v>
      </c>
      <c r="AE98" s="2" t="n">
        <f aca="false">TRUE()</f>
        <v>1</v>
      </c>
      <c r="AF98" s="2" t="n">
        <f aca="false">TRUE()</f>
        <v>1</v>
      </c>
      <c r="AG98" s="2" t="n">
        <f aca="false">TRUE()</f>
        <v>1</v>
      </c>
      <c r="AH98" s="2" t="n">
        <f aca="false">TRUE()</f>
        <v>1</v>
      </c>
      <c r="AI98" s="2" t="n">
        <f aca="false">FALSE()</f>
        <v>0</v>
      </c>
      <c r="AJ98" s="2" t="n">
        <f aca="false">FALSE()</f>
        <v>0</v>
      </c>
      <c r="AK98" s="2" t="n">
        <v>5</v>
      </c>
      <c r="AL98" s="2" t="n">
        <v>5</v>
      </c>
      <c r="AM98" s="2" t="n">
        <v>5</v>
      </c>
      <c r="AN98" s="2" t="n">
        <v>3</v>
      </c>
      <c r="AO98" s="2" t="n">
        <f aca="false">TRUE()</f>
        <v>1</v>
      </c>
      <c r="AP98" s="2" t="n">
        <v>18</v>
      </c>
    </row>
    <row r="99" customFormat="false" ht="15.75" hidden="false" customHeight="false" outlineLevel="0" collapsed="false">
      <c r="A99" s="73" t="n">
        <v>43597.4371064815</v>
      </c>
      <c r="B99" s="2" t="s">
        <v>293</v>
      </c>
      <c r="C99" s="2" t="s">
        <v>976</v>
      </c>
      <c r="D99" s="2" t="n">
        <v>10</v>
      </c>
      <c r="E99" s="2" t="s">
        <v>320</v>
      </c>
      <c r="G99" s="4" t="s">
        <v>1006</v>
      </c>
      <c r="H99" s="2" t="s">
        <v>1007</v>
      </c>
      <c r="I99" s="2" t="s">
        <v>225</v>
      </c>
      <c r="J99" s="2" t="s">
        <v>798</v>
      </c>
      <c r="K99" s="2" t="s">
        <v>742</v>
      </c>
      <c r="L99" s="2" t="s">
        <v>790</v>
      </c>
      <c r="M99" s="2" t="s">
        <v>66</v>
      </c>
      <c r="N99" s="2" t="n">
        <v>109</v>
      </c>
      <c r="O99" s="2" t="n">
        <v>2</v>
      </c>
      <c r="Q99" s="2" t="n">
        <f aca="false">FALSE()</f>
        <v>0</v>
      </c>
      <c r="R99" s="2" t="n">
        <f aca="false">FALSE()</f>
        <v>0</v>
      </c>
      <c r="S99" s="2" t="n">
        <f aca="false">FALSE()</f>
        <v>0</v>
      </c>
      <c r="T99" s="2" t="n">
        <f aca="false">FALSE()</f>
        <v>0</v>
      </c>
      <c r="U99" s="2" t="n">
        <f aca="false">FALSE()</f>
        <v>0</v>
      </c>
      <c r="V99" s="2" t="n">
        <f aca="false">TRUE()</f>
        <v>1</v>
      </c>
      <c r="W99" s="2" t="n">
        <f aca="false">FALSE()</f>
        <v>0</v>
      </c>
      <c r="X99" s="2" t="n">
        <f aca="false">TRUE()</f>
        <v>1</v>
      </c>
      <c r="Y99" s="2" t="n">
        <f aca="false">TRUE()</f>
        <v>1</v>
      </c>
      <c r="Z99" s="2" t="n">
        <f aca="false">FALSE()</f>
        <v>0</v>
      </c>
      <c r="AA99" s="2" t="n">
        <f aca="false">FALSE()</f>
        <v>0</v>
      </c>
      <c r="AB99" s="2" t="n">
        <f aca="false">FALSE()</f>
        <v>0</v>
      </c>
      <c r="AC99" s="2" t="n">
        <f aca="false">FALSE()</f>
        <v>0</v>
      </c>
      <c r="AD99" s="2" t="n">
        <f aca="false">FALSE()</f>
        <v>0</v>
      </c>
      <c r="AE99" s="2" t="n">
        <f aca="false">FALSE()</f>
        <v>0</v>
      </c>
      <c r="AF99" s="2" t="n">
        <f aca="false">FALSE()</f>
        <v>0</v>
      </c>
      <c r="AG99" s="2" t="n">
        <f aca="false">FALSE()</f>
        <v>0</v>
      </c>
      <c r="AH99" s="2" t="n">
        <f aca="false">FALSE()</f>
        <v>0</v>
      </c>
      <c r="AI99" s="2" t="n">
        <f aca="false">FALSE()</f>
        <v>0</v>
      </c>
      <c r="AJ99" s="2" t="n">
        <f aca="false">FALSE()</f>
        <v>0</v>
      </c>
      <c r="AK99" s="2" t="n">
        <v>0</v>
      </c>
      <c r="AL99" s="2" t="n">
        <v>3</v>
      </c>
      <c r="AM99" s="2" t="n">
        <v>0</v>
      </c>
      <c r="AN99" s="2" t="n">
        <v>0</v>
      </c>
      <c r="AO99" s="2" t="n">
        <f aca="false">FALSE()</f>
        <v>0</v>
      </c>
      <c r="AP99" s="2" t="n">
        <v>3</v>
      </c>
    </row>
    <row r="100" customFormat="false" ht="15.75" hidden="false" customHeight="false" outlineLevel="0" collapsed="false">
      <c r="A100" s="73" t="n">
        <v>43597.4665740741</v>
      </c>
      <c r="B100" s="2" t="s">
        <v>559</v>
      </c>
      <c r="C100" s="2" t="s">
        <v>75</v>
      </c>
      <c r="D100" s="2" t="n">
        <v>8</v>
      </c>
      <c r="E100" s="2" t="n">
        <v>137</v>
      </c>
      <c r="G100" s="4" t="s">
        <v>1008</v>
      </c>
      <c r="H100" s="2" t="s">
        <v>561</v>
      </c>
      <c r="I100" s="2" t="s">
        <v>729</v>
      </c>
      <c r="J100" s="2" t="s">
        <v>777</v>
      </c>
      <c r="K100" s="2" t="s">
        <v>742</v>
      </c>
      <c r="L100" s="2" t="s">
        <v>778</v>
      </c>
      <c r="M100" s="2" t="s">
        <v>345</v>
      </c>
      <c r="N100" s="2" t="n">
        <v>110</v>
      </c>
      <c r="O100" s="2" t="n">
        <v>2</v>
      </c>
      <c r="Q100" s="2" t="n">
        <f aca="false">TRUE()</f>
        <v>1</v>
      </c>
      <c r="R100" s="2" t="n">
        <f aca="false">TRUE()</f>
        <v>1</v>
      </c>
      <c r="S100" s="2" t="n">
        <f aca="false">TRUE()</f>
        <v>1</v>
      </c>
      <c r="T100" s="2" t="n">
        <f aca="false">TRUE()</f>
        <v>1</v>
      </c>
      <c r="U100" s="2" t="n">
        <f aca="false">TRUE()</f>
        <v>1</v>
      </c>
      <c r="V100" s="2" t="n">
        <f aca="false">TRUE()</f>
        <v>1</v>
      </c>
      <c r="W100" s="2" t="n">
        <f aca="false">TRUE()</f>
        <v>1</v>
      </c>
      <c r="X100" s="2" t="n">
        <f aca="false">TRUE()</f>
        <v>1</v>
      </c>
      <c r="Y100" s="2" t="n">
        <f aca="false">TRUE()</f>
        <v>1</v>
      </c>
      <c r="Z100" s="2" t="n">
        <f aca="false">TRUE()</f>
        <v>1</v>
      </c>
      <c r="AA100" s="2" t="n">
        <f aca="false">TRUE()</f>
        <v>1</v>
      </c>
      <c r="AB100" s="2" t="n">
        <f aca="false">TRUE()</f>
        <v>1</v>
      </c>
      <c r="AC100" s="2" t="n">
        <f aca="false">TRUE()</f>
        <v>1</v>
      </c>
      <c r="AD100" s="2" t="n">
        <f aca="false">TRUE()</f>
        <v>1</v>
      </c>
      <c r="AE100" s="2" t="n">
        <f aca="false">FALSE()</f>
        <v>0</v>
      </c>
      <c r="AF100" s="2" t="n">
        <f aca="false">TRUE()</f>
        <v>1</v>
      </c>
      <c r="AG100" s="2" t="n">
        <f aca="false">TRUE()</f>
        <v>1</v>
      </c>
      <c r="AH100" s="2" t="n">
        <f aca="false">TRUE()</f>
        <v>1</v>
      </c>
      <c r="AI100" s="2" t="n">
        <f aca="false">TRUE()</f>
        <v>1</v>
      </c>
      <c r="AJ100" s="2" t="n">
        <f aca="false">TRUE()</f>
        <v>1</v>
      </c>
      <c r="AK100" s="2" t="n">
        <v>5</v>
      </c>
      <c r="AL100" s="2" t="n">
        <v>5</v>
      </c>
      <c r="AM100" s="2" t="n">
        <v>4</v>
      </c>
      <c r="AN100" s="2" t="n">
        <v>5</v>
      </c>
      <c r="AO100" s="2" t="n">
        <f aca="false">TRUE()</f>
        <v>1</v>
      </c>
      <c r="AP100" s="2" t="n">
        <v>19</v>
      </c>
    </row>
    <row r="101" customFormat="false" ht="15.75" hidden="false" customHeight="false" outlineLevel="0" collapsed="false">
      <c r="A101" s="73" t="n">
        <v>43597.4705092593</v>
      </c>
      <c r="B101" s="2" t="s">
        <v>1009</v>
      </c>
      <c r="C101" s="2" t="s">
        <v>52</v>
      </c>
      <c r="D101" s="2" t="n">
        <v>8</v>
      </c>
      <c r="E101" s="2" t="n">
        <v>137</v>
      </c>
      <c r="G101" s="4" t="s">
        <v>1010</v>
      </c>
      <c r="H101" s="2" t="s">
        <v>1011</v>
      </c>
      <c r="I101" s="2" t="s">
        <v>729</v>
      </c>
      <c r="J101" s="2" t="s">
        <v>777</v>
      </c>
      <c r="K101" s="2" t="s">
        <v>742</v>
      </c>
      <c r="L101" s="2" t="s">
        <v>778</v>
      </c>
      <c r="M101" s="2" t="s">
        <v>66</v>
      </c>
      <c r="N101" s="2" t="n">
        <v>111</v>
      </c>
      <c r="O101" s="2" t="n">
        <v>2</v>
      </c>
      <c r="Q101" s="2" t="n">
        <f aca="false">TRUE()</f>
        <v>1</v>
      </c>
      <c r="R101" s="2" t="n">
        <f aca="false">TRUE()</f>
        <v>1</v>
      </c>
      <c r="S101" s="2" t="n">
        <f aca="false">TRUE()</f>
        <v>1</v>
      </c>
      <c r="T101" s="2" t="n">
        <f aca="false">TRUE()</f>
        <v>1</v>
      </c>
      <c r="U101" s="2" t="n">
        <f aca="false">TRUE()</f>
        <v>1</v>
      </c>
      <c r="V101" s="2" t="n">
        <f aca="false">TRUE()</f>
        <v>1</v>
      </c>
      <c r="W101" s="2" t="n">
        <f aca="false">TRUE()</f>
        <v>1</v>
      </c>
      <c r="X101" s="2" t="n">
        <f aca="false">TRUE()</f>
        <v>1</v>
      </c>
      <c r="Y101" s="2" t="n">
        <f aca="false">TRUE()</f>
        <v>1</v>
      </c>
      <c r="Z101" s="2" t="n">
        <f aca="false">TRUE()</f>
        <v>1</v>
      </c>
      <c r="AA101" s="2" t="n">
        <f aca="false">TRUE()</f>
        <v>1</v>
      </c>
      <c r="AB101" s="2" t="n">
        <f aca="false">TRUE()</f>
        <v>1</v>
      </c>
      <c r="AC101" s="2" t="n">
        <f aca="false">TRUE()</f>
        <v>1</v>
      </c>
      <c r="AD101" s="2" t="n">
        <f aca="false">TRUE()</f>
        <v>1</v>
      </c>
      <c r="AE101" s="2" t="n">
        <f aca="false">FALSE()</f>
        <v>0</v>
      </c>
      <c r="AF101" s="2" t="n">
        <f aca="false">TRUE()</f>
        <v>1</v>
      </c>
      <c r="AG101" s="2" t="n">
        <f aca="false">TRUE()</f>
        <v>1</v>
      </c>
      <c r="AH101" s="2" t="n">
        <f aca="false">TRUE()</f>
        <v>1</v>
      </c>
      <c r="AI101" s="2" t="n">
        <f aca="false">TRUE()</f>
        <v>1</v>
      </c>
      <c r="AJ101" s="2" t="n">
        <f aca="false">TRUE()</f>
        <v>1</v>
      </c>
      <c r="AK101" s="2" t="n">
        <v>5</v>
      </c>
      <c r="AL101" s="2" t="n">
        <v>5</v>
      </c>
      <c r="AM101" s="2" t="n">
        <v>4</v>
      </c>
      <c r="AN101" s="2" t="n">
        <v>5</v>
      </c>
      <c r="AO101" s="2" t="n">
        <f aca="false">TRUE()</f>
        <v>1</v>
      </c>
      <c r="AP101" s="2" t="n">
        <v>19</v>
      </c>
    </row>
    <row r="102" customFormat="false" ht="15.75" hidden="false" customHeight="false" outlineLevel="0" collapsed="false">
      <c r="A102" s="73" t="n">
        <v>43597.5296990741</v>
      </c>
      <c r="B102" s="2" t="s">
        <v>1012</v>
      </c>
      <c r="C102" s="2" t="s">
        <v>767</v>
      </c>
      <c r="D102" s="2" t="n">
        <v>9</v>
      </c>
      <c r="E102" s="2" t="n">
        <v>139</v>
      </c>
      <c r="G102" s="4" t="s">
        <v>1013</v>
      </c>
      <c r="H102" s="2" t="s">
        <v>1014</v>
      </c>
      <c r="I102" s="2" t="s">
        <v>811</v>
      </c>
      <c r="J102" s="2" t="s">
        <v>904</v>
      </c>
      <c r="K102" s="2" t="s">
        <v>788</v>
      </c>
      <c r="L102" s="2" t="s">
        <v>758</v>
      </c>
      <c r="M102" s="2" t="s">
        <v>66</v>
      </c>
      <c r="N102" s="2" t="n">
        <v>112</v>
      </c>
      <c r="O102" s="2" t="n">
        <v>-1</v>
      </c>
      <c r="Q102" s="2" t="n">
        <f aca="false">FALSE()</f>
        <v>0</v>
      </c>
      <c r="R102" s="2" t="n">
        <f aca="false">FALSE()</f>
        <v>0</v>
      </c>
      <c r="S102" s="2" t="n">
        <f aca="false">FALSE()</f>
        <v>0</v>
      </c>
      <c r="T102" s="2" t="n">
        <f aca="false">FALSE()</f>
        <v>0</v>
      </c>
      <c r="U102" s="2" t="n">
        <f aca="false">FALSE()</f>
        <v>0</v>
      </c>
      <c r="V102" s="2" t="n">
        <f aca="false">FALSE()</f>
        <v>0</v>
      </c>
      <c r="W102" s="2" t="n">
        <f aca="false">FALSE()</f>
        <v>0</v>
      </c>
      <c r="X102" s="2" t="n">
        <f aca="false">FALSE()</f>
        <v>0</v>
      </c>
      <c r="Y102" s="2" t="n">
        <f aca="false">FALSE()</f>
        <v>0</v>
      </c>
      <c r="Z102" s="2" t="n">
        <f aca="false">FALSE()</f>
        <v>0</v>
      </c>
      <c r="AA102" s="2" t="n">
        <f aca="false">FALSE()</f>
        <v>0</v>
      </c>
      <c r="AB102" s="2" t="n">
        <f aca="false">FALSE()</f>
        <v>0</v>
      </c>
      <c r="AC102" s="2" t="n">
        <f aca="false">FALSE()</f>
        <v>0</v>
      </c>
      <c r="AD102" s="2" t="n">
        <f aca="false">FALSE()</f>
        <v>0</v>
      </c>
      <c r="AE102" s="2" t="n">
        <f aca="false">FALSE()</f>
        <v>0</v>
      </c>
      <c r="AF102" s="2" t="n">
        <f aca="false">FALSE()</f>
        <v>0</v>
      </c>
      <c r="AG102" s="2" t="n">
        <f aca="false">FALSE()</f>
        <v>0</v>
      </c>
      <c r="AH102" s="2" t="n">
        <f aca="false">FALSE()</f>
        <v>0</v>
      </c>
      <c r="AI102" s="2" t="n">
        <f aca="false">FALSE()</f>
        <v>0</v>
      </c>
      <c r="AJ102" s="2" t="n">
        <f aca="false">FALSE()</f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f aca="false">FALSE()</f>
        <v>0</v>
      </c>
      <c r="AP102" s="2" t="n">
        <v>-1</v>
      </c>
    </row>
    <row r="103" customFormat="false" ht="15.75" hidden="false" customHeight="false" outlineLevel="0" collapsed="false">
      <c r="A103" s="73" t="n">
        <v>43597.5455555556</v>
      </c>
      <c r="B103" s="2" t="s">
        <v>1015</v>
      </c>
      <c r="C103" s="2" t="s">
        <v>148</v>
      </c>
      <c r="D103" s="2" t="n">
        <v>10</v>
      </c>
      <c r="E103" s="2" t="n">
        <v>117</v>
      </c>
      <c r="G103" s="4" t="s">
        <v>1016</v>
      </c>
      <c r="H103" s="2" t="s">
        <v>1017</v>
      </c>
      <c r="I103" s="2" t="s">
        <v>751</v>
      </c>
      <c r="J103" s="2" t="s">
        <v>734</v>
      </c>
      <c r="K103" s="2" t="s">
        <v>748</v>
      </c>
      <c r="L103" s="2" t="s">
        <v>225</v>
      </c>
      <c r="M103" s="2" t="s">
        <v>66</v>
      </c>
      <c r="N103" s="2" t="n">
        <v>113</v>
      </c>
      <c r="O103" s="2" t="n">
        <v>2</v>
      </c>
      <c r="Q103" s="2" t="n">
        <f aca="false">TRUE()</f>
        <v>1</v>
      </c>
      <c r="R103" s="2" t="n">
        <f aca="false">TRUE()</f>
        <v>1</v>
      </c>
      <c r="S103" s="2" t="n">
        <f aca="false">TRUE()</f>
        <v>1</v>
      </c>
      <c r="T103" s="2" t="n">
        <f aca="false">TRUE()</f>
        <v>1</v>
      </c>
      <c r="U103" s="2" t="n">
        <f aca="false">FALSE()</f>
        <v>0</v>
      </c>
      <c r="V103" s="2" t="n">
        <f aca="false">FALSE()</f>
        <v>0</v>
      </c>
      <c r="W103" s="2" t="n">
        <f aca="false">TRUE()</f>
        <v>1</v>
      </c>
      <c r="X103" s="2" t="n">
        <f aca="false">FALSE()</f>
        <v>0</v>
      </c>
      <c r="Y103" s="2" t="n">
        <f aca="false">FALSE()</f>
        <v>0</v>
      </c>
      <c r="Z103" s="2" t="n">
        <f aca="false">FALSE()</f>
        <v>0</v>
      </c>
      <c r="AA103" s="2" t="n">
        <f aca="false">FALSE()</f>
        <v>0</v>
      </c>
      <c r="AB103" s="2" t="n">
        <f aca="false">FALSE()</f>
        <v>0</v>
      </c>
      <c r="AC103" s="2" t="n">
        <f aca="false">FALSE()</f>
        <v>0</v>
      </c>
      <c r="AD103" s="2" t="n">
        <f aca="false">FALSE()</f>
        <v>0</v>
      </c>
      <c r="AE103" s="2" t="n">
        <f aca="false">FALSE()</f>
        <v>0</v>
      </c>
      <c r="AF103" s="2" t="n">
        <f aca="false">FALSE()</f>
        <v>0</v>
      </c>
      <c r="AG103" s="2" t="n">
        <f aca="false">FALSE()</f>
        <v>0</v>
      </c>
      <c r="AH103" s="2" t="n">
        <f aca="false">FALSE()</f>
        <v>0</v>
      </c>
      <c r="AI103" s="2" t="n">
        <f aca="false">FALSE()</f>
        <v>0</v>
      </c>
      <c r="AJ103" s="2" t="n">
        <f aca="false">FALSE()</f>
        <v>0</v>
      </c>
      <c r="AK103" s="2" t="n">
        <v>4</v>
      </c>
      <c r="AL103" s="2" t="n">
        <v>1</v>
      </c>
      <c r="AM103" s="2" t="n">
        <v>0</v>
      </c>
      <c r="AN103" s="2" t="n">
        <v>0</v>
      </c>
      <c r="AO103" s="2" t="n">
        <f aca="false">TRUE()</f>
        <v>1</v>
      </c>
      <c r="AP103" s="2" t="n">
        <v>5</v>
      </c>
    </row>
    <row r="104" customFormat="false" ht="15.75" hidden="false" customHeight="false" outlineLevel="0" collapsed="false">
      <c r="A104" s="73" t="n">
        <v>43597.5494675926</v>
      </c>
      <c r="B104" s="2" t="s">
        <v>80</v>
      </c>
      <c r="C104" s="2" t="s">
        <v>81</v>
      </c>
      <c r="D104" s="2" t="n">
        <v>7</v>
      </c>
      <c r="E104" s="2" t="n">
        <v>25</v>
      </c>
      <c r="G104" s="4" t="s">
        <v>1018</v>
      </c>
      <c r="H104" s="2" t="s">
        <v>84</v>
      </c>
      <c r="I104" s="2" t="s">
        <v>811</v>
      </c>
      <c r="J104" s="2" t="s">
        <v>734</v>
      </c>
      <c r="K104" s="2" t="s">
        <v>788</v>
      </c>
      <c r="L104" s="2" t="s">
        <v>749</v>
      </c>
      <c r="M104" s="2" t="s">
        <v>66</v>
      </c>
      <c r="N104" s="2" t="n">
        <v>114</v>
      </c>
      <c r="O104" s="2" t="n">
        <v>2</v>
      </c>
      <c r="Q104" s="2" t="n">
        <f aca="false">TRUE()</f>
        <v>1</v>
      </c>
      <c r="R104" s="2" t="n">
        <f aca="false">TRUE()</f>
        <v>1</v>
      </c>
      <c r="S104" s="2" t="n">
        <f aca="false">TRUE()</f>
        <v>1</v>
      </c>
      <c r="T104" s="2" t="n">
        <f aca="false">TRUE()</f>
        <v>1</v>
      </c>
      <c r="U104" s="2" t="n">
        <f aca="false">TRUE()</f>
        <v>1</v>
      </c>
      <c r="V104" s="2" t="n">
        <f aca="false">TRUE()</f>
        <v>1</v>
      </c>
      <c r="W104" s="2" t="n">
        <f aca="false">TRUE()</f>
        <v>1</v>
      </c>
      <c r="X104" s="2" t="n">
        <f aca="false">TRUE()</f>
        <v>1</v>
      </c>
      <c r="Y104" s="2" t="n">
        <f aca="false">TRUE()</f>
        <v>1</v>
      </c>
      <c r="Z104" s="2" t="n">
        <f aca="false">TRUE()</f>
        <v>1</v>
      </c>
      <c r="AA104" s="2" t="n">
        <f aca="false">TRUE()</f>
        <v>1</v>
      </c>
      <c r="AB104" s="2" t="n">
        <f aca="false">TRUE()</f>
        <v>1</v>
      </c>
      <c r="AC104" s="2" t="n">
        <f aca="false">TRUE()</f>
        <v>1</v>
      </c>
      <c r="AD104" s="2" t="n">
        <f aca="false">TRUE()</f>
        <v>1</v>
      </c>
      <c r="AE104" s="2" t="n">
        <f aca="false">TRUE()</f>
        <v>1</v>
      </c>
      <c r="AF104" s="2" t="n">
        <f aca="false">TRUE()</f>
        <v>1</v>
      </c>
      <c r="AG104" s="2" t="n">
        <f aca="false">TRUE()</f>
        <v>1</v>
      </c>
      <c r="AH104" s="2" t="n">
        <f aca="false">TRUE()</f>
        <v>1</v>
      </c>
      <c r="AI104" s="2" t="n">
        <f aca="false">TRUE()</f>
        <v>1</v>
      </c>
      <c r="AJ104" s="2" t="n">
        <f aca="false">TRUE()</f>
        <v>1</v>
      </c>
      <c r="AK104" s="2" t="n">
        <v>5</v>
      </c>
      <c r="AL104" s="2" t="n">
        <v>5</v>
      </c>
      <c r="AM104" s="2" t="n">
        <v>5</v>
      </c>
      <c r="AN104" s="2" t="n">
        <v>5</v>
      </c>
      <c r="AO104" s="2" t="n">
        <f aca="false">TRUE()</f>
        <v>1</v>
      </c>
      <c r="AP104" s="2" t="n">
        <v>20</v>
      </c>
    </row>
    <row r="105" customFormat="false" ht="15.75" hidden="false" customHeight="false" outlineLevel="0" collapsed="false">
      <c r="A105" s="73" t="n">
        <v>43597.5518402778</v>
      </c>
      <c r="B105" s="2" t="s">
        <v>43</v>
      </c>
      <c r="C105" s="2" t="s">
        <v>36</v>
      </c>
      <c r="D105" s="2" t="n">
        <v>8</v>
      </c>
      <c r="E105" s="2" t="n">
        <v>117</v>
      </c>
      <c r="G105" s="4" t="s">
        <v>489</v>
      </c>
      <c r="H105" s="2" t="s">
        <v>44</v>
      </c>
      <c r="I105" s="2" t="s">
        <v>726</v>
      </c>
      <c r="J105" s="2" t="s">
        <v>734</v>
      </c>
      <c r="K105" s="2" t="s">
        <v>735</v>
      </c>
      <c r="L105" s="2" t="s">
        <v>736</v>
      </c>
      <c r="M105" s="2" t="s">
        <v>345</v>
      </c>
      <c r="N105" s="2" t="n">
        <v>115</v>
      </c>
      <c r="O105" s="2" t="n">
        <v>2</v>
      </c>
      <c r="P105" s="2" t="s">
        <v>1019</v>
      </c>
      <c r="Q105" s="2" t="n">
        <f aca="false">FALSE()</f>
        <v>0</v>
      </c>
      <c r="R105" s="2" t="n">
        <f aca="false">FALSE()</f>
        <v>0</v>
      </c>
      <c r="S105" s="2" t="n">
        <f aca="false">FALSE()</f>
        <v>0</v>
      </c>
      <c r="T105" s="2" t="n">
        <f aca="false">FALSE()</f>
        <v>0</v>
      </c>
      <c r="U105" s="2" t="n">
        <f aca="false">FALSE()</f>
        <v>0</v>
      </c>
      <c r="V105" s="2" t="n">
        <f aca="false">TRUE()</f>
        <v>1</v>
      </c>
      <c r="W105" s="2" t="n">
        <f aca="false">TRUE()</f>
        <v>1</v>
      </c>
      <c r="X105" s="2" t="n">
        <f aca="false">FALSE()</f>
        <v>0</v>
      </c>
      <c r="Y105" s="2" t="n">
        <f aca="false">FALSE()</f>
        <v>0</v>
      </c>
      <c r="Z105" s="2" t="n">
        <f aca="false">TRUE()</f>
        <v>1</v>
      </c>
      <c r="AA105" s="2" t="n">
        <f aca="false">FALSE()</f>
        <v>0</v>
      </c>
      <c r="AB105" s="2" t="n">
        <f aca="false">FALSE()</f>
        <v>0</v>
      </c>
      <c r="AC105" s="2" t="n">
        <f aca="false">FALSE()</f>
        <v>0</v>
      </c>
      <c r="AD105" s="2" t="n">
        <f aca="false">TRUE()</f>
        <v>1</v>
      </c>
      <c r="AE105" s="2" t="n">
        <f aca="false">FALSE()</f>
        <v>0</v>
      </c>
      <c r="AF105" s="2" t="n">
        <f aca="false">FALSE()</f>
        <v>0</v>
      </c>
      <c r="AG105" s="2" t="n">
        <f aca="false">FALSE()</f>
        <v>0</v>
      </c>
      <c r="AH105" s="2" t="n">
        <f aca="false">FALSE()</f>
        <v>0</v>
      </c>
      <c r="AI105" s="2" t="n">
        <f aca="false">FALSE()</f>
        <v>0</v>
      </c>
      <c r="AJ105" s="2" t="n">
        <f aca="false">FALSE()</f>
        <v>0</v>
      </c>
      <c r="AK105" s="2" t="n">
        <v>0</v>
      </c>
      <c r="AL105" s="2" t="n">
        <v>3</v>
      </c>
      <c r="AM105" s="2" t="n">
        <v>1</v>
      </c>
      <c r="AN105" s="2" t="n">
        <v>0</v>
      </c>
      <c r="AO105" s="2" t="n">
        <f aca="false">FALSE()</f>
        <v>0</v>
      </c>
      <c r="AP105" s="2" t="n">
        <v>4</v>
      </c>
    </row>
    <row r="106" customFormat="false" ht="15.75" hidden="false" customHeight="false" outlineLevel="0" collapsed="false">
      <c r="A106" s="73" t="n">
        <v>43597.5676967593</v>
      </c>
      <c r="B106" s="2" t="s">
        <v>368</v>
      </c>
      <c r="C106" s="2" t="s">
        <v>148</v>
      </c>
      <c r="D106" s="2" t="n">
        <v>9</v>
      </c>
      <c r="E106" s="2" t="n">
        <v>29</v>
      </c>
      <c r="G106" s="4" t="s">
        <v>370</v>
      </c>
      <c r="H106" s="2" t="s">
        <v>371</v>
      </c>
      <c r="I106" s="2" t="s">
        <v>726</v>
      </c>
      <c r="J106" s="2" t="s">
        <v>757</v>
      </c>
      <c r="K106" s="2" t="s">
        <v>821</v>
      </c>
      <c r="L106" s="2" t="s">
        <v>749</v>
      </c>
      <c r="M106" s="2" t="s">
        <v>66</v>
      </c>
      <c r="N106" s="2" t="n">
        <v>116</v>
      </c>
      <c r="O106" s="2" t="n">
        <v>2</v>
      </c>
      <c r="Q106" s="2" t="n">
        <f aca="false">TRUE()</f>
        <v>1</v>
      </c>
      <c r="R106" s="2" t="n">
        <f aca="false">TRUE()</f>
        <v>1</v>
      </c>
      <c r="S106" s="2" t="n">
        <f aca="false">TRUE()</f>
        <v>1</v>
      </c>
      <c r="T106" s="2" t="n">
        <f aca="false">TRUE()</f>
        <v>1</v>
      </c>
      <c r="U106" s="2" t="n">
        <f aca="false">TRUE()</f>
        <v>1</v>
      </c>
      <c r="V106" s="2" t="n">
        <f aca="false">TRUE()</f>
        <v>1</v>
      </c>
      <c r="W106" s="2" t="n">
        <f aca="false">TRUE()</f>
        <v>1</v>
      </c>
      <c r="X106" s="2" t="n">
        <f aca="false">TRUE()</f>
        <v>1</v>
      </c>
      <c r="Y106" s="2" t="n">
        <f aca="false">TRUE()</f>
        <v>1</v>
      </c>
      <c r="Z106" s="2" t="n">
        <f aca="false">TRUE()</f>
        <v>1</v>
      </c>
      <c r="AA106" s="2" t="n">
        <f aca="false">TRUE()</f>
        <v>1</v>
      </c>
      <c r="AB106" s="2" t="n">
        <f aca="false">TRUE()</f>
        <v>1</v>
      </c>
      <c r="AC106" s="2" t="n">
        <f aca="false">TRUE()</f>
        <v>1</v>
      </c>
      <c r="AD106" s="2" t="n">
        <f aca="false">TRUE()</f>
        <v>1</v>
      </c>
      <c r="AE106" s="2" t="n">
        <f aca="false">TRUE()</f>
        <v>1</v>
      </c>
      <c r="AF106" s="2" t="n">
        <f aca="false">TRUE()</f>
        <v>1</v>
      </c>
      <c r="AG106" s="2" t="n">
        <f aca="false">TRUE()</f>
        <v>1</v>
      </c>
      <c r="AH106" s="2" t="n">
        <f aca="false">TRUE()</f>
        <v>1</v>
      </c>
      <c r="AI106" s="2" t="n">
        <f aca="false">TRUE()</f>
        <v>1</v>
      </c>
      <c r="AJ106" s="2" t="n">
        <f aca="false">TRUE()</f>
        <v>1</v>
      </c>
      <c r="AK106" s="2" t="n">
        <v>5</v>
      </c>
      <c r="AL106" s="2" t="n">
        <v>5</v>
      </c>
      <c r="AM106" s="2" t="n">
        <v>5</v>
      </c>
      <c r="AN106" s="2" t="n">
        <v>5</v>
      </c>
      <c r="AO106" s="2" t="n">
        <f aca="false">TRUE()</f>
        <v>1</v>
      </c>
      <c r="AP106" s="2" t="n">
        <v>20</v>
      </c>
    </row>
    <row r="107" customFormat="false" ht="15.75" hidden="false" customHeight="false" outlineLevel="0" collapsed="false">
      <c r="A107" s="73" t="n">
        <v>43597.5797222222</v>
      </c>
      <c r="B107" s="2" t="s">
        <v>1020</v>
      </c>
      <c r="C107" s="2" t="s">
        <v>188</v>
      </c>
      <c r="D107" s="2" t="n">
        <v>8</v>
      </c>
      <c r="E107" s="2" t="n">
        <v>84</v>
      </c>
      <c r="G107" s="4" t="s">
        <v>1021</v>
      </c>
      <c r="H107" s="2" t="s">
        <v>1022</v>
      </c>
      <c r="I107" s="2" t="s">
        <v>726</v>
      </c>
      <c r="J107" s="2" t="s">
        <v>727</v>
      </c>
      <c r="K107" s="2" t="s">
        <v>742</v>
      </c>
      <c r="L107" s="2" t="s">
        <v>749</v>
      </c>
      <c r="M107" s="2" t="s">
        <v>66</v>
      </c>
      <c r="N107" s="2" t="n">
        <v>117</v>
      </c>
      <c r="O107" s="2" t="n">
        <v>2</v>
      </c>
      <c r="Q107" s="2" t="n">
        <f aca="false">FALSE()</f>
        <v>0</v>
      </c>
      <c r="R107" s="2" t="n">
        <f aca="false">FALSE()</f>
        <v>0</v>
      </c>
      <c r="S107" s="2" t="n">
        <f aca="false">FALSE()</f>
        <v>0</v>
      </c>
      <c r="T107" s="2" t="n">
        <f aca="false">FALSE()</f>
        <v>0</v>
      </c>
      <c r="U107" s="2" t="n">
        <f aca="false">FALSE()</f>
        <v>0</v>
      </c>
      <c r="V107" s="2" t="n">
        <f aca="false">FALSE()</f>
        <v>0</v>
      </c>
      <c r="W107" s="2" t="n">
        <f aca="false">FALSE()</f>
        <v>0</v>
      </c>
      <c r="X107" s="2" t="n">
        <f aca="false">FALSE()</f>
        <v>0</v>
      </c>
      <c r="Y107" s="2" t="n">
        <f aca="false">FALSE()</f>
        <v>0</v>
      </c>
      <c r="Z107" s="2" t="n">
        <f aca="false">FALSE()</f>
        <v>0</v>
      </c>
      <c r="AA107" s="2" t="n">
        <f aca="false">FALSE()</f>
        <v>0</v>
      </c>
      <c r="AB107" s="2" t="n">
        <f aca="false">FALSE()</f>
        <v>0</v>
      </c>
      <c r="AC107" s="2" t="n">
        <f aca="false">FALSE()</f>
        <v>0</v>
      </c>
      <c r="AD107" s="2" t="n">
        <f aca="false">FALSE()</f>
        <v>0</v>
      </c>
      <c r="AE107" s="2" t="n">
        <f aca="false">FALSE()</f>
        <v>0</v>
      </c>
      <c r="AF107" s="2" t="n">
        <f aca="false">FALSE()</f>
        <v>0</v>
      </c>
      <c r="AG107" s="2" t="n">
        <f aca="false">FALSE()</f>
        <v>0</v>
      </c>
      <c r="AH107" s="2" t="n">
        <f aca="false">FALSE()</f>
        <v>0</v>
      </c>
      <c r="AI107" s="2" t="n">
        <f aca="false">FALSE()</f>
        <v>0</v>
      </c>
      <c r="AJ107" s="2" t="n">
        <f aca="false">FALSE()</f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f aca="false">FALSE()</f>
        <v>0</v>
      </c>
      <c r="AP107" s="2" t="n">
        <v>0</v>
      </c>
    </row>
    <row r="108" customFormat="false" ht="15.75" hidden="false" customHeight="false" outlineLevel="0" collapsed="false">
      <c r="A108" s="73" t="n">
        <v>43597.6012037037</v>
      </c>
      <c r="B108" s="2" t="s">
        <v>1023</v>
      </c>
      <c r="C108" s="2" t="s">
        <v>439</v>
      </c>
      <c r="D108" s="2" t="n">
        <v>10</v>
      </c>
      <c r="E108" s="2" t="n">
        <v>117</v>
      </c>
      <c r="F108" s="2" t="s">
        <v>947</v>
      </c>
      <c r="G108" s="2" t="s">
        <v>66</v>
      </c>
      <c r="H108" s="2" t="s">
        <v>1024</v>
      </c>
      <c r="I108" s="2" t="s">
        <v>225</v>
      </c>
      <c r="J108" s="2" t="s">
        <v>734</v>
      </c>
      <c r="K108" s="2" t="s">
        <v>735</v>
      </c>
      <c r="L108" s="2" t="s">
        <v>790</v>
      </c>
      <c r="M108" s="2" t="s">
        <v>66</v>
      </c>
      <c r="N108" s="2" t="n">
        <v>118</v>
      </c>
      <c r="O108" s="2" t="n">
        <v>1</v>
      </c>
      <c r="Q108" s="2" t="n">
        <f aca="false">FALSE()</f>
        <v>0</v>
      </c>
      <c r="R108" s="2" t="n">
        <f aca="false">FALSE()</f>
        <v>0</v>
      </c>
      <c r="S108" s="2" t="n">
        <f aca="false">FALSE()</f>
        <v>0</v>
      </c>
      <c r="T108" s="2" t="n">
        <f aca="false">FALSE()</f>
        <v>0</v>
      </c>
      <c r="U108" s="2" t="n">
        <f aca="false">FALSE()</f>
        <v>0</v>
      </c>
      <c r="V108" s="2" t="n">
        <f aca="false">FALSE()</f>
        <v>0</v>
      </c>
      <c r="W108" s="2" t="n">
        <f aca="false">TRUE()</f>
        <v>1</v>
      </c>
      <c r="X108" s="2" t="n">
        <f aca="false">FALSE()</f>
        <v>0</v>
      </c>
      <c r="Y108" s="2" t="n">
        <f aca="false">FALSE()</f>
        <v>0</v>
      </c>
      <c r="Z108" s="2" t="n">
        <f aca="false">FALSE()</f>
        <v>0</v>
      </c>
      <c r="AA108" s="2" t="n">
        <f aca="false">FALSE()</f>
        <v>0</v>
      </c>
      <c r="AB108" s="2" t="n">
        <f aca="false">FALSE()</f>
        <v>0</v>
      </c>
      <c r="AC108" s="2" t="n">
        <f aca="false">FALSE()</f>
        <v>0</v>
      </c>
      <c r="AD108" s="2" t="n">
        <f aca="false">FALSE()</f>
        <v>0</v>
      </c>
      <c r="AE108" s="2" t="n">
        <f aca="false">FALSE()</f>
        <v>0</v>
      </c>
      <c r="AF108" s="2" t="n">
        <f aca="false">FALSE()</f>
        <v>0</v>
      </c>
      <c r="AG108" s="2" t="n">
        <f aca="false">FALSE()</f>
        <v>0</v>
      </c>
      <c r="AH108" s="2" t="n">
        <f aca="false">FALSE()</f>
        <v>0</v>
      </c>
      <c r="AI108" s="2" t="n">
        <f aca="false">FALSE()</f>
        <v>0</v>
      </c>
      <c r="AJ108" s="2" t="n">
        <f aca="false">FALSE()</f>
        <v>0</v>
      </c>
      <c r="AK108" s="2" t="n">
        <v>0</v>
      </c>
      <c r="AL108" s="2" t="n">
        <v>1</v>
      </c>
      <c r="AM108" s="2" t="n">
        <v>0</v>
      </c>
      <c r="AN108" s="2" t="n">
        <v>0</v>
      </c>
      <c r="AO108" s="2" t="n">
        <f aca="false">FALSE()</f>
        <v>0</v>
      </c>
      <c r="AP108" s="2" t="n">
        <v>-1</v>
      </c>
    </row>
    <row r="109" customFormat="false" ht="15.75" hidden="false" customHeight="false" outlineLevel="0" collapsed="false">
      <c r="A109" s="73" t="n">
        <v>43597.6103472222</v>
      </c>
      <c r="B109" s="2" t="s">
        <v>1025</v>
      </c>
      <c r="C109" s="2" t="s">
        <v>72</v>
      </c>
      <c r="D109" s="2" t="n">
        <v>9</v>
      </c>
      <c r="E109" s="2" t="n">
        <v>159</v>
      </c>
      <c r="G109" s="4" t="s">
        <v>1026</v>
      </c>
      <c r="H109" s="2" t="s">
        <v>1027</v>
      </c>
      <c r="I109" s="2" t="s">
        <v>751</v>
      </c>
      <c r="J109" s="2" t="s">
        <v>752</v>
      </c>
      <c r="K109" s="2" t="s">
        <v>735</v>
      </c>
      <c r="L109" s="2" t="s">
        <v>778</v>
      </c>
      <c r="M109" s="2" t="s">
        <v>66</v>
      </c>
      <c r="N109" s="2" t="n">
        <v>119</v>
      </c>
      <c r="O109" s="2" t="n">
        <v>2</v>
      </c>
      <c r="Q109" s="2" t="n">
        <f aca="false">TRUE()</f>
        <v>1</v>
      </c>
      <c r="R109" s="2" t="n">
        <f aca="false">TRUE()</f>
        <v>1</v>
      </c>
      <c r="S109" s="2" t="n">
        <f aca="false">TRUE()</f>
        <v>1</v>
      </c>
      <c r="T109" s="2" t="n">
        <f aca="false">TRUE()</f>
        <v>1</v>
      </c>
      <c r="U109" s="2" t="n">
        <f aca="false">FALSE()</f>
        <v>0</v>
      </c>
      <c r="V109" s="2" t="n">
        <f aca="false">TRUE()</f>
        <v>1</v>
      </c>
      <c r="W109" s="2" t="n">
        <f aca="false">TRUE()</f>
        <v>1</v>
      </c>
      <c r="X109" s="2" t="n">
        <f aca="false">TRUE()</f>
        <v>1</v>
      </c>
      <c r="Y109" s="2" t="n">
        <f aca="false">TRUE()</f>
        <v>1</v>
      </c>
      <c r="Z109" s="2" t="n">
        <f aca="false">FALSE()</f>
        <v>0</v>
      </c>
      <c r="AA109" s="2" t="n">
        <f aca="false">TRUE()</f>
        <v>1</v>
      </c>
      <c r="AB109" s="2" t="n">
        <f aca="false">TRUE()</f>
        <v>1</v>
      </c>
      <c r="AC109" s="2" t="n">
        <f aca="false">FALSE()</f>
        <v>0</v>
      </c>
      <c r="AD109" s="2" t="n">
        <f aca="false">FALSE()</f>
        <v>0</v>
      </c>
      <c r="AE109" s="2" t="n">
        <f aca="false">FALSE()</f>
        <v>0</v>
      </c>
      <c r="AF109" s="2" t="n">
        <f aca="false">TRUE()</f>
        <v>1</v>
      </c>
      <c r="AG109" s="2" t="n">
        <f aca="false">TRUE()</f>
        <v>1</v>
      </c>
      <c r="AH109" s="2" t="n">
        <f aca="false">TRUE()</f>
        <v>1</v>
      </c>
      <c r="AI109" s="2" t="n">
        <f aca="false">TRUE()</f>
        <v>1</v>
      </c>
      <c r="AJ109" s="2" t="n">
        <f aca="false">TRUE()</f>
        <v>1</v>
      </c>
      <c r="AK109" s="2" t="n">
        <v>4</v>
      </c>
      <c r="AL109" s="2" t="n">
        <v>4</v>
      </c>
      <c r="AM109" s="2" t="n">
        <v>2</v>
      </c>
      <c r="AN109" s="2" t="n">
        <v>5</v>
      </c>
      <c r="AO109" s="2" t="n">
        <f aca="false">FALSE()</f>
        <v>0</v>
      </c>
      <c r="AP109" s="2" t="n">
        <v>15</v>
      </c>
    </row>
    <row r="110" customFormat="false" ht="15.75" hidden="false" customHeight="false" outlineLevel="0" collapsed="false">
      <c r="A110" s="73" t="n">
        <v>43597.6765972222</v>
      </c>
      <c r="B110" s="2" t="s">
        <v>1028</v>
      </c>
      <c r="C110" s="2" t="s">
        <v>1029</v>
      </c>
      <c r="D110" s="2" t="n">
        <v>9</v>
      </c>
      <c r="E110" s="2" t="n">
        <v>75</v>
      </c>
      <c r="F110" s="2" t="s">
        <v>1030</v>
      </c>
      <c r="G110" s="4" t="s">
        <v>1031</v>
      </c>
      <c r="H110" s="2" t="s">
        <v>1032</v>
      </c>
      <c r="I110" s="2" t="s">
        <v>726</v>
      </c>
      <c r="J110" s="2" t="s">
        <v>734</v>
      </c>
      <c r="K110" s="2" t="s">
        <v>821</v>
      </c>
      <c r="L110" s="2" t="s">
        <v>749</v>
      </c>
      <c r="M110" s="2" t="s">
        <v>66</v>
      </c>
      <c r="N110" s="2" t="n">
        <v>121</v>
      </c>
      <c r="O110" s="2" t="n">
        <v>2</v>
      </c>
      <c r="Q110" s="2" t="n">
        <f aca="false">FALSE()</f>
        <v>0</v>
      </c>
      <c r="R110" s="2" t="n">
        <f aca="false">FALSE()</f>
        <v>0</v>
      </c>
      <c r="S110" s="2" t="n">
        <f aca="false">FALSE()</f>
        <v>0</v>
      </c>
      <c r="T110" s="2" t="n">
        <f aca="false">FALSE()</f>
        <v>0</v>
      </c>
      <c r="U110" s="2" t="n">
        <f aca="false">FALSE()</f>
        <v>0</v>
      </c>
      <c r="V110" s="2" t="n">
        <f aca="false">FALSE()</f>
        <v>0</v>
      </c>
      <c r="W110" s="2" t="n">
        <f aca="false">FALSE()</f>
        <v>0</v>
      </c>
      <c r="X110" s="2" t="n">
        <f aca="false">FALSE()</f>
        <v>0</v>
      </c>
      <c r="Y110" s="2" t="n">
        <f aca="false">FALSE()</f>
        <v>0</v>
      </c>
      <c r="Z110" s="2" t="n">
        <f aca="false">FALSE()</f>
        <v>0</v>
      </c>
      <c r="AA110" s="2" t="n">
        <f aca="false">FALSE()</f>
        <v>0</v>
      </c>
      <c r="AB110" s="2" t="n">
        <f aca="false">FALSE()</f>
        <v>0</v>
      </c>
      <c r="AC110" s="2" t="n">
        <f aca="false">FALSE()</f>
        <v>0</v>
      </c>
      <c r="AD110" s="2" t="n">
        <f aca="false">FALSE()</f>
        <v>0</v>
      </c>
      <c r="AE110" s="2" t="n">
        <f aca="false">FALSE()</f>
        <v>0</v>
      </c>
      <c r="AF110" s="2" t="n">
        <f aca="false">FALSE()</f>
        <v>0</v>
      </c>
      <c r="AG110" s="2" t="n">
        <f aca="false">FALSE()</f>
        <v>0</v>
      </c>
      <c r="AH110" s="2" t="n">
        <f aca="false">FALSE()</f>
        <v>0</v>
      </c>
      <c r="AI110" s="2" t="n">
        <f aca="false">FALSE()</f>
        <v>0</v>
      </c>
      <c r="AJ110" s="2" t="n">
        <f aca="false">FALSE()</f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f aca="false">FALSE()</f>
        <v>0</v>
      </c>
      <c r="AP110" s="2" t="n">
        <v>0</v>
      </c>
    </row>
    <row r="111" customFormat="false" ht="15.75" hidden="false" customHeight="false" outlineLevel="0" collapsed="false">
      <c r="A111" s="73" t="n">
        <v>43597.6842013889</v>
      </c>
      <c r="B111" s="2" t="s">
        <v>1033</v>
      </c>
      <c r="C111" s="2" t="s">
        <v>1034</v>
      </c>
      <c r="D111" s="2" t="n">
        <v>8</v>
      </c>
      <c r="E111" s="2" t="n">
        <v>130</v>
      </c>
      <c r="G111" s="4" t="s">
        <v>1035</v>
      </c>
      <c r="H111" s="2" t="s">
        <v>1036</v>
      </c>
      <c r="I111" s="2" t="s">
        <v>225</v>
      </c>
      <c r="J111" s="2" t="s">
        <v>757</v>
      </c>
      <c r="K111" s="2" t="s">
        <v>225</v>
      </c>
      <c r="L111" s="2" t="s">
        <v>778</v>
      </c>
      <c r="M111" s="2" t="s">
        <v>66</v>
      </c>
      <c r="N111" s="2" t="n">
        <v>122</v>
      </c>
      <c r="O111" s="2" t="n">
        <v>2</v>
      </c>
      <c r="Q111" s="2" t="n">
        <f aca="false">FALSE()</f>
        <v>0</v>
      </c>
      <c r="R111" s="2" t="n">
        <f aca="false">FALSE()</f>
        <v>0</v>
      </c>
      <c r="S111" s="2" t="n">
        <f aca="false">FALSE()</f>
        <v>0</v>
      </c>
      <c r="T111" s="2" t="n">
        <f aca="false">FALSE()</f>
        <v>0</v>
      </c>
      <c r="U111" s="2" t="n">
        <f aca="false">FALSE()</f>
        <v>0</v>
      </c>
      <c r="V111" s="2" t="n">
        <f aca="false">FALSE()</f>
        <v>0</v>
      </c>
      <c r="W111" s="2" t="n">
        <f aca="false">TRUE()</f>
        <v>1</v>
      </c>
      <c r="X111" s="2" t="n">
        <f aca="false">FALSE()</f>
        <v>0</v>
      </c>
      <c r="Y111" s="2" t="n">
        <f aca="false">FALSE()</f>
        <v>0</v>
      </c>
      <c r="Z111" s="2" t="n">
        <f aca="false">FALSE()</f>
        <v>0</v>
      </c>
      <c r="AA111" s="2" t="n">
        <f aca="false">FALSE()</f>
        <v>0</v>
      </c>
      <c r="AB111" s="2" t="n">
        <f aca="false">FALSE()</f>
        <v>0</v>
      </c>
      <c r="AC111" s="2" t="n">
        <f aca="false">FALSE()</f>
        <v>0</v>
      </c>
      <c r="AD111" s="2" t="n">
        <f aca="false">FALSE()</f>
        <v>0</v>
      </c>
      <c r="AE111" s="2" t="n">
        <f aca="false">FALSE()</f>
        <v>0</v>
      </c>
      <c r="AF111" s="2" t="n">
        <f aca="false">FALSE()</f>
        <v>0</v>
      </c>
      <c r="AG111" s="2" t="n">
        <f aca="false">FALSE()</f>
        <v>0</v>
      </c>
      <c r="AH111" s="2" t="n">
        <f aca="false">FALSE()</f>
        <v>0</v>
      </c>
      <c r="AI111" s="2" t="n">
        <f aca="false">FALSE()</f>
        <v>0</v>
      </c>
      <c r="AJ111" s="2" t="n">
        <f aca="false">FALSE()</f>
        <v>0</v>
      </c>
      <c r="AK111" s="2" t="n">
        <v>0</v>
      </c>
      <c r="AL111" s="2" t="n">
        <v>1</v>
      </c>
      <c r="AM111" s="2" t="n">
        <v>0</v>
      </c>
      <c r="AN111" s="2" t="n">
        <v>0</v>
      </c>
      <c r="AO111" s="2" t="n">
        <f aca="false">FALSE()</f>
        <v>0</v>
      </c>
      <c r="AP111" s="2" t="n">
        <v>1</v>
      </c>
    </row>
    <row r="112" customFormat="false" ht="15.75" hidden="false" customHeight="false" outlineLevel="0" collapsed="false">
      <c r="A112" s="73" t="n">
        <v>43597.7027083333</v>
      </c>
      <c r="B112" s="2" t="s">
        <v>636</v>
      </c>
      <c r="C112" s="2" t="s">
        <v>188</v>
      </c>
      <c r="D112" s="2" t="n">
        <v>9</v>
      </c>
      <c r="E112" s="2" t="n">
        <v>117</v>
      </c>
      <c r="G112" s="4" t="s">
        <v>1037</v>
      </c>
      <c r="H112" s="2" t="s">
        <v>638</v>
      </c>
      <c r="I112" s="2" t="s">
        <v>810</v>
      </c>
      <c r="J112" s="2" t="s">
        <v>798</v>
      </c>
      <c r="K112" s="2" t="s">
        <v>262</v>
      </c>
      <c r="L112" s="2" t="s">
        <v>758</v>
      </c>
      <c r="M112" s="2" t="s">
        <v>66</v>
      </c>
      <c r="N112" s="2" t="n">
        <v>124</v>
      </c>
      <c r="O112" s="2" t="n">
        <v>2</v>
      </c>
      <c r="Q112" s="2" t="n">
        <f aca="false">TRUE()</f>
        <v>1</v>
      </c>
      <c r="R112" s="2" t="n">
        <f aca="false">TRUE()</f>
        <v>1</v>
      </c>
      <c r="S112" s="2" t="n">
        <f aca="false">TRUE()</f>
        <v>1</v>
      </c>
      <c r="T112" s="2" t="n">
        <f aca="false">TRUE()</f>
        <v>1</v>
      </c>
      <c r="U112" s="2" t="n">
        <f aca="false">TRUE()</f>
        <v>1</v>
      </c>
      <c r="V112" s="2" t="n">
        <f aca="false">TRUE()</f>
        <v>1</v>
      </c>
      <c r="W112" s="2" t="n">
        <f aca="false">TRUE()</f>
        <v>1</v>
      </c>
      <c r="X112" s="2" t="n">
        <f aca="false">TRUE()</f>
        <v>1</v>
      </c>
      <c r="Y112" s="2" t="n">
        <f aca="false">TRUE()</f>
        <v>1</v>
      </c>
      <c r="Z112" s="2" t="n">
        <f aca="false">TRUE()</f>
        <v>1</v>
      </c>
      <c r="AA112" s="2" t="n">
        <f aca="false">TRUE()</f>
        <v>1</v>
      </c>
      <c r="AB112" s="2" t="n">
        <f aca="false">TRUE()</f>
        <v>1</v>
      </c>
      <c r="AC112" s="2" t="n">
        <f aca="false">TRUE()</f>
        <v>1</v>
      </c>
      <c r="AD112" s="2" t="n">
        <f aca="false">TRUE()</f>
        <v>1</v>
      </c>
      <c r="AE112" s="2" t="n">
        <f aca="false">TRUE()</f>
        <v>1</v>
      </c>
      <c r="AF112" s="2" t="n">
        <f aca="false">TRUE()</f>
        <v>1</v>
      </c>
      <c r="AG112" s="2" t="n">
        <f aca="false">TRUE()</f>
        <v>1</v>
      </c>
      <c r="AH112" s="2" t="n">
        <f aca="false">TRUE()</f>
        <v>1</v>
      </c>
      <c r="AI112" s="2" t="n">
        <f aca="false">TRUE()</f>
        <v>1</v>
      </c>
      <c r="AJ112" s="2" t="n">
        <f aca="false">TRUE()</f>
        <v>1</v>
      </c>
      <c r="AK112" s="2" t="n">
        <v>5</v>
      </c>
      <c r="AL112" s="2" t="n">
        <v>5</v>
      </c>
      <c r="AM112" s="2" t="n">
        <v>5</v>
      </c>
      <c r="AN112" s="2" t="n">
        <v>5</v>
      </c>
      <c r="AO112" s="2" t="n">
        <f aca="false">FALSE()</f>
        <v>0</v>
      </c>
      <c r="AP112" s="2" t="n">
        <v>20</v>
      </c>
    </row>
    <row r="113" customFormat="false" ht="15.75" hidden="false" customHeight="false" outlineLevel="0" collapsed="false">
      <c r="A113" s="73" t="n">
        <v>43597.7096990741</v>
      </c>
      <c r="B113" s="2" t="s">
        <v>566</v>
      </c>
      <c r="C113" s="2" t="s">
        <v>567</v>
      </c>
      <c r="D113" s="2" t="n">
        <v>7</v>
      </c>
      <c r="E113" s="2" t="n">
        <v>140</v>
      </c>
      <c r="G113" s="4" t="s">
        <v>1038</v>
      </c>
      <c r="H113" s="2" t="s">
        <v>1039</v>
      </c>
      <c r="I113" s="2" t="s">
        <v>765</v>
      </c>
      <c r="J113" s="2" t="s">
        <v>752</v>
      </c>
      <c r="K113" s="2" t="s">
        <v>728</v>
      </c>
      <c r="L113" s="2" t="s">
        <v>749</v>
      </c>
      <c r="M113" s="2" t="s">
        <v>66</v>
      </c>
      <c r="N113" s="2" t="n">
        <v>125</v>
      </c>
      <c r="O113" s="2" t="n">
        <v>2</v>
      </c>
      <c r="Q113" s="2" t="n">
        <f aca="false">TRUE()</f>
        <v>1</v>
      </c>
      <c r="R113" s="2" t="n">
        <f aca="false">TRUE()</f>
        <v>1</v>
      </c>
      <c r="S113" s="2" t="n">
        <f aca="false">TRUE()</f>
        <v>1</v>
      </c>
      <c r="T113" s="2" t="n">
        <f aca="false">TRUE()</f>
        <v>1</v>
      </c>
      <c r="U113" s="2" t="n">
        <f aca="false">TRUE()</f>
        <v>1</v>
      </c>
      <c r="V113" s="2" t="n">
        <f aca="false">TRUE()</f>
        <v>1</v>
      </c>
      <c r="W113" s="2" t="n">
        <f aca="false">TRUE()</f>
        <v>1</v>
      </c>
      <c r="X113" s="2" t="n">
        <f aca="false">TRUE()</f>
        <v>1</v>
      </c>
      <c r="Y113" s="2" t="n">
        <f aca="false">FALSE()</f>
        <v>0</v>
      </c>
      <c r="Z113" s="2" t="n">
        <f aca="false">TRUE()</f>
        <v>1</v>
      </c>
      <c r="AA113" s="2" t="n">
        <f aca="false">TRUE()</f>
        <v>1</v>
      </c>
      <c r="AB113" s="2" t="n">
        <f aca="false">TRUE()</f>
        <v>1</v>
      </c>
      <c r="AC113" s="2" t="n">
        <f aca="false">TRUE()</f>
        <v>1</v>
      </c>
      <c r="AD113" s="2" t="n">
        <f aca="false">TRUE()</f>
        <v>1</v>
      </c>
      <c r="AE113" s="2" t="n">
        <f aca="false">TRUE()</f>
        <v>1</v>
      </c>
      <c r="AF113" s="2" t="n">
        <f aca="false">TRUE()</f>
        <v>1</v>
      </c>
      <c r="AG113" s="2" t="n">
        <f aca="false">TRUE()</f>
        <v>1</v>
      </c>
      <c r="AH113" s="2" t="n">
        <f aca="false">FALSE()</f>
        <v>0</v>
      </c>
      <c r="AI113" s="2" t="n">
        <f aca="false">FALSE()</f>
        <v>0</v>
      </c>
      <c r="AJ113" s="2" t="n">
        <f aca="false">FALSE()</f>
        <v>0</v>
      </c>
      <c r="AK113" s="2" t="n">
        <v>5</v>
      </c>
      <c r="AL113" s="2" t="n">
        <v>4</v>
      </c>
      <c r="AM113" s="2" t="n">
        <v>5</v>
      </c>
      <c r="AN113" s="2" t="n">
        <v>2</v>
      </c>
      <c r="AO113" s="2" t="n">
        <f aca="false">FALSE()</f>
        <v>0</v>
      </c>
      <c r="AP113" s="2" t="n">
        <v>16</v>
      </c>
    </row>
    <row r="114" customFormat="false" ht="15.75" hidden="false" customHeight="false" outlineLevel="0" collapsed="false">
      <c r="A114" s="73" t="n">
        <v>43597.7694675926</v>
      </c>
      <c r="B114" s="2" t="s">
        <v>1040</v>
      </c>
      <c r="C114" s="2" t="s">
        <v>439</v>
      </c>
      <c r="D114" s="2" t="n">
        <v>10</v>
      </c>
      <c r="E114" s="2" t="n">
        <v>117</v>
      </c>
      <c r="G114" s="4" t="s">
        <v>1041</v>
      </c>
      <c r="H114" s="2" t="s">
        <v>1042</v>
      </c>
      <c r="I114" s="2" t="s">
        <v>751</v>
      </c>
      <c r="J114" s="2" t="s">
        <v>734</v>
      </c>
      <c r="K114" s="2" t="s">
        <v>821</v>
      </c>
      <c r="L114" s="2" t="s">
        <v>790</v>
      </c>
      <c r="M114" s="2" t="s">
        <v>66</v>
      </c>
      <c r="N114" s="2" t="n">
        <v>126</v>
      </c>
      <c r="O114" s="2" t="n">
        <v>2</v>
      </c>
      <c r="Q114" s="2" t="n">
        <f aca="false">FALSE()</f>
        <v>0</v>
      </c>
      <c r="R114" s="2" t="n">
        <f aca="false">FALSE()</f>
        <v>0</v>
      </c>
      <c r="S114" s="2" t="n">
        <f aca="false">FALSE()</f>
        <v>0</v>
      </c>
      <c r="T114" s="2" t="n">
        <f aca="false">FALSE()</f>
        <v>0</v>
      </c>
      <c r="U114" s="2" t="n">
        <f aca="false">FALSE()</f>
        <v>0</v>
      </c>
      <c r="V114" s="2" t="n">
        <f aca="false">TRUE()</f>
        <v>1</v>
      </c>
      <c r="W114" s="2" t="n">
        <f aca="false">FALSE()</f>
        <v>0</v>
      </c>
      <c r="X114" s="2" t="n">
        <f aca="false">FALSE()</f>
        <v>0</v>
      </c>
      <c r="Y114" s="2" t="n">
        <f aca="false">FALSE()</f>
        <v>0</v>
      </c>
      <c r="Z114" s="2" t="n">
        <f aca="false">FALSE()</f>
        <v>0</v>
      </c>
      <c r="AA114" s="2" t="n">
        <f aca="false">TRUE()</f>
        <v>1</v>
      </c>
      <c r="AB114" s="2" t="n">
        <f aca="false">FALSE()</f>
        <v>0</v>
      </c>
      <c r="AC114" s="2" t="n">
        <f aca="false">FALSE()</f>
        <v>0</v>
      </c>
      <c r="AD114" s="2" t="n">
        <f aca="false">FALSE()</f>
        <v>0</v>
      </c>
      <c r="AE114" s="2" t="n">
        <f aca="false">FALSE()</f>
        <v>0</v>
      </c>
      <c r="AF114" s="2" t="n">
        <f aca="false">FALSE()</f>
        <v>0</v>
      </c>
      <c r="AG114" s="2" t="n">
        <f aca="false">FALSE()</f>
        <v>0</v>
      </c>
      <c r="AH114" s="2" t="n">
        <f aca="false">FALSE()</f>
        <v>0</v>
      </c>
      <c r="AI114" s="2" t="n">
        <f aca="false">FALSE()</f>
        <v>0</v>
      </c>
      <c r="AJ114" s="2" t="n">
        <f aca="false">FALSE()</f>
        <v>0</v>
      </c>
      <c r="AK114" s="2" t="n">
        <v>0</v>
      </c>
      <c r="AL114" s="2" t="n">
        <v>1</v>
      </c>
      <c r="AM114" s="2" t="n">
        <v>1</v>
      </c>
      <c r="AN114" s="2" t="n">
        <v>0</v>
      </c>
      <c r="AO114" s="2" t="n">
        <f aca="false">FALSE()</f>
        <v>0</v>
      </c>
      <c r="AP114" s="2" t="n">
        <v>2</v>
      </c>
    </row>
    <row r="115" customFormat="false" ht="15.75" hidden="false" customHeight="false" outlineLevel="0" collapsed="false">
      <c r="A115" s="73" t="n">
        <v>43598.1135185185</v>
      </c>
      <c r="B115" s="2" t="s">
        <v>658</v>
      </c>
      <c r="C115" s="2" t="s">
        <v>299</v>
      </c>
      <c r="D115" s="2" t="n">
        <v>7</v>
      </c>
      <c r="E115" s="2" t="n">
        <v>140</v>
      </c>
      <c r="G115" s="4" t="s">
        <v>1043</v>
      </c>
      <c r="H115" s="2" t="s">
        <v>660</v>
      </c>
      <c r="I115" s="2" t="s">
        <v>765</v>
      </c>
      <c r="J115" s="2" t="s">
        <v>757</v>
      </c>
      <c r="K115" s="2" t="s">
        <v>735</v>
      </c>
      <c r="L115" s="2" t="s">
        <v>736</v>
      </c>
      <c r="M115" s="2" t="s">
        <v>66</v>
      </c>
      <c r="N115" s="2" t="n">
        <v>128</v>
      </c>
      <c r="O115" s="2" t="n">
        <v>2</v>
      </c>
      <c r="Q115" s="2" t="n">
        <f aca="false">TRUE()</f>
        <v>1</v>
      </c>
      <c r="R115" s="2" t="n">
        <f aca="false">TRUE()</f>
        <v>1</v>
      </c>
      <c r="S115" s="2" t="n">
        <f aca="false">FALSE()</f>
        <v>0</v>
      </c>
      <c r="T115" s="2" t="n">
        <f aca="false">TRUE()</f>
        <v>1</v>
      </c>
      <c r="U115" s="2" t="n">
        <f aca="false">TRUE()</f>
        <v>1</v>
      </c>
      <c r="V115" s="2" t="n">
        <f aca="false">TRUE()</f>
        <v>1</v>
      </c>
      <c r="W115" s="2" t="n">
        <f aca="false">TRUE()</f>
        <v>1</v>
      </c>
      <c r="X115" s="2" t="n">
        <f aca="false">FALSE()</f>
        <v>0</v>
      </c>
      <c r="Y115" s="2" t="n">
        <f aca="false">TRUE()</f>
        <v>1</v>
      </c>
      <c r="Z115" s="2" t="n">
        <f aca="false">TRUE()</f>
        <v>1</v>
      </c>
      <c r="AA115" s="2" t="n">
        <f aca="false">TRUE()</f>
        <v>1</v>
      </c>
      <c r="AB115" s="2" t="n">
        <f aca="false">TRUE()</f>
        <v>1</v>
      </c>
      <c r="AC115" s="2" t="n">
        <f aca="false">FALSE()</f>
        <v>0</v>
      </c>
      <c r="AD115" s="2" t="n">
        <f aca="false">TRUE()</f>
        <v>1</v>
      </c>
      <c r="AE115" s="2" t="n">
        <f aca="false">FALSE()</f>
        <v>0</v>
      </c>
      <c r="AF115" s="2" t="n">
        <f aca="false">TRUE()</f>
        <v>1</v>
      </c>
      <c r="AG115" s="2" t="n">
        <f aca="false">TRUE()</f>
        <v>1</v>
      </c>
      <c r="AH115" s="2" t="n">
        <f aca="false">FALSE()</f>
        <v>0</v>
      </c>
      <c r="AI115" s="2" t="n">
        <f aca="false">TRUE()</f>
        <v>1</v>
      </c>
      <c r="AJ115" s="2" t="n">
        <f aca="false">FALSE()</f>
        <v>0</v>
      </c>
      <c r="AK115" s="2" t="n">
        <v>4</v>
      </c>
      <c r="AL115" s="2" t="n">
        <v>4</v>
      </c>
      <c r="AM115" s="2" t="n">
        <v>3</v>
      </c>
      <c r="AN115" s="2" t="n">
        <v>3</v>
      </c>
      <c r="AO115" s="2" t="n">
        <f aca="false">FALSE()</f>
        <v>0</v>
      </c>
      <c r="AP115" s="2" t="n">
        <v>14</v>
      </c>
    </row>
    <row r="116" customFormat="false" ht="15.75" hidden="false" customHeight="false" outlineLevel="0" collapsed="false">
      <c r="A116" s="73" t="n">
        <v>43598.1870023148</v>
      </c>
      <c r="B116" s="2" t="s">
        <v>1044</v>
      </c>
      <c r="C116" s="2" t="s">
        <v>308</v>
      </c>
      <c r="D116" s="2" t="n">
        <v>10</v>
      </c>
      <c r="E116" s="2" t="n">
        <v>26</v>
      </c>
      <c r="G116" s="4" t="s">
        <v>1045</v>
      </c>
      <c r="H116" s="2" t="s">
        <v>1046</v>
      </c>
      <c r="I116" s="2" t="s">
        <v>726</v>
      </c>
      <c r="J116" s="2" t="s">
        <v>734</v>
      </c>
      <c r="K116" s="2" t="s">
        <v>735</v>
      </c>
      <c r="L116" s="2" t="s">
        <v>778</v>
      </c>
      <c r="M116" s="2" t="s">
        <v>66</v>
      </c>
      <c r="N116" s="2" t="n">
        <v>129</v>
      </c>
      <c r="O116" s="2" t="n">
        <v>2</v>
      </c>
      <c r="Q116" s="2" t="n">
        <f aca="false">TRUE()</f>
        <v>1</v>
      </c>
      <c r="R116" s="2" t="n">
        <f aca="false">TRUE()</f>
        <v>1</v>
      </c>
      <c r="S116" s="2" t="n">
        <f aca="false">TRUE()</f>
        <v>1</v>
      </c>
      <c r="T116" s="2" t="n">
        <f aca="false">TRUE()</f>
        <v>1</v>
      </c>
      <c r="U116" s="2" t="n">
        <f aca="false">TRUE()</f>
        <v>1</v>
      </c>
      <c r="V116" s="2" t="n">
        <f aca="false">TRUE()</f>
        <v>1</v>
      </c>
      <c r="W116" s="2" t="n">
        <f aca="false">TRUE()</f>
        <v>1</v>
      </c>
      <c r="X116" s="2" t="n">
        <f aca="false">TRUE()</f>
        <v>1</v>
      </c>
      <c r="Y116" s="2" t="n">
        <f aca="false">TRUE()</f>
        <v>1</v>
      </c>
      <c r="Z116" s="2" t="n">
        <f aca="false">TRUE()</f>
        <v>1</v>
      </c>
      <c r="AA116" s="2" t="n">
        <f aca="false">TRUE()</f>
        <v>1</v>
      </c>
      <c r="AB116" s="2" t="n">
        <f aca="false">TRUE()</f>
        <v>1</v>
      </c>
      <c r="AC116" s="2" t="n">
        <f aca="false">TRUE()</f>
        <v>1</v>
      </c>
      <c r="AD116" s="2" t="n">
        <f aca="false">TRUE()</f>
        <v>1</v>
      </c>
      <c r="AE116" s="2" t="n">
        <f aca="false">TRUE()</f>
        <v>1</v>
      </c>
      <c r="AF116" s="2" t="n">
        <f aca="false">TRUE()</f>
        <v>1</v>
      </c>
      <c r="AG116" s="2" t="n">
        <f aca="false">TRUE()</f>
        <v>1</v>
      </c>
      <c r="AH116" s="2" t="n">
        <f aca="false">TRUE()</f>
        <v>1</v>
      </c>
      <c r="AI116" s="2" t="n">
        <f aca="false">TRUE()</f>
        <v>1</v>
      </c>
      <c r="AJ116" s="2" t="n">
        <f aca="false">TRUE()</f>
        <v>1</v>
      </c>
      <c r="AK116" s="2" t="n">
        <v>5</v>
      </c>
      <c r="AL116" s="2" t="n">
        <v>5</v>
      </c>
      <c r="AM116" s="2" t="n">
        <v>5</v>
      </c>
      <c r="AN116" s="2" t="n">
        <v>5</v>
      </c>
      <c r="AO116" s="2" t="n">
        <f aca="false">FALSE()</f>
        <v>0</v>
      </c>
      <c r="AP116" s="2" t="n">
        <v>20</v>
      </c>
    </row>
    <row r="117" customFormat="false" ht="15.75" hidden="false" customHeight="false" outlineLevel="0" collapsed="false">
      <c r="A117" s="73" t="n">
        <v>43598.2027083333</v>
      </c>
      <c r="B117" s="2" t="s">
        <v>1047</v>
      </c>
      <c r="C117" s="2" t="s">
        <v>486</v>
      </c>
      <c r="D117" s="2" t="n">
        <v>7</v>
      </c>
      <c r="E117" s="2" t="n">
        <v>84</v>
      </c>
      <c r="F117" s="2" t="s">
        <v>1048</v>
      </c>
      <c r="G117" s="4" t="s">
        <v>1049</v>
      </c>
      <c r="H117" s="2" t="s">
        <v>1050</v>
      </c>
      <c r="I117" s="2" t="s">
        <v>811</v>
      </c>
      <c r="J117" s="2" t="s">
        <v>741</v>
      </c>
      <c r="K117" s="2" t="s">
        <v>225</v>
      </c>
      <c r="L117" s="2" t="s">
        <v>225</v>
      </c>
      <c r="M117" s="2" t="s">
        <v>66</v>
      </c>
      <c r="N117" s="2" t="n">
        <v>130</v>
      </c>
      <c r="O117" s="2" t="n">
        <v>1</v>
      </c>
      <c r="Q117" s="2" t="n">
        <f aca="false">TRUE()</f>
        <v>1</v>
      </c>
      <c r="R117" s="2" t="n">
        <f aca="false">TRUE()</f>
        <v>1</v>
      </c>
      <c r="S117" s="2" t="n">
        <f aca="false">TRUE()</f>
        <v>1</v>
      </c>
      <c r="T117" s="2" t="n">
        <f aca="false">TRUE()</f>
        <v>1</v>
      </c>
      <c r="U117" s="2" t="n">
        <f aca="false">TRUE()</f>
        <v>1</v>
      </c>
      <c r="V117" s="2" t="n">
        <f aca="false">TRUE()</f>
        <v>1</v>
      </c>
      <c r="W117" s="2" t="n">
        <f aca="false">TRUE()</f>
        <v>1</v>
      </c>
      <c r="X117" s="2" t="n">
        <f aca="false">TRUE()</f>
        <v>1</v>
      </c>
      <c r="Y117" s="2" t="n">
        <f aca="false">TRUE()</f>
        <v>1</v>
      </c>
      <c r="Z117" s="2" t="n">
        <f aca="false">TRUE()</f>
        <v>1</v>
      </c>
      <c r="AA117" s="2" t="n">
        <f aca="false">FALSE()</f>
        <v>0</v>
      </c>
      <c r="AB117" s="2" t="n">
        <f aca="false">FALSE()</f>
        <v>0</v>
      </c>
      <c r="AC117" s="2" t="n">
        <f aca="false">FALSE()</f>
        <v>0</v>
      </c>
      <c r="AD117" s="2" t="n">
        <f aca="false">FALSE()</f>
        <v>0</v>
      </c>
      <c r="AE117" s="2" t="n">
        <f aca="false">FALSE()</f>
        <v>0</v>
      </c>
      <c r="AF117" s="2" t="n">
        <f aca="false">FALSE()</f>
        <v>0</v>
      </c>
      <c r="AG117" s="2" t="n">
        <f aca="false">FALSE()</f>
        <v>0</v>
      </c>
      <c r="AH117" s="2" t="n">
        <f aca="false">FALSE()</f>
        <v>0</v>
      </c>
      <c r="AI117" s="2" t="n">
        <f aca="false">FALSE()</f>
        <v>0</v>
      </c>
      <c r="AJ117" s="2" t="n">
        <f aca="false">FALSE()</f>
        <v>0</v>
      </c>
      <c r="AK117" s="2" t="n">
        <v>5</v>
      </c>
      <c r="AL117" s="2" t="n">
        <v>5</v>
      </c>
      <c r="AM117" s="2" t="n">
        <v>0</v>
      </c>
      <c r="AN117" s="2" t="n">
        <v>0</v>
      </c>
      <c r="AO117" s="2" t="n">
        <f aca="false">FALSE()</f>
        <v>0</v>
      </c>
      <c r="AP117" s="2" t="n">
        <v>-1</v>
      </c>
    </row>
    <row r="118" customFormat="false" ht="15.75" hidden="false" customHeight="false" outlineLevel="0" collapsed="false">
      <c r="A118" s="73" t="n">
        <v>43598.2061689815</v>
      </c>
      <c r="B118" s="2" t="s">
        <v>1051</v>
      </c>
      <c r="C118" s="2" t="s">
        <v>81</v>
      </c>
      <c r="D118" s="2" t="n">
        <v>8</v>
      </c>
      <c r="E118" s="2" t="n">
        <v>117</v>
      </c>
      <c r="G118" s="4" t="s">
        <v>1052</v>
      </c>
      <c r="H118" s="2" t="s">
        <v>1053</v>
      </c>
      <c r="I118" s="2" t="s">
        <v>225</v>
      </c>
      <c r="J118" s="2" t="s">
        <v>734</v>
      </c>
      <c r="K118" s="2" t="s">
        <v>225</v>
      </c>
      <c r="L118" s="2" t="s">
        <v>225</v>
      </c>
      <c r="M118" s="2" t="s">
        <v>66</v>
      </c>
      <c r="N118" s="2" t="n">
        <v>131</v>
      </c>
      <c r="O118" s="2" t="n">
        <v>2</v>
      </c>
      <c r="Q118" s="2" t="n">
        <f aca="false">FALSE()</f>
        <v>0</v>
      </c>
      <c r="R118" s="2" t="n">
        <f aca="false">FALSE()</f>
        <v>0</v>
      </c>
      <c r="S118" s="2" t="n">
        <f aca="false">FALSE()</f>
        <v>0</v>
      </c>
      <c r="T118" s="2" t="n">
        <f aca="false">FALSE()</f>
        <v>0</v>
      </c>
      <c r="U118" s="2" t="n">
        <f aca="false">FALSE()</f>
        <v>0</v>
      </c>
      <c r="V118" s="2" t="n">
        <f aca="false">TRUE()</f>
        <v>1</v>
      </c>
      <c r="W118" s="2" t="n">
        <f aca="false">TRUE()</f>
        <v>1</v>
      </c>
      <c r="X118" s="2" t="n">
        <f aca="false">TRUE()</f>
        <v>1</v>
      </c>
      <c r="Y118" s="2" t="n">
        <f aca="false">TRUE()</f>
        <v>1</v>
      </c>
      <c r="Z118" s="2" t="n">
        <f aca="false">TRUE()</f>
        <v>1</v>
      </c>
      <c r="AA118" s="2" t="n">
        <f aca="false">FALSE()</f>
        <v>0</v>
      </c>
      <c r="AB118" s="2" t="n">
        <f aca="false">FALSE()</f>
        <v>0</v>
      </c>
      <c r="AC118" s="2" t="n">
        <f aca="false">FALSE()</f>
        <v>0</v>
      </c>
      <c r="AD118" s="2" t="n">
        <f aca="false">FALSE()</f>
        <v>0</v>
      </c>
      <c r="AE118" s="2" t="n">
        <f aca="false">FALSE()</f>
        <v>0</v>
      </c>
      <c r="AF118" s="2" t="n">
        <f aca="false">FALSE()</f>
        <v>0</v>
      </c>
      <c r="AG118" s="2" t="n">
        <f aca="false">FALSE()</f>
        <v>0</v>
      </c>
      <c r="AH118" s="2" t="n">
        <f aca="false">FALSE()</f>
        <v>0</v>
      </c>
      <c r="AI118" s="2" t="n">
        <f aca="false">FALSE()</f>
        <v>0</v>
      </c>
      <c r="AJ118" s="2" t="n">
        <f aca="false">FALSE()</f>
        <v>0</v>
      </c>
      <c r="AK118" s="2" t="n">
        <v>0</v>
      </c>
      <c r="AL118" s="2" t="n">
        <v>5</v>
      </c>
      <c r="AM118" s="2" t="n">
        <v>0</v>
      </c>
      <c r="AN118" s="2" t="n">
        <v>0</v>
      </c>
      <c r="AO118" s="2" t="n">
        <f aca="false">FALSE()</f>
        <v>0</v>
      </c>
      <c r="AP118" s="2" t="n">
        <v>5</v>
      </c>
    </row>
    <row r="119" customFormat="false" ht="15.75" hidden="false" customHeight="false" outlineLevel="0" collapsed="false">
      <c r="A119" s="73" t="n">
        <v>43598.2164467593</v>
      </c>
      <c r="B119" s="2" t="s">
        <v>1054</v>
      </c>
      <c r="C119" s="2" t="s">
        <v>675</v>
      </c>
      <c r="D119" s="2" t="n">
        <v>9</v>
      </c>
      <c r="E119" s="2" t="s">
        <v>1055</v>
      </c>
      <c r="G119" s="2" t="s">
        <v>587</v>
      </c>
      <c r="H119" s="2" t="s">
        <v>1056</v>
      </c>
      <c r="I119" s="2" t="s">
        <v>751</v>
      </c>
      <c r="J119" s="2" t="s">
        <v>727</v>
      </c>
      <c r="K119" s="2" t="s">
        <v>225</v>
      </c>
      <c r="L119" s="2" t="s">
        <v>732</v>
      </c>
      <c r="M119" s="2" t="s">
        <v>66</v>
      </c>
      <c r="N119" s="2" t="n">
        <v>132</v>
      </c>
      <c r="O119" s="2" t="n">
        <v>1</v>
      </c>
      <c r="Q119" s="2" t="n">
        <f aca="false">FALSE()</f>
        <v>0</v>
      </c>
      <c r="R119" s="2" t="n">
        <f aca="false">FALSE()</f>
        <v>0</v>
      </c>
      <c r="S119" s="2" t="n">
        <f aca="false">FALSE()</f>
        <v>0</v>
      </c>
      <c r="T119" s="2" t="n">
        <f aca="false">FALSE()</f>
        <v>0</v>
      </c>
      <c r="U119" s="2" t="n">
        <f aca="false">FALSE()</f>
        <v>0</v>
      </c>
      <c r="V119" s="2" t="n">
        <f aca="false">FALSE()</f>
        <v>0</v>
      </c>
      <c r="W119" s="2" t="n">
        <f aca="false">FALSE()</f>
        <v>0</v>
      </c>
      <c r="X119" s="2" t="n">
        <f aca="false">FALSE()</f>
        <v>0</v>
      </c>
      <c r="Y119" s="2" t="n">
        <f aca="false">FALSE()</f>
        <v>0</v>
      </c>
      <c r="Z119" s="2" t="n">
        <f aca="false">FALSE()</f>
        <v>0</v>
      </c>
      <c r="AA119" s="2" t="n">
        <f aca="false">FALSE()</f>
        <v>0</v>
      </c>
      <c r="AB119" s="2" t="n">
        <f aca="false">FALSE()</f>
        <v>0</v>
      </c>
      <c r="AC119" s="2" t="n">
        <f aca="false">FALSE()</f>
        <v>0</v>
      </c>
      <c r="AD119" s="2" t="n">
        <f aca="false">FALSE()</f>
        <v>0</v>
      </c>
      <c r="AE119" s="2" t="n">
        <f aca="false">FALSE()</f>
        <v>0</v>
      </c>
      <c r="AF119" s="2" t="n">
        <f aca="false">FALSE()</f>
        <v>0</v>
      </c>
      <c r="AG119" s="2" t="n">
        <f aca="false">FALSE()</f>
        <v>0</v>
      </c>
      <c r="AH119" s="2" t="n">
        <f aca="false">FALSE()</f>
        <v>0</v>
      </c>
      <c r="AI119" s="2" t="n">
        <f aca="false">FALSE()</f>
        <v>0</v>
      </c>
      <c r="AJ119" s="2" t="n">
        <f aca="false">FALSE()</f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f aca="false">FALSE()</f>
        <v>0</v>
      </c>
      <c r="AP119" s="2" t="n">
        <v>-1</v>
      </c>
    </row>
    <row r="120" customFormat="false" ht="15.75" hidden="false" customHeight="false" outlineLevel="0" collapsed="false">
      <c r="A120" s="73" t="n">
        <v>43598.2655208333</v>
      </c>
      <c r="B120" s="2" t="s">
        <v>678</v>
      </c>
      <c r="C120" s="2" t="s">
        <v>208</v>
      </c>
      <c r="D120" s="2" t="n">
        <v>9</v>
      </c>
      <c r="E120" s="2" t="n">
        <v>117</v>
      </c>
      <c r="G120" s="4" t="s">
        <v>1057</v>
      </c>
      <c r="H120" s="2" t="s">
        <v>680</v>
      </c>
      <c r="I120" s="2" t="s">
        <v>810</v>
      </c>
      <c r="J120" s="2" t="s">
        <v>798</v>
      </c>
      <c r="K120" s="2" t="s">
        <v>728</v>
      </c>
      <c r="L120" s="2" t="s">
        <v>225</v>
      </c>
      <c r="M120" s="2" t="s">
        <v>66</v>
      </c>
      <c r="N120" s="2" t="n">
        <v>133</v>
      </c>
      <c r="O120" s="2" t="n">
        <v>2</v>
      </c>
      <c r="Q120" s="2" t="n">
        <f aca="false">FALSE()</f>
        <v>0</v>
      </c>
      <c r="R120" s="2" t="n">
        <f aca="false">FALSE()</f>
        <v>0</v>
      </c>
      <c r="S120" s="2" t="n">
        <f aca="false">FALSE()</f>
        <v>0</v>
      </c>
      <c r="T120" s="2" t="n">
        <f aca="false">FALSE()</f>
        <v>0</v>
      </c>
      <c r="U120" s="2" t="n">
        <f aca="false">FALSE()</f>
        <v>0</v>
      </c>
      <c r="V120" s="2" t="n">
        <f aca="false">TRUE()</f>
        <v>1</v>
      </c>
      <c r="W120" s="2" t="n">
        <f aca="false">FALSE()</f>
        <v>0</v>
      </c>
      <c r="X120" s="2" t="n">
        <f aca="false">FALSE()</f>
        <v>0</v>
      </c>
      <c r="Y120" s="2" t="n">
        <f aca="false">FALSE()</f>
        <v>0</v>
      </c>
      <c r="Z120" s="2" t="n">
        <f aca="false">FALSE()</f>
        <v>0</v>
      </c>
      <c r="AA120" s="2" t="n">
        <f aca="false">TRUE()</f>
        <v>1</v>
      </c>
      <c r="AB120" s="2" t="n">
        <f aca="false">TRUE()</f>
        <v>1</v>
      </c>
      <c r="AC120" s="2" t="n">
        <f aca="false">TRUE()</f>
        <v>1</v>
      </c>
      <c r="AD120" s="2" t="n">
        <f aca="false">TRUE()</f>
        <v>1</v>
      </c>
      <c r="AE120" s="2" t="n">
        <f aca="false">TRUE()</f>
        <v>1</v>
      </c>
      <c r="AF120" s="2" t="n">
        <f aca="false">FALSE()</f>
        <v>0</v>
      </c>
      <c r="AG120" s="2" t="n">
        <f aca="false">FALSE()</f>
        <v>0</v>
      </c>
      <c r="AH120" s="2" t="n">
        <f aca="false">FALSE()</f>
        <v>0</v>
      </c>
      <c r="AI120" s="2" t="n">
        <f aca="false">FALSE()</f>
        <v>0</v>
      </c>
      <c r="AJ120" s="2" t="n">
        <f aca="false">FALSE()</f>
        <v>0</v>
      </c>
      <c r="AK120" s="2" t="n">
        <v>0</v>
      </c>
      <c r="AL120" s="2" t="n">
        <v>1</v>
      </c>
      <c r="AM120" s="2" t="n">
        <v>5</v>
      </c>
      <c r="AN120" s="2" t="n">
        <v>0</v>
      </c>
      <c r="AO120" s="2" t="n">
        <f aca="false">FALSE()</f>
        <v>0</v>
      </c>
      <c r="AP120" s="2" t="n">
        <v>6</v>
      </c>
    </row>
    <row r="121" customFormat="false" ht="15.75" hidden="false" customHeight="false" outlineLevel="0" collapsed="false">
      <c r="A121" s="73" t="n">
        <v>43598.2707523148</v>
      </c>
      <c r="B121" s="2" t="s">
        <v>1058</v>
      </c>
      <c r="C121" s="2" t="s">
        <v>148</v>
      </c>
      <c r="D121" s="2" t="n">
        <v>10</v>
      </c>
      <c r="E121" s="2" t="n">
        <v>150</v>
      </c>
      <c r="G121" s="4" t="s">
        <v>1059</v>
      </c>
      <c r="H121" s="2" t="s">
        <v>1060</v>
      </c>
      <c r="I121" s="2" t="s">
        <v>726</v>
      </c>
      <c r="J121" s="2" t="s">
        <v>734</v>
      </c>
      <c r="K121" s="2" t="s">
        <v>748</v>
      </c>
      <c r="L121" s="2" t="s">
        <v>778</v>
      </c>
      <c r="M121" s="2" t="s">
        <v>66</v>
      </c>
      <c r="N121" s="2" t="n">
        <v>134</v>
      </c>
      <c r="O121" s="2" t="n">
        <v>2</v>
      </c>
      <c r="Q121" s="2" t="n">
        <f aca="false">TRUE()</f>
        <v>1</v>
      </c>
      <c r="R121" s="2" t="n">
        <f aca="false">FALSE()</f>
        <v>0</v>
      </c>
      <c r="S121" s="2" t="n">
        <f aca="false">FALSE()</f>
        <v>0</v>
      </c>
      <c r="T121" s="2" t="n">
        <f aca="false">FALSE()</f>
        <v>0</v>
      </c>
      <c r="U121" s="2" t="n">
        <f aca="false">FALSE()</f>
        <v>0</v>
      </c>
      <c r="V121" s="2" t="n">
        <f aca="false">TRUE()</f>
        <v>1</v>
      </c>
      <c r="W121" s="2" t="n">
        <f aca="false">TRUE()</f>
        <v>1</v>
      </c>
      <c r="X121" s="2" t="n">
        <f aca="false">TRUE()</f>
        <v>1</v>
      </c>
      <c r="Y121" s="2" t="n">
        <f aca="false">TRUE()</f>
        <v>1</v>
      </c>
      <c r="Z121" s="2" t="n">
        <f aca="false">TRUE()</f>
        <v>1</v>
      </c>
      <c r="AA121" s="2" t="n">
        <f aca="false">TRUE()</f>
        <v>1</v>
      </c>
      <c r="AB121" s="2" t="n">
        <f aca="false">TRUE()</f>
        <v>1</v>
      </c>
      <c r="AC121" s="2" t="n">
        <f aca="false">FALSE()</f>
        <v>0</v>
      </c>
      <c r="AD121" s="2" t="n">
        <f aca="false">FALSE()</f>
        <v>0</v>
      </c>
      <c r="AE121" s="2" t="n">
        <f aca="false">FALSE()</f>
        <v>0</v>
      </c>
      <c r="AF121" s="2" t="n">
        <f aca="false">TRUE()</f>
        <v>1</v>
      </c>
      <c r="AG121" s="2" t="n">
        <f aca="false">TRUE()</f>
        <v>1</v>
      </c>
      <c r="AH121" s="2" t="n">
        <f aca="false">TRUE()</f>
        <v>1</v>
      </c>
      <c r="AI121" s="2" t="n">
        <f aca="false">FALSE()</f>
        <v>0</v>
      </c>
      <c r="AJ121" s="2" t="n">
        <f aca="false">FALSE()</f>
        <v>0</v>
      </c>
      <c r="AK121" s="2" t="n">
        <v>1</v>
      </c>
      <c r="AL121" s="2" t="n">
        <v>5</v>
      </c>
      <c r="AM121" s="2" t="n">
        <v>2</v>
      </c>
      <c r="AN121" s="2" t="n">
        <v>3</v>
      </c>
      <c r="AO121" s="2" t="n">
        <f aca="false">FALSE()</f>
        <v>0</v>
      </c>
      <c r="AP121" s="2" t="n">
        <v>11</v>
      </c>
    </row>
    <row r="122" customFormat="false" ht="15.75" hidden="false" customHeight="false" outlineLevel="0" collapsed="false">
      <c r="A122" s="73" t="n">
        <v>43598.2766550926</v>
      </c>
      <c r="B122" s="2" t="s">
        <v>1061</v>
      </c>
      <c r="C122" s="2" t="s">
        <v>614</v>
      </c>
      <c r="D122" s="2" t="n">
        <v>8</v>
      </c>
      <c r="E122" s="2" t="n">
        <v>117</v>
      </c>
      <c r="G122" s="2" t="s">
        <v>66</v>
      </c>
      <c r="H122" s="2" t="s">
        <v>1062</v>
      </c>
      <c r="I122" s="2" t="s">
        <v>765</v>
      </c>
      <c r="J122" s="2" t="s">
        <v>757</v>
      </c>
      <c r="K122" s="2" t="s">
        <v>821</v>
      </c>
      <c r="L122" s="2" t="s">
        <v>778</v>
      </c>
      <c r="M122" s="2" t="s">
        <v>66</v>
      </c>
      <c r="N122" s="2" t="n">
        <v>135</v>
      </c>
      <c r="O122" s="2" t="n">
        <v>1</v>
      </c>
      <c r="Q122" s="2" t="n">
        <f aca="false">FALSE()</f>
        <v>0</v>
      </c>
      <c r="R122" s="2" t="n">
        <f aca="false">FALSE()</f>
        <v>0</v>
      </c>
      <c r="S122" s="2" t="n">
        <f aca="false">FALSE()</f>
        <v>0</v>
      </c>
      <c r="T122" s="2" t="n">
        <f aca="false">FALSE()</f>
        <v>0</v>
      </c>
      <c r="U122" s="2" t="n">
        <f aca="false">FALSE()</f>
        <v>0</v>
      </c>
      <c r="V122" s="2" t="n">
        <f aca="false">FALSE()</f>
        <v>0</v>
      </c>
      <c r="W122" s="2" t="n">
        <f aca="false">FALSE()</f>
        <v>0</v>
      </c>
      <c r="X122" s="2" t="n">
        <f aca="false">FALSE()</f>
        <v>0</v>
      </c>
      <c r="Y122" s="2" t="n">
        <f aca="false">FALSE()</f>
        <v>0</v>
      </c>
      <c r="Z122" s="2" t="n">
        <f aca="false">FALSE()</f>
        <v>0</v>
      </c>
      <c r="AA122" s="2" t="n">
        <f aca="false">FALSE()</f>
        <v>0</v>
      </c>
      <c r="AB122" s="2" t="n">
        <f aca="false">FALSE()</f>
        <v>0</v>
      </c>
      <c r="AC122" s="2" t="n">
        <f aca="false">FALSE()</f>
        <v>0</v>
      </c>
      <c r="AD122" s="2" t="n">
        <f aca="false">FALSE()</f>
        <v>0</v>
      </c>
      <c r="AE122" s="2" t="n">
        <f aca="false">FALSE()</f>
        <v>0</v>
      </c>
      <c r="AF122" s="2" t="n">
        <f aca="false">FALSE()</f>
        <v>0</v>
      </c>
      <c r="AG122" s="2" t="n">
        <f aca="false">FALSE()</f>
        <v>0</v>
      </c>
      <c r="AH122" s="2" t="n">
        <f aca="false">FALSE()</f>
        <v>0</v>
      </c>
      <c r="AI122" s="2" t="n">
        <f aca="false">FALSE()</f>
        <v>0</v>
      </c>
      <c r="AJ122" s="2" t="n">
        <f aca="false">FALSE()</f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f aca="false">FALSE()</f>
        <v>0</v>
      </c>
      <c r="AP122" s="2" t="n">
        <v>-1</v>
      </c>
    </row>
    <row r="123" customFormat="false" ht="15.75" hidden="false" customHeight="false" outlineLevel="0" collapsed="false">
      <c r="A123" s="73" t="n">
        <v>43598.3412268519</v>
      </c>
      <c r="B123" s="2" t="s">
        <v>91</v>
      </c>
      <c r="C123" s="2" t="s">
        <v>92</v>
      </c>
      <c r="D123" s="2" t="n">
        <v>8</v>
      </c>
      <c r="E123" s="2" t="n">
        <v>36</v>
      </c>
      <c r="G123" s="4" t="s">
        <v>594</v>
      </c>
      <c r="H123" s="2" t="s">
        <v>94</v>
      </c>
      <c r="I123" s="2" t="s">
        <v>765</v>
      </c>
      <c r="J123" s="2" t="s">
        <v>727</v>
      </c>
      <c r="K123" s="2" t="s">
        <v>735</v>
      </c>
      <c r="L123" s="2" t="s">
        <v>758</v>
      </c>
      <c r="M123" s="2" t="s">
        <v>66</v>
      </c>
      <c r="N123" s="2" t="n">
        <v>136</v>
      </c>
      <c r="O123" s="2" t="n">
        <v>2</v>
      </c>
      <c r="Q123" s="2" t="n">
        <f aca="false">TRUE()</f>
        <v>1</v>
      </c>
      <c r="R123" s="2" t="n">
        <f aca="false">TRUE()</f>
        <v>1</v>
      </c>
      <c r="S123" s="2" t="n">
        <f aca="false">TRUE()</f>
        <v>1</v>
      </c>
      <c r="T123" s="2" t="n">
        <f aca="false">TRUE()</f>
        <v>1</v>
      </c>
      <c r="U123" s="2" t="n">
        <f aca="false">TRUE()</f>
        <v>1</v>
      </c>
      <c r="V123" s="2" t="n">
        <f aca="false">TRUE()</f>
        <v>1</v>
      </c>
      <c r="W123" s="2" t="n">
        <f aca="false">TRUE()</f>
        <v>1</v>
      </c>
      <c r="X123" s="2" t="n">
        <f aca="false">TRUE()</f>
        <v>1</v>
      </c>
      <c r="Y123" s="2" t="n">
        <f aca="false">TRUE()</f>
        <v>1</v>
      </c>
      <c r="Z123" s="2" t="n">
        <f aca="false">TRUE()</f>
        <v>1</v>
      </c>
      <c r="AA123" s="2" t="n">
        <f aca="false">TRUE()</f>
        <v>1</v>
      </c>
      <c r="AB123" s="2" t="n">
        <f aca="false">TRUE()</f>
        <v>1</v>
      </c>
      <c r="AC123" s="2" t="n">
        <f aca="false">TRUE()</f>
        <v>1</v>
      </c>
      <c r="AD123" s="2" t="n">
        <f aca="false">TRUE()</f>
        <v>1</v>
      </c>
      <c r="AE123" s="2" t="n">
        <f aca="false">TRUE()</f>
        <v>1</v>
      </c>
      <c r="AF123" s="2" t="n">
        <f aca="false">TRUE()</f>
        <v>1</v>
      </c>
      <c r="AG123" s="2" t="n">
        <f aca="false">TRUE()</f>
        <v>1</v>
      </c>
      <c r="AH123" s="2" t="n">
        <f aca="false">TRUE()</f>
        <v>1</v>
      </c>
      <c r="AI123" s="2" t="n">
        <f aca="false">TRUE()</f>
        <v>1</v>
      </c>
      <c r="AJ123" s="2" t="n">
        <f aca="false">TRUE()</f>
        <v>1</v>
      </c>
      <c r="AK123" s="2" t="n">
        <v>5</v>
      </c>
      <c r="AL123" s="2" t="n">
        <v>5</v>
      </c>
      <c r="AM123" s="2" t="n">
        <v>5</v>
      </c>
      <c r="AN123" s="2" t="n">
        <v>5</v>
      </c>
      <c r="AO123" s="2" t="n">
        <f aca="false">TRUE()</f>
        <v>1</v>
      </c>
      <c r="AP123" s="2" t="n">
        <v>20</v>
      </c>
    </row>
    <row r="124" customFormat="false" ht="15.75" hidden="false" customHeight="false" outlineLevel="0" collapsed="false">
      <c r="A124" s="73" t="n">
        <v>43598.3719907407</v>
      </c>
      <c r="B124" s="2" t="s">
        <v>1063</v>
      </c>
      <c r="C124" s="2" t="s">
        <v>486</v>
      </c>
      <c r="D124" s="2" t="n">
        <v>9</v>
      </c>
      <c r="E124" s="2" t="n">
        <v>117</v>
      </c>
      <c r="G124" s="4" t="s">
        <v>1064</v>
      </c>
      <c r="H124" s="2" t="s">
        <v>1065</v>
      </c>
      <c r="I124" s="2" t="s">
        <v>810</v>
      </c>
      <c r="J124" s="2" t="s">
        <v>798</v>
      </c>
      <c r="K124" s="2" t="s">
        <v>742</v>
      </c>
      <c r="L124" s="2" t="s">
        <v>758</v>
      </c>
      <c r="M124" s="2" t="s">
        <v>66</v>
      </c>
      <c r="N124" s="2" t="n">
        <v>137</v>
      </c>
      <c r="O124" s="2" t="n">
        <v>2</v>
      </c>
      <c r="Q124" s="2" t="n">
        <f aca="false">TRUE()</f>
        <v>1</v>
      </c>
      <c r="R124" s="2" t="n">
        <f aca="false">TRUE()</f>
        <v>1</v>
      </c>
      <c r="S124" s="2" t="n">
        <f aca="false">TRUE()</f>
        <v>1</v>
      </c>
      <c r="T124" s="2" t="n">
        <f aca="false">TRUE()</f>
        <v>1</v>
      </c>
      <c r="U124" s="2" t="n">
        <f aca="false">TRUE()</f>
        <v>1</v>
      </c>
      <c r="V124" s="2" t="n">
        <f aca="false">TRUE()</f>
        <v>1</v>
      </c>
      <c r="W124" s="2" t="n">
        <f aca="false">TRUE()</f>
        <v>1</v>
      </c>
      <c r="X124" s="2" t="n">
        <f aca="false">TRUE()</f>
        <v>1</v>
      </c>
      <c r="Y124" s="2" t="n">
        <f aca="false">TRUE()</f>
        <v>1</v>
      </c>
      <c r="Z124" s="2" t="n">
        <f aca="false">TRUE()</f>
        <v>1</v>
      </c>
      <c r="AA124" s="2" t="n">
        <f aca="false">TRUE()</f>
        <v>1</v>
      </c>
      <c r="AB124" s="2" t="n">
        <f aca="false">TRUE()</f>
        <v>1</v>
      </c>
      <c r="AC124" s="2" t="n">
        <f aca="false">TRUE()</f>
        <v>1</v>
      </c>
      <c r="AD124" s="2" t="n">
        <f aca="false">TRUE()</f>
        <v>1</v>
      </c>
      <c r="AE124" s="2" t="n">
        <f aca="false">FALSE()</f>
        <v>0</v>
      </c>
      <c r="AF124" s="2" t="n">
        <f aca="false">TRUE()</f>
        <v>1</v>
      </c>
      <c r="AG124" s="2" t="n">
        <f aca="false">TRUE()</f>
        <v>1</v>
      </c>
      <c r="AH124" s="2" t="n">
        <f aca="false">TRUE()</f>
        <v>1</v>
      </c>
      <c r="AI124" s="2" t="n">
        <f aca="false">TRUE()</f>
        <v>1</v>
      </c>
      <c r="AJ124" s="2" t="n">
        <f aca="false">TRUE()</f>
        <v>1</v>
      </c>
      <c r="AK124" s="2" t="n">
        <v>5</v>
      </c>
      <c r="AL124" s="2" t="n">
        <v>5</v>
      </c>
      <c r="AM124" s="2" t="n">
        <v>4</v>
      </c>
      <c r="AN124" s="2" t="n">
        <v>5</v>
      </c>
      <c r="AO124" s="2" t="n">
        <f aca="false">TRUE()</f>
        <v>1</v>
      </c>
      <c r="AP124" s="2" t="n">
        <v>19</v>
      </c>
    </row>
    <row r="125" customFormat="false" ht="15.75" hidden="false" customHeight="false" outlineLevel="0" collapsed="false">
      <c r="A125" s="73" t="n">
        <v>43598.5462152778</v>
      </c>
      <c r="B125" s="2" t="s">
        <v>1066</v>
      </c>
      <c r="C125" s="2" t="s">
        <v>36</v>
      </c>
      <c r="D125" s="2" t="n">
        <v>10</v>
      </c>
      <c r="E125" s="2" t="n">
        <v>117</v>
      </c>
      <c r="G125" s="4" t="s">
        <v>1067</v>
      </c>
      <c r="H125" s="2" t="s">
        <v>1068</v>
      </c>
      <c r="I125" s="2" t="s">
        <v>811</v>
      </c>
      <c r="J125" s="2" t="s">
        <v>798</v>
      </c>
      <c r="K125" s="2" t="s">
        <v>742</v>
      </c>
      <c r="L125" s="2" t="s">
        <v>778</v>
      </c>
      <c r="M125" s="2" t="s">
        <v>66</v>
      </c>
      <c r="N125" s="2" t="n">
        <v>142</v>
      </c>
      <c r="O125" s="2" t="n">
        <v>2</v>
      </c>
      <c r="Q125" s="2" t="n">
        <f aca="false">TRUE()</f>
        <v>1</v>
      </c>
      <c r="R125" s="2" t="n">
        <f aca="false">TRUE()</f>
        <v>1</v>
      </c>
      <c r="S125" s="2" t="n">
        <f aca="false">TRUE()</f>
        <v>1</v>
      </c>
      <c r="T125" s="2" t="n">
        <f aca="false">TRUE()</f>
        <v>1</v>
      </c>
      <c r="U125" s="2" t="n">
        <f aca="false">TRUE()</f>
        <v>1</v>
      </c>
      <c r="V125" s="2" t="n">
        <f aca="false">TRUE()</f>
        <v>1</v>
      </c>
      <c r="W125" s="2" t="n">
        <f aca="false">TRUE()</f>
        <v>1</v>
      </c>
      <c r="X125" s="2" t="n">
        <f aca="false">FALSE()</f>
        <v>0</v>
      </c>
      <c r="Y125" s="2" t="n">
        <f aca="false">TRUE()</f>
        <v>1</v>
      </c>
      <c r="Z125" s="2" t="n">
        <f aca="false">FALSE()</f>
        <v>0</v>
      </c>
      <c r="AA125" s="2" t="n">
        <f aca="false">FALSE()</f>
        <v>0</v>
      </c>
      <c r="AB125" s="2" t="n">
        <f aca="false">FALSE()</f>
        <v>0</v>
      </c>
      <c r="AC125" s="2" t="n">
        <f aca="false">FALSE()</f>
        <v>0</v>
      </c>
      <c r="AD125" s="2" t="n">
        <f aca="false">FALSE()</f>
        <v>0</v>
      </c>
      <c r="AE125" s="2" t="n">
        <f aca="false">FALSE()</f>
        <v>0</v>
      </c>
      <c r="AF125" s="2" t="n">
        <f aca="false">FALSE()</f>
        <v>0</v>
      </c>
      <c r="AG125" s="2" t="n">
        <f aca="false">FALSE()</f>
        <v>0</v>
      </c>
      <c r="AH125" s="2" t="n">
        <f aca="false">FALSE()</f>
        <v>0</v>
      </c>
      <c r="AI125" s="2" t="n">
        <f aca="false">FALSE()</f>
        <v>0</v>
      </c>
      <c r="AJ125" s="2" t="n">
        <f aca="false">FALSE()</f>
        <v>0</v>
      </c>
      <c r="AK125" s="2" t="n">
        <v>5</v>
      </c>
      <c r="AL125" s="2" t="n">
        <v>3</v>
      </c>
      <c r="AM125" s="2" t="n">
        <v>0</v>
      </c>
      <c r="AN125" s="2" t="n">
        <v>0</v>
      </c>
      <c r="AO125" s="2" t="n">
        <f aca="false">FALSE()</f>
        <v>0</v>
      </c>
      <c r="AP125" s="2" t="n">
        <v>8</v>
      </c>
    </row>
    <row r="126" customFormat="false" ht="15.75" hidden="false" customHeight="false" outlineLevel="0" collapsed="false">
      <c r="A126" s="73" t="n">
        <v>43598.5652777778</v>
      </c>
      <c r="B126" s="2" t="s">
        <v>1069</v>
      </c>
      <c r="C126" s="2" t="s">
        <v>1070</v>
      </c>
      <c r="D126" s="2" t="n">
        <v>9</v>
      </c>
      <c r="E126" s="2" t="n">
        <v>117</v>
      </c>
      <c r="G126" s="4" t="s">
        <v>1071</v>
      </c>
      <c r="H126" s="2" t="s">
        <v>1072</v>
      </c>
      <c r="I126" s="2" t="s">
        <v>751</v>
      </c>
      <c r="J126" s="2" t="s">
        <v>734</v>
      </c>
      <c r="K126" s="2" t="s">
        <v>262</v>
      </c>
      <c r="L126" s="2" t="s">
        <v>1073</v>
      </c>
      <c r="M126" s="2" t="s">
        <v>345</v>
      </c>
      <c r="N126" s="2" t="n">
        <v>143</v>
      </c>
      <c r="O126" s="2" t="n">
        <v>-1</v>
      </c>
      <c r="Q126" s="2" t="n">
        <f aca="false">FALSE()</f>
        <v>0</v>
      </c>
      <c r="R126" s="2" t="n">
        <f aca="false">FALSE()</f>
        <v>0</v>
      </c>
      <c r="S126" s="2" t="n">
        <f aca="false">FALSE()</f>
        <v>0</v>
      </c>
      <c r="T126" s="2" t="n">
        <f aca="false">FALSE()</f>
        <v>0</v>
      </c>
      <c r="U126" s="2" t="n">
        <f aca="false">FALSE()</f>
        <v>0</v>
      </c>
      <c r="V126" s="2" t="n">
        <f aca="false">FALSE()</f>
        <v>0</v>
      </c>
      <c r="W126" s="2" t="n">
        <f aca="false">FALSE()</f>
        <v>0</v>
      </c>
      <c r="X126" s="2" t="n">
        <f aca="false">FALSE()</f>
        <v>0</v>
      </c>
      <c r="Y126" s="2" t="n">
        <f aca="false">FALSE()</f>
        <v>0</v>
      </c>
      <c r="Z126" s="2" t="n">
        <f aca="false">FALSE()</f>
        <v>0</v>
      </c>
      <c r="AA126" s="2" t="n">
        <f aca="false">FALSE()</f>
        <v>0</v>
      </c>
      <c r="AB126" s="2" t="n">
        <f aca="false">FALSE()</f>
        <v>0</v>
      </c>
      <c r="AC126" s="2" t="n">
        <f aca="false">FALSE()</f>
        <v>0</v>
      </c>
      <c r="AD126" s="2" t="n">
        <f aca="false">FALSE()</f>
        <v>0</v>
      </c>
      <c r="AE126" s="2" t="n">
        <f aca="false">FALSE()</f>
        <v>0</v>
      </c>
      <c r="AF126" s="2" t="n">
        <f aca="false">FALSE()</f>
        <v>0</v>
      </c>
      <c r="AG126" s="2" t="n">
        <f aca="false">FALSE()</f>
        <v>0</v>
      </c>
      <c r="AH126" s="2" t="n">
        <f aca="false">FALSE()</f>
        <v>0</v>
      </c>
      <c r="AI126" s="2" t="n">
        <f aca="false">FALSE()</f>
        <v>0</v>
      </c>
      <c r="AJ126" s="2" t="n">
        <f aca="false">FALSE()</f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f aca="false">FALSE()</f>
        <v>0</v>
      </c>
      <c r="AP126" s="2" t="n">
        <v>-1</v>
      </c>
    </row>
    <row r="127" customFormat="false" ht="15.75" hidden="false" customHeight="false" outlineLevel="0" collapsed="false">
      <c r="A127" s="73" t="n">
        <v>43598.5745023148</v>
      </c>
      <c r="B127" s="2" t="s">
        <v>1074</v>
      </c>
      <c r="C127" s="2" t="s">
        <v>439</v>
      </c>
      <c r="D127" s="2" t="n">
        <v>8</v>
      </c>
      <c r="E127" s="2" t="n">
        <v>146</v>
      </c>
      <c r="F127" s="2" t="s">
        <v>1075</v>
      </c>
      <c r="G127" s="4" t="s">
        <v>1076</v>
      </c>
      <c r="H127" s="2" t="s">
        <v>1077</v>
      </c>
      <c r="I127" s="2" t="s">
        <v>810</v>
      </c>
      <c r="J127" s="2" t="s">
        <v>734</v>
      </c>
      <c r="K127" s="2" t="s">
        <v>821</v>
      </c>
      <c r="L127" s="2" t="s">
        <v>758</v>
      </c>
      <c r="M127" s="2" t="s">
        <v>66</v>
      </c>
      <c r="N127" s="2" t="n">
        <v>144</v>
      </c>
      <c r="O127" s="2" t="n">
        <v>2</v>
      </c>
      <c r="Q127" s="2" t="n">
        <f aca="false">FALSE()</f>
        <v>0</v>
      </c>
      <c r="R127" s="2" t="n">
        <f aca="false">FALSE()</f>
        <v>0</v>
      </c>
      <c r="S127" s="2" t="n">
        <f aca="false">FALSE()</f>
        <v>0</v>
      </c>
      <c r="T127" s="2" t="n">
        <f aca="false">FALSE()</f>
        <v>0</v>
      </c>
      <c r="U127" s="2" t="n">
        <f aca="false">FALSE()</f>
        <v>0</v>
      </c>
      <c r="V127" s="2" t="n">
        <f aca="false">FALSE()</f>
        <v>0</v>
      </c>
      <c r="W127" s="2" t="n">
        <f aca="false">FALSE()</f>
        <v>0</v>
      </c>
      <c r="X127" s="2" t="n">
        <f aca="false">FALSE()</f>
        <v>0</v>
      </c>
      <c r="Y127" s="2" t="n">
        <f aca="false">FALSE()</f>
        <v>0</v>
      </c>
      <c r="Z127" s="2" t="n">
        <f aca="false">FALSE()</f>
        <v>0</v>
      </c>
      <c r="AA127" s="2" t="n">
        <f aca="false">FALSE()</f>
        <v>0</v>
      </c>
      <c r="AB127" s="2" t="n">
        <f aca="false">FALSE()</f>
        <v>0</v>
      </c>
      <c r="AC127" s="2" t="n">
        <f aca="false">FALSE()</f>
        <v>0</v>
      </c>
      <c r="AD127" s="2" t="n">
        <f aca="false">FALSE()</f>
        <v>0</v>
      </c>
      <c r="AE127" s="2" t="n">
        <f aca="false">FALSE()</f>
        <v>0</v>
      </c>
      <c r="AF127" s="2" t="n">
        <f aca="false">FALSE()</f>
        <v>0</v>
      </c>
      <c r="AG127" s="2" t="n">
        <f aca="false">FALSE()</f>
        <v>0</v>
      </c>
      <c r="AH127" s="2" t="n">
        <f aca="false">FALSE()</f>
        <v>0</v>
      </c>
      <c r="AI127" s="2" t="n">
        <f aca="false">FALSE()</f>
        <v>0</v>
      </c>
      <c r="AJ127" s="2" t="n">
        <f aca="false">FALSE()</f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f aca="false">FALSE()</f>
        <v>0</v>
      </c>
      <c r="AP127" s="2" t="n">
        <v>0</v>
      </c>
    </row>
    <row r="128" customFormat="false" ht="15.75" hidden="false" customHeight="false" outlineLevel="0" collapsed="false">
      <c r="A128" s="73" t="n">
        <v>43598.5965509259</v>
      </c>
      <c r="B128" s="2" t="s">
        <v>1078</v>
      </c>
      <c r="C128" s="2" t="s">
        <v>1079</v>
      </c>
      <c r="D128" s="2" t="n">
        <v>10</v>
      </c>
      <c r="E128" s="2" t="n">
        <v>149</v>
      </c>
      <c r="G128" s="4" t="s">
        <v>1080</v>
      </c>
      <c r="H128" s="2" t="s">
        <v>1081</v>
      </c>
      <c r="I128" s="2" t="s">
        <v>810</v>
      </c>
      <c r="J128" s="2" t="s">
        <v>741</v>
      </c>
      <c r="K128" s="2" t="s">
        <v>788</v>
      </c>
      <c r="L128" s="2" t="s">
        <v>758</v>
      </c>
      <c r="M128" s="2" t="s">
        <v>66</v>
      </c>
      <c r="N128" s="2" t="n">
        <v>145</v>
      </c>
      <c r="O128" s="2" t="n">
        <v>2</v>
      </c>
      <c r="Q128" s="2" t="n">
        <f aca="false">FALSE()</f>
        <v>0</v>
      </c>
      <c r="R128" s="2" t="n">
        <f aca="false">FALSE()</f>
        <v>0</v>
      </c>
      <c r="S128" s="2" t="n">
        <f aca="false">FALSE()</f>
        <v>0</v>
      </c>
      <c r="T128" s="2" t="n">
        <f aca="false">FALSE()</f>
        <v>0</v>
      </c>
      <c r="U128" s="2" t="n">
        <f aca="false">FALSE()</f>
        <v>0</v>
      </c>
      <c r="V128" s="2" t="n">
        <f aca="false">FALSE()</f>
        <v>0</v>
      </c>
      <c r="W128" s="2" t="n">
        <f aca="false">FALSE()</f>
        <v>0</v>
      </c>
      <c r="X128" s="2" t="n">
        <f aca="false">FALSE()</f>
        <v>0</v>
      </c>
      <c r="Y128" s="2" t="n">
        <f aca="false">FALSE()</f>
        <v>0</v>
      </c>
      <c r="Z128" s="2" t="n">
        <f aca="false">FALSE()</f>
        <v>0</v>
      </c>
      <c r="AA128" s="2" t="n">
        <f aca="false">FALSE()</f>
        <v>0</v>
      </c>
      <c r="AB128" s="2" t="n">
        <f aca="false">FALSE()</f>
        <v>0</v>
      </c>
      <c r="AC128" s="2" t="n">
        <f aca="false">FALSE()</f>
        <v>0</v>
      </c>
      <c r="AD128" s="2" t="n">
        <f aca="false">FALSE()</f>
        <v>0</v>
      </c>
      <c r="AE128" s="2" t="n">
        <f aca="false">FALSE()</f>
        <v>0</v>
      </c>
      <c r="AF128" s="2" t="n">
        <f aca="false">FALSE()</f>
        <v>0</v>
      </c>
      <c r="AG128" s="2" t="n">
        <f aca="false">FALSE()</f>
        <v>0</v>
      </c>
      <c r="AH128" s="2" t="n">
        <f aca="false">FALSE()</f>
        <v>0</v>
      </c>
      <c r="AI128" s="2" t="n">
        <f aca="false">FALSE()</f>
        <v>0</v>
      </c>
      <c r="AJ128" s="2" t="n">
        <f aca="false">FALSE()</f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f aca="false">FALSE()</f>
        <v>0</v>
      </c>
      <c r="AP128" s="2" t="n">
        <v>0</v>
      </c>
    </row>
    <row r="129" customFormat="false" ht="15.75" hidden="false" customHeight="false" outlineLevel="0" collapsed="false">
      <c r="A129" s="73" t="n">
        <v>43598.659224537</v>
      </c>
      <c r="B129" s="2" t="s">
        <v>1082</v>
      </c>
      <c r="C129" s="2" t="s">
        <v>474</v>
      </c>
      <c r="D129" s="2" t="n">
        <v>7</v>
      </c>
      <c r="E129" s="2" t="n">
        <v>149</v>
      </c>
      <c r="G129" s="4" t="s">
        <v>1083</v>
      </c>
      <c r="H129" s="2" t="s">
        <v>1084</v>
      </c>
      <c r="I129" s="2" t="s">
        <v>765</v>
      </c>
      <c r="J129" s="2" t="s">
        <v>757</v>
      </c>
      <c r="K129" s="2" t="s">
        <v>788</v>
      </c>
      <c r="L129" s="2" t="s">
        <v>1073</v>
      </c>
      <c r="M129" s="2" t="s">
        <v>66</v>
      </c>
      <c r="N129" s="2" t="n">
        <v>147</v>
      </c>
      <c r="O129" s="2" t="n">
        <v>2</v>
      </c>
      <c r="Q129" s="2" t="n">
        <f aca="false">TRUE()</f>
        <v>1</v>
      </c>
      <c r="R129" s="2" t="n">
        <f aca="false">TRUE()</f>
        <v>1</v>
      </c>
      <c r="S129" s="2" t="n">
        <f aca="false">TRUE()</f>
        <v>1</v>
      </c>
      <c r="T129" s="2" t="n">
        <f aca="false">FALSE()</f>
        <v>0</v>
      </c>
      <c r="U129" s="2" t="n">
        <f aca="false">FALSE()</f>
        <v>0</v>
      </c>
      <c r="V129" s="2" t="n">
        <f aca="false">TRUE()</f>
        <v>1</v>
      </c>
      <c r="W129" s="2" t="n">
        <f aca="false">TRUE()</f>
        <v>1</v>
      </c>
      <c r="X129" s="2" t="n">
        <f aca="false">TRUE()</f>
        <v>1</v>
      </c>
      <c r="Y129" s="2" t="n">
        <f aca="false">FALSE()</f>
        <v>0</v>
      </c>
      <c r="Z129" s="2" t="n">
        <f aca="false">FALSE()</f>
        <v>0</v>
      </c>
      <c r="AA129" s="2" t="n">
        <f aca="false">FALSE()</f>
        <v>0</v>
      </c>
      <c r="AB129" s="2" t="n">
        <f aca="false">FALSE()</f>
        <v>0</v>
      </c>
      <c r="AC129" s="2" t="n">
        <f aca="false">FALSE()</f>
        <v>0</v>
      </c>
      <c r="AD129" s="2" t="n">
        <f aca="false">FALSE()</f>
        <v>0</v>
      </c>
      <c r="AE129" s="2" t="n">
        <f aca="false">FALSE()</f>
        <v>0</v>
      </c>
      <c r="AF129" s="2" t="n">
        <f aca="false">FALSE()</f>
        <v>0</v>
      </c>
      <c r="AG129" s="2" t="n">
        <f aca="false">FALSE()</f>
        <v>0</v>
      </c>
      <c r="AH129" s="2" t="n">
        <f aca="false">FALSE()</f>
        <v>0</v>
      </c>
      <c r="AI129" s="2" t="n">
        <f aca="false">FALSE()</f>
        <v>0</v>
      </c>
      <c r="AJ129" s="2" t="n">
        <f aca="false">FALSE()</f>
        <v>0</v>
      </c>
      <c r="AK129" s="2" t="n">
        <v>3</v>
      </c>
      <c r="AL129" s="2" t="n">
        <v>3</v>
      </c>
      <c r="AM129" s="2" t="n">
        <v>0</v>
      </c>
      <c r="AN129" s="2" t="n">
        <v>0</v>
      </c>
      <c r="AO129" s="2" t="n">
        <f aca="false">FALSE()</f>
        <v>0</v>
      </c>
      <c r="AP129" s="2" t="n">
        <v>6</v>
      </c>
    </row>
    <row r="130" customFormat="false" ht="15.75" hidden="false" customHeight="false" outlineLevel="0" collapsed="false">
      <c r="A130" s="73" t="n">
        <v>43598.6864583333</v>
      </c>
      <c r="B130" s="2" t="s">
        <v>1085</v>
      </c>
      <c r="C130" s="2" t="s">
        <v>424</v>
      </c>
      <c r="D130" s="2" t="n">
        <v>8</v>
      </c>
      <c r="E130" s="2" t="n">
        <v>117</v>
      </c>
      <c r="G130" s="4" t="s">
        <v>1086</v>
      </c>
      <c r="H130" s="2" t="s">
        <v>1087</v>
      </c>
      <c r="I130" s="2" t="s">
        <v>726</v>
      </c>
      <c r="J130" s="2" t="s">
        <v>734</v>
      </c>
      <c r="K130" s="2" t="s">
        <v>821</v>
      </c>
      <c r="L130" s="2" t="s">
        <v>790</v>
      </c>
      <c r="M130" s="2" t="s">
        <v>66</v>
      </c>
      <c r="N130" s="2" t="n">
        <v>148</v>
      </c>
      <c r="O130" s="2" t="n">
        <v>2</v>
      </c>
      <c r="Q130" s="2" t="n">
        <f aca="false">TRUE()</f>
        <v>1</v>
      </c>
      <c r="R130" s="2" t="n">
        <f aca="false">FALSE()</f>
        <v>0</v>
      </c>
      <c r="S130" s="2" t="n">
        <f aca="false">FALSE()</f>
        <v>0</v>
      </c>
      <c r="T130" s="2" t="n">
        <f aca="false">FALSE()</f>
        <v>0</v>
      </c>
      <c r="U130" s="2" t="n">
        <f aca="false">FALSE()</f>
        <v>0</v>
      </c>
      <c r="V130" s="2" t="n">
        <f aca="false">TRUE()</f>
        <v>1</v>
      </c>
      <c r="W130" s="2" t="n">
        <f aca="false">TRUE()</f>
        <v>1</v>
      </c>
      <c r="X130" s="2" t="n">
        <f aca="false">FALSE()</f>
        <v>0</v>
      </c>
      <c r="Y130" s="2" t="n">
        <f aca="false">TRUE()</f>
        <v>1</v>
      </c>
      <c r="Z130" s="2" t="n">
        <f aca="false">TRUE()</f>
        <v>1</v>
      </c>
      <c r="AA130" s="2" t="n">
        <f aca="false">FALSE()</f>
        <v>0</v>
      </c>
      <c r="AB130" s="2" t="n">
        <f aca="false">FALSE()</f>
        <v>0</v>
      </c>
      <c r="AC130" s="2" t="n">
        <f aca="false">FALSE()</f>
        <v>0</v>
      </c>
      <c r="AD130" s="2" t="n">
        <f aca="false">FALSE()</f>
        <v>0</v>
      </c>
      <c r="AE130" s="2" t="n">
        <f aca="false">FALSE()</f>
        <v>0</v>
      </c>
      <c r="AF130" s="2" t="n">
        <f aca="false">TRUE()</f>
        <v>1</v>
      </c>
      <c r="AG130" s="2" t="n">
        <f aca="false">FALSE()</f>
        <v>0</v>
      </c>
      <c r="AH130" s="2" t="n">
        <f aca="false">FALSE()</f>
        <v>0</v>
      </c>
      <c r="AI130" s="2" t="n">
        <f aca="false">FALSE()</f>
        <v>0</v>
      </c>
      <c r="AJ130" s="2" t="n">
        <f aca="false">FALSE()</f>
        <v>0</v>
      </c>
      <c r="AK130" s="2" t="n">
        <v>1</v>
      </c>
      <c r="AL130" s="2" t="n">
        <v>4</v>
      </c>
      <c r="AM130" s="2" t="n">
        <v>0</v>
      </c>
      <c r="AN130" s="2" t="n">
        <v>1</v>
      </c>
      <c r="AO130" s="2" t="n">
        <f aca="false">FALSE()</f>
        <v>0</v>
      </c>
      <c r="AP130" s="2" t="n">
        <v>6</v>
      </c>
    </row>
    <row r="131" customFormat="false" ht="15.75" hidden="false" customHeight="false" outlineLevel="0" collapsed="false">
      <c r="A131" s="73" t="n">
        <v>43598.7752662037</v>
      </c>
      <c r="B131" s="2" t="s">
        <v>1088</v>
      </c>
      <c r="C131" s="2" t="s">
        <v>294</v>
      </c>
      <c r="D131" s="2" t="n">
        <v>9</v>
      </c>
      <c r="E131" s="2" t="n">
        <v>149</v>
      </c>
      <c r="G131" s="2" t="s">
        <v>66</v>
      </c>
      <c r="H131" s="2" t="s">
        <v>1089</v>
      </c>
      <c r="I131" s="2" t="s">
        <v>729</v>
      </c>
      <c r="J131" s="2" t="s">
        <v>730</v>
      </c>
      <c r="K131" s="2" t="s">
        <v>262</v>
      </c>
      <c r="L131" s="2" t="s">
        <v>758</v>
      </c>
      <c r="M131" s="2" t="s">
        <v>66</v>
      </c>
      <c r="N131" s="2" t="n">
        <v>149</v>
      </c>
      <c r="O131" s="2" t="n">
        <v>2</v>
      </c>
      <c r="Q131" s="2" t="n">
        <f aca="false">TRUE()</f>
        <v>1</v>
      </c>
      <c r="R131" s="2" t="n">
        <f aca="false">TRUE()</f>
        <v>1</v>
      </c>
      <c r="S131" s="2" t="n">
        <f aca="false">FALSE()</f>
        <v>0</v>
      </c>
      <c r="T131" s="2" t="n">
        <f aca="false">TRUE()</f>
        <v>1</v>
      </c>
      <c r="U131" s="2" t="n">
        <f aca="false">TRUE()</f>
        <v>1</v>
      </c>
      <c r="V131" s="2" t="n">
        <f aca="false">TRUE()</f>
        <v>1</v>
      </c>
      <c r="W131" s="2" t="n">
        <f aca="false">TRUE()</f>
        <v>1</v>
      </c>
      <c r="X131" s="2" t="n">
        <f aca="false">FALSE()</f>
        <v>0</v>
      </c>
      <c r="Y131" s="2" t="n">
        <f aca="false">TRUE()</f>
        <v>1</v>
      </c>
      <c r="Z131" s="2" t="n">
        <f aca="false">TRUE()</f>
        <v>1</v>
      </c>
      <c r="AA131" s="2" t="n">
        <f aca="false">FALSE()</f>
        <v>0</v>
      </c>
      <c r="AB131" s="2" t="n">
        <f aca="false">TRUE()</f>
        <v>1</v>
      </c>
      <c r="AC131" s="2" t="n">
        <f aca="false">TRUE()</f>
        <v>1</v>
      </c>
      <c r="AD131" s="2" t="n">
        <f aca="false">TRUE()</f>
        <v>1</v>
      </c>
      <c r="AE131" s="2" t="n">
        <f aca="false">TRUE()</f>
        <v>1</v>
      </c>
      <c r="AF131" s="2" t="n">
        <f aca="false">FALSE()</f>
        <v>0</v>
      </c>
      <c r="AG131" s="2" t="n">
        <f aca="false">TRUE()</f>
        <v>1</v>
      </c>
      <c r="AH131" s="2" t="n">
        <f aca="false">TRUE()</f>
        <v>1</v>
      </c>
      <c r="AI131" s="2" t="n">
        <f aca="false">TRUE()</f>
        <v>1</v>
      </c>
      <c r="AJ131" s="2" t="n">
        <f aca="false">TRUE()</f>
        <v>1</v>
      </c>
      <c r="AK131" s="2" t="n">
        <v>4</v>
      </c>
      <c r="AL131" s="2" t="n">
        <v>4</v>
      </c>
      <c r="AM131" s="2" t="n">
        <v>4</v>
      </c>
      <c r="AN131" s="2" t="n">
        <v>4</v>
      </c>
      <c r="AO131" s="2" t="n">
        <f aca="false">FALSE()</f>
        <v>0</v>
      </c>
      <c r="AP131" s="2" t="n">
        <v>16</v>
      </c>
    </row>
    <row r="132" customFormat="false" ht="15.75" hidden="false" customHeight="false" outlineLevel="0" collapsed="false">
      <c r="A132" s="73" t="n">
        <v>43599.4301273148</v>
      </c>
      <c r="B132" s="2" t="s">
        <v>1090</v>
      </c>
      <c r="C132" s="2" t="s">
        <v>1091</v>
      </c>
      <c r="D132" s="2" t="n">
        <v>10</v>
      </c>
      <c r="E132" s="2" t="n">
        <v>117</v>
      </c>
      <c r="G132" s="4" t="s">
        <v>1092</v>
      </c>
      <c r="H132" s="2" t="s">
        <v>1093</v>
      </c>
      <c r="I132" s="2" t="s">
        <v>729</v>
      </c>
      <c r="J132" s="2" t="s">
        <v>727</v>
      </c>
      <c r="K132" s="2" t="s">
        <v>742</v>
      </c>
      <c r="L132" s="2" t="s">
        <v>770</v>
      </c>
      <c r="M132" s="2" t="s">
        <v>345</v>
      </c>
      <c r="N132" s="2" t="n">
        <v>150</v>
      </c>
      <c r="O132" s="2" t="n">
        <v>2</v>
      </c>
      <c r="Q132" s="2" t="n">
        <f aca="false">FALSE()</f>
        <v>0</v>
      </c>
      <c r="R132" s="2" t="n">
        <f aca="false">FALSE()</f>
        <v>0</v>
      </c>
      <c r="S132" s="2" t="n">
        <f aca="false">FALSE()</f>
        <v>0</v>
      </c>
      <c r="T132" s="2" t="n">
        <f aca="false">FALSE()</f>
        <v>0</v>
      </c>
      <c r="U132" s="2" t="n">
        <f aca="false">FALSE()</f>
        <v>0</v>
      </c>
      <c r="V132" s="2" t="n">
        <f aca="false">FALSE()</f>
        <v>0</v>
      </c>
      <c r="W132" s="2" t="n">
        <f aca="false">FALSE()</f>
        <v>0</v>
      </c>
      <c r="X132" s="2" t="n">
        <f aca="false">FALSE()</f>
        <v>0</v>
      </c>
      <c r="Y132" s="2" t="n">
        <f aca="false">FALSE()</f>
        <v>0</v>
      </c>
      <c r="Z132" s="2" t="n">
        <f aca="false">FALSE()</f>
        <v>0</v>
      </c>
      <c r="AA132" s="2" t="n">
        <f aca="false">FALSE()</f>
        <v>0</v>
      </c>
      <c r="AB132" s="2" t="n">
        <f aca="false">FALSE()</f>
        <v>0</v>
      </c>
      <c r="AC132" s="2" t="n">
        <f aca="false">FALSE()</f>
        <v>0</v>
      </c>
      <c r="AD132" s="2" t="n">
        <f aca="false">FALSE()</f>
        <v>0</v>
      </c>
      <c r="AE132" s="2" t="n">
        <f aca="false">FALSE()</f>
        <v>0</v>
      </c>
      <c r="AF132" s="2" t="n">
        <f aca="false">FALSE()</f>
        <v>0</v>
      </c>
      <c r="AG132" s="2" t="n">
        <f aca="false">FALSE()</f>
        <v>0</v>
      </c>
      <c r="AH132" s="2" t="n">
        <f aca="false">FALSE()</f>
        <v>0</v>
      </c>
      <c r="AI132" s="2" t="n">
        <f aca="false">FALSE()</f>
        <v>0</v>
      </c>
      <c r="AJ132" s="2" t="n">
        <f aca="false">FALSE()</f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f aca="false">FALSE()</f>
        <v>0</v>
      </c>
      <c r="AP132" s="2" t="n">
        <v>0</v>
      </c>
    </row>
    <row r="133" customFormat="false" ht="15.75" hidden="false" customHeight="false" outlineLevel="0" collapsed="false">
      <c r="A133" s="73" t="n">
        <v>43599.5135532408</v>
      </c>
      <c r="B133" s="2" t="s">
        <v>595</v>
      </c>
      <c r="C133" s="2" t="s">
        <v>486</v>
      </c>
      <c r="D133" s="2" t="n">
        <v>9</v>
      </c>
      <c r="E133" s="2" t="n">
        <v>117</v>
      </c>
      <c r="G133" s="4" t="s">
        <v>596</v>
      </c>
      <c r="H133" s="2" t="s">
        <v>597</v>
      </c>
      <c r="I133" s="2" t="s">
        <v>810</v>
      </c>
      <c r="J133" s="2" t="s">
        <v>798</v>
      </c>
      <c r="K133" s="2" t="s">
        <v>728</v>
      </c>
      <c r="L133" s="2" t="s">
        <v>758</v>
      </c>
      <c r="M133" s="2" t="s">
        <v>66</v>
      </c>
      <c r="N133" s="2" t="n">
        <v>151</v>
      </c>
      <c r="O133" s="2" t="n">
        <v>2</v>
      </c>
      <c r="Q133" s="2" t="n">
        <f aca="false">TRUE()</f>
        <v>1</v>
      </c>
      <c r="R133" s="2" t="n">
        <f aca="false">TRUE()</f>
        <v>1</v>
      </c>
      <c r="S133" s="2" t="n">
        <f aca="false">TRUE()</f>
        <v>1</v>
      </c>
      <c r="T133" s="2" t="n">
        <f aca="false">TRUE()</f>
        <v>1</v>
      </c>
      <c r="U133" s="2" t="n">
        <f aca="false">FALSE()</f>
        <v>0</v>
      </c>
      <c r="V133" s="2" t="n">
        <f aca="false">TRUE()</f>
        <v>1</v>
      </c>
      <c r="W133" s="2" t="n">
        <f aca="false">TRUE()</f>
        <v>1</v>
      </c>
      <c r="X133" s="2" t="n">
        <f aca="false">TRUE()</f>
        <v>1</v>
      </c>
      <c r="Y133" s="2" t="n">
        <f aca="false">TRUE()</f>
        <v>1</v>
      </c>
      <c r="Z133" s="2" t="n">
        <f aca="false">TRUE()</f>
        <v>1</v>
      </c>
      <c r="AA133" s="2" t="n">
        <f aca="false">TRUE()</f>
        <v>1</v>
      </c>
      <c r="AB133" s="2" t="n">
        <f aca="false">TRUE()</f>
        <v>1</v>
      </c>
      <c r="AC133" s="2" t="n">
        <f aca="false">TRUE()</f>
        <v>1</v>
      </c>
      <c r="AD133" s="2" t="n">
        <f aca="false">TRUE()</f>
        <v>1</v>
      </c>
      <c r="AE133" s="2" t="n">
        <f aca="false">TRUE()</f>
        <v>1</v>
      </c>
      <c r="AF133" s="2" t="n">
        <f aca="false">TRUE()</f>
        <v>1</v>
      </c>
      <c r="AG133" s="2" t="n">
        <f aca="false">TRUE()</f>
        <v>1</v>
      </c>
      <c r="AH133" s="2" t="n">
        <f aca="false">TRUE()</f>
        <v>1</v>
      </c>
      <c r="AI133" s="2" t="n">
        <f aca="false">FALSE()</f>
        <v>0</v>
      </c>
      <c r="AJ133" s="2" t="n">
        <f aca="false">TRUE()</f>
        <v>1</v>
      </c>
      <c r="AK133" s="2" t="n">
        <v>4</v>
      </c>
      <c r="AL133" s="2" t="n">
        <v>5</v>
      </c>
      <c r="AM133" s="2" t="n">
        <v>5</v>
      </c>
      <c r="AN133" s="2" t="n">
        <v>4</v>
      </c>
      <c r="AO133" s="2" t="n">
        <f aca="false">FALSE()</f>
        <v>0</v>
      </c>
      <c r="AP133" s="2" t="n">
        <v>18</v>
      </c>
    </row>
    <row r="134" customFormat="false" ht="15.75" hidden="false" customHeight="false" outlineLevel="0" collapsed="false">
      <c r="A134" s="73" t="n">
        <v>43599.5645601852</v>
      </c>
      <c r="B134" s="2" t="s">
        <v>1094</v>
      </c>
      <c r="C134" s="2" t="s">
        <v>1095</v>
      </c>
      <c r="D134" s="2" t="n">
        <v>9</v>
      </c>
      <c r="E134" s="2" t="n">
        <v>117</v>
      </c>
      <c r="G134" s="4" t="s">
        <v>1096</v>
      </c>
      <c r="H134" s="2" t="s">
        <v>1097</v>
      </c>
      <c r="I134" s="2" t="s">
        <v>751</v>
      </c>
      <c r="J134" s="2" t="s">
        <v>757</v>
      </c>
      <c r="K134" s="2" t="s">
        <v>821</v>
      </c>
      <c r="L134" s="2" t="s">
        <v>778</v>
      </c>
      <c r="M134" s="2" t="s">
        <v>66</v>
      </c>
      <c r="N134" s="2" t="n">
        <v>152</v>
      </c>
      <c r="O134" s="2" t="n">
        <v>2</v>
      </c>
      <c r="Q134" s="2" t="n">
        <f aca="false">TRUE()</f>
        <v>1</v>
      </c>
      <c r="R134" s="2" t="n">
        <f aca="false">TRUE()</f>
        <v>1</v>
      </c>
      <c r="S134" s="2" t="n">
        <f aca="false">TRUE()</f>
        <v>1</v>
      </c>
      <c r="T134" s="2" t="n">
        <f aca="false">FALSE()</f>
        <v>0</v>
      </c>
      <c r="U134" s="2" t="n">
        <f aca="false">FALSE()</f>
        <v>0</v>
      </c>
      <c r="V134" s="2" t="n">
        <f aca="false">TRUE()</f>
        <v>1</v>
      </c>
      <c r="W134" s="2" t="n">
        <f aca="false">TRUE()</f>
        <v>1</v>
      </c>
      <c r="X134" s="2" t="n">
        <f aca="false">FALSE()</f>
        <v>0</v>
      </c>
      <c r="Y134" s="2" t="n">
        <f aca="false">FALSE()</f>
        <v>0</v>
      </c>
      <c r="Z134" s="2" t="n">
        <f aca="false">FALSE()</f>
        <v>0</v>
      </c>
      <c r="AA134" s="2" t="n">
        <f aca="false">FALSE()</f>
        <v>0</v>
      </c>
      <c r="AB134" s="2" t="n">
        <f aca="false">FALSE()</f>
        <v>0</v>
      </c>
      <c r="AC134" s="2" t="n">
        <f aca="false">FALSE()</f>
        <v>0</v>
      </c>
      <c r="AD134" s="2" t="n">
        <f aca="false">FALSE()</f>
        <v>0</v>
      </c>
      <c r="AE134" s="2" t="n">
        <f aca="false">FALSE()</f>
        <v>0</v>
      </c>
      <c r="AF134" s="2" t="n">
        <f aca="false">FALSE()</f>
        <v>0</v>
      </c>
      <c r="AG134" s="2" t="n">
        <f aca="false">FALSE()</f>
        <v>0</v>
      </c>
      <c r="AH134" s="2" t="n">
        <f aca="false">FALSE()</f>
        <v>0</v>
      </c>
      <c r="AI134" s="2" t="n">
        <f aca="false">FALSE()</f>
        <v>0</v>
      </c>
      <c r="AJ134" s="2" t="n">
        <f aca="false">FALSE()</f>
        <v>0</v>
      </c>
      <c r="AK134" s="2" t="n">
        <v>3</v>
      </c>
      <c r="AL134" s="2" t="n">
        <v>2</v>
      </c>
      <c r="AM134" s="2" t="n">
        <v>0</v>
      </c>
      <c r="AN134" s="2" t="n">
        <v>0</v>
      </c>
      <c r="AO134" s="2" t="n">
        <f aca="false">FALSE()</f>
        <v>0</v>
      </c>
      <c r="AP134" s="2" t="n">
        <v>5</v>
      </c>
    </row>
    <row r="135" customFormat="false" ht="15.75" hidden="false" customHeight="false" outlineLevel="0" collapsed="false">
      <c r="A135" s="73" t="n">
        <v>43599.5742361111</v>
      </c>
      <c r="B135" s="2" t="s">
        <v>435</v>
      </c>
      <c r="C135" s="2" t="s">
        <v>52</v>
      </c>
      <c r="D135" s="2" t="n">
        <v>8</v>
      </c>
      <c r="E135" s="2" t="n">
        <v>117</v>
      </c>
      <c r="F135" s="2" t="s">
        <v>1098</v>
      </c>
      <c r="G135" s="4" t="s">
        <v>1099</v>
      </c>
      <c r="H135" s="2" t="s">
        <v>1100</v>
      </c>
      <c r="I135" s="2" t="s">
        <v>729</v>
      </c>
      <c r="J135" s="2" t="s">
        <v>727</v>
      </c>
      <c r="K135" s="2" t="s">
        <v>788</v>
      </c>
      <c r="L135" s="2" t="s">
        <v>778</v>
      </c>
      <c r="M135" s="2" t="s">
        <v>66</v>
      </c>
      <c r="N135" s="2" t="n">
        <v>153</v>
      </c>
      <c r="O135" s="2" t="n">
        <v>-1</v>
      </c>
      <c r="Q135" s="2" t="n">
        <f aca="false">FALSE()</f>
        <v>0</v>
      </c>
      <c r="R135" s="2" t="n">
        <f aca="false">FALSE()</f>
        <v>0</v>
      </c>
      <c r="S135" s="2" t="n">
        <f aca="false">FALSE()</f>
        <v>0</v>
      </c>
      <c r="T135" s="2" t="n">
        <f aca="false">FALSE()</f>
        <v>0</v>
      </c>
      <c r="U135" s="2" t="n">
        <f aca="false">FALSE()</f>
        <v>0</v>
      </c>
      <c r="V135" s="2" t="n">
        <f aca="false">FALSE()</f>
        <v>0</v>
      </c>
      <c r="W135" s="2" t="n">
        <f aca="false">FALSE()</f>
        <v>0</v>
      </c>
      <c r="X135" s="2" t="n">
        <f aca="false">FALSE()</f>
        <v>0</v>
      </c>
      <c r="Y135" s="2" t="n">
        <f aca="false">FALSE()</f>
        <v>0</v>
      </c>
      <c r="Z135" s="2" t="n">
        <f aca="false">FALSE()</f>
        <v>0</v>
      </c>
      <c r="AA135" s="2" t="n">
        <f aca="false">FALSE()</f>
        <v>0</v>
      </c>
      <c r="AB135" s="2" t="n">
        <f aca="false">FALSE()</f>
        <v>0</v>
      </c>
      <c r="AC135" s="2" t="n">
        <f aca="false">FALSE()</f>
        <v>0</v>
      </c>
      <c r="AD135" s="2" t="n">
        <f aca="false">FALSE()</f>
        <v>0</v>
      </c>
      <c r="AE135" s="2" t="n">
        <f aca="false">FALSE()</f>
        <v>0</v>
      </c>
      <c r="AF135" s="2" t="n">
        <f aca="false">FALSE()</f>
        <v>0</v>
      </c>
      <c r="AG135" s="2" t="n">
        <f aca="false">FALSE()</f>
        <v>0</v>
      </c>
      <c r="AH135" s="2" t="n">
        <f aca="false">FALSE()</f>
        <v>0</v>
      </c>
      <c r="AI135" s="2" t="n">
        <f aca="false">FALSE()</f>
        <v>0</v>
      </c>
      <c r="AJ135" s="2" t="n">
        <f aca="false">FALSE()</f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f aca="false">FALSE()</f>
        <v>0</v>
      </c>
      <c r="AP135" s="2" t="n">
        <v>-1</v>
      </c>
    </row>
    <row r="136" customFormat="false" ht="15.75" hidden="false" customHeight="false" outlineLevel="0" collapsed="false">
      <c r="A136" s="73" t="n">
        <v>43599.5793518519</v>
      </c>
      <c r="B136" s="2" t="s">
        <v>549</v>
      </c>
      <c r="C136" s="2" t="s">
        <v>52</v>
      </c>
      <c r="D136" s="2" t="n">
        <v>9</v>
      </c>
      <c r="E136" s="2" t="n">
        <v>117</v>
      </c>
      <c r="G136" s="4" t="s">
        <v>1101</v>
      </c>
      <c r="H136" s="2" t="s">
        <v>551</v>
      </c>
      <c r="I136" s="2" t="s">
        <v>729</v>
      </c>
      <c r="J136" s="2" t="s">
        <v>727</v>
      </c>
      <c r="K136" s="2" t="s">
        <v>742</v>
      </c>
      <c r="L136" s="2" t="s">
        <v>758</v>
      </c>
      <c r="M136" s="2" t="s">
        <v>66</v>
      </c>
      <c r="N136" s="2" t="n">
        <v>154</v>
      </c>
      <c r="O136" s="2" t="n">
        <v>2</v>
      </c>
      <c r="Q136" s="2" t="n">
        <f aca="false">TRUE()</f>
        <v>1</v>
      </c>
      <c r="R136" s="2" t="n">
        <f aca="false">FALSE()</f>
        <v>0</v>
      </c>
      <c r="S136" s="2" t="n">
        <f aca="false">FALSE()</f>
        <v>0</v>
      </c>
      <c r="T136" s="2" t="n">
        <f aca="false">FALSE()</f>
        <v>0</v>
      </c>
      <c r="U136" s="2" t="n">
        <f aca="false">FALSE()</f>
        <v>0</v>
      </c>
      <c r="V136" s="2" t="n">
        <f aca="false">FALSE()</f>
        <v>0</v>
      </c>
      <c r="W136" s="2" t="n">
        <f aca="false">FALSE()</f>
        <v>0</v>
      </c>
      <c r="X136" s="2" t="n">
        <f aca="false">FALSE()</f>
        <v>0</v>
      </c>
      <c r="Y136" s="2" t="n">
        <f aca="false">FALSE()</f>
        <v>0</v>
      </c>
      <c r="Z136" s="2" t="n">
        <f aca="false">FALSE()</f>
        <v>0</v>
      </c>
      <c r="AA136" s="2" t="n">
        <f aca="false">FALSE()</f>
        <v>0</v>
      </c>
      <c r="AB136" s="2" t="n">
        <f aca="false">FALSE()</f>
        <v>0</v>
      </c>
      <c r="AC136" s="2" t="n">
        <f aca="false">FALSE()</f>
        <v>0</v>
      </c>
      <c r="AD136" s="2" t="n">
        <f aca="false">FALSE()</f>
        <v>0</v>
      </c>
      <c r="AE136" s="2" t="n">
        <f aca="false">FALSE()</f>
        <v>0</v>
      </c>
      <c r="AF136" s="2" t="n">
        <f aca="false">FALSE()</f>
        <v>0</v>
      </c>
      <c r="AG136" s="2" t="n">
        <f aca="false">FALSE()</f>
        <v>0</v>
      </c>
      <c r="AH136" s="2" t="n">
        <f aca="false">FALSE()</f>
        <v>0</v>
      </c>
      <c r="AI136" s="2" t="n">
        <f aca="false">FALSE()</f>
        <v>0</v>
      </c>
      <c r="AJ136" s="2" t="n">
        <f aca="false">FALSE()</f>
        <v>0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f aca="false">FALSE()</f>
        <v>0</v>
      </c>
      <c r="AP136" s="2" t="n">
        <v>1</v>
      </c>
    </row>
    <row r="137" customFormat="false" ht="15.75" hidden="false" customHeight="false" outlineLevel="0" collapsed="false">
      <c r="A137" s="73" t="n">
        <v>43599.5889699074</v>
      </c>
      <c r="B137" s="2" t="s">
        <v>643</v>
      </c>
      <c r="C137" s="2" t="s">
        <v>478</v>
      </c>
      <c r="D137" s="2" t="n">
        <v>7</v>
      </c>
      <c r="E137" s="2" t="n">
        <v>117</v>
      </c>
      <c r="G137" s="4" t="s">
        <v>1102</v>
      </c>
      <c r="H137" s="2" t="s">
        <v>645</v>
      </c>
      <c r="I137" s="2" t="s">
        <v>811</v>
      </c>
      <c r="J137" s="2" t="s">
        <v>741</v>
      </c>
      <c r="K137" s="2" t="s">
        <v>262</v>
      </c>
      <c r="L137" s="2" t="s">
        <v>1073</v>
      </c>
      <c r="M137" s="2" t="s">
        <v>66</v>
      </c>
      <c r="N137" s="2" t="n">
        <v>157</v>
      </c>
      <c r="O137" s="2" t="n">
        <v>1</v>
      </c>
      <c r="Q137" s="2" t="n">
        <f aca="false">FALSE()</f>
        <v>0</v>
      </c>
      <c r="R137" s="2" t="n">
        <f aca="false">TRUE()</f>
        <v>1</v>
      </c>
      <c r="S137" s="2" t="n">
        <f aca="false">TRUE()</f>
        <v>1</v>
      </c>
      <c r="T137" s="2" t="n">
        <f aca="false">FALSE()</f>
        <v>0</v>
      </c>
      <c r="U137" s="2" t="n">
        <f aca="false">FALSE()</f>
        <v>0</v>
      </c>
      <c r="V137" s="2" t="n">
        <f aca="false">TRUE()</f>
        <v>1</v>
      </c>
      <c r="W137" s="2" t="n">
        <f aca="false">TRUE()</f>
        <v>1</v>
      </c>
      <c r="X137" s="2" t="n">
        <f aca="false">TRUE()</f>
        <v>1</v>
      </c>
      <c r="Y137" s="2" t="n">
        <f aca="false">TRUE()</f>
        <v>1</v>
      </c>
      <c r="Z137" s="2" t="n">
        <f aca="false">FALSE()</f>
        <v>0</v>
      </c>
      <c r="AA137" s="2" t="n">
        <f aca="false">FALSE()</f>
        <v>0</v>
      </c>
      <c r="AB137" s="2" t="n">
        <f aca="false">FALSE()</f>
        <v>0</v>
      </c>
      <c r="AC137" s="2" t="n">
        <f aca="false">FALSE()</f>
        <v>0</v>
      </c>
      <c r="AD137" s="2" t="n">
        <f aca="false">FALSE()</f>
        <v>0</v>
      </c>
      <c r="AE137" s="2" t="n">
        <f aca="false">FALSE()</f>
        <v>0</v>
      </c>
      <c r="AF137" s="2" t="n">
        <f aca="false">FALSE()</f>
        <v>0</v>
      </c>
      <c r="AG137" s="2" t="n">
        <f aca="false">FALSE()</f>
        <v>0</v>
      </c>
      <c r="AH137" s="2" t="n">
        <f aca="false">FALSE()</f>
        <v>0</v>
      </c>
      <c r="AI137" s="2" t="n">
        <f aca="false">FALSE()</f>
        <v>0</v>
      </c>
      <c r="AJ137" s="2" t="n">
        <f aca="false">FALSE()</f>
        <v>0</v>
      </c>
      <c r="AK137" s="2" t="n">
        <v>2</v>
      </c>
      <c r="AL137" s="2" t="n">
        <v>4</v>
      </c>
      <c r="AM137" s="2" t="n">
        <v>0</v>
      </c>
      <c r="AN137" s="2" t="n">
        <v>0</v>
      </c>
      <c r="AO137" s="2" t="n">
        <f aca="false">FALSE()</f>
        <v>0</v>
      </c>
      <c r="AP137" s="2" t="n">
        <v>-1</v>
      </c>
    </row>
    <row r="138" customFormat="false" ht="15.75" hidden="false" customHeight="false" outlineLevel="0" collapsed="false">
      <c r="A138" s="73" t="n">
        <v>43599.6062847222</v>
      </c>
      <c r="B138" s="2" t="s">
        <v>1103</v>
      </c>
      <c r="C138" s="2" t="s">
        <v>28</v>
      </c>
      <c r="D138" s="2" t="n">
        <v>7</v>
      </c>
      <c r="E138" s="2" t="n">
        <v>117</v>
      </c>
      <c r="G138" s="4" t="s">
        <v>1104</v>
      </c>
      <c r="H138" s="2" t="s">
        <v>1105</v>
      </c>
      <c r="I138" s="2" t="s">
        <v>751</v>
      </c>
      <c r="J138" s="2" t="s">
        <v>757</v>
      </c>
      <c r="K138" s="2" t="s">
        <v>821</v>
      </c>
      <c r="L138" s="2" t="s">
        <v>743</v>
      </c>
      <c r="M138" s="2" t="s">
        <v>66</v>
      </c>
      <c r="N138" s="2" t="n">
        <v>158</v>
      </c>
      <c r="O138" s="2" t="n">
        <v>2</v>
      </c>
      <c r="Q138" s="2" t="n">
        <f aca="false">FALSE()</f>
        <v>0</v>
      </c>
      <c r="R138" s="2" t="n">
        <f aca="false">FALSE()</f>
        <v>0</v>
      </c>
      <c r="S138" s="2" t="n">
        <f aca="false">FALSE()</f>
        <v>0</v>
      </c>
      <c r="T138" s="2" t="n">
        <f aca="false">FALSE()</f>
        <v>0</v>
      </c>
      <c r="U138" s="2" t="n">
        <f aca="false">FALSE()</f>
        <v>0</v>
      </c>
      <c r="V138" s="2" t="n">
        <f aca="false">FALSE()</f>
        <v>0</v>
      </c>
      <c r="W138" s="2" t="n">
        <f aca="false">FALSE()</f>
        <v>0</v>
      </c>
      <c r="X138" s="2" t="n">
        <f aca="false">FALSE()</f>
        <v>0</v>
      </c>
      <c r="Y138" s="2" t="n">
        <f aca="false">FALSE()</f>
        <v>0</v>
      </c>
      <c r="Z138" s="2" t="n">
        <f aca="false">FALSE()</f>
        <v>0</v>
      </c>
      <c r="AA138" s="2" t="n">
        <f aca="false">FALSE()</f>
        <v>0</v>
      </c>
      <c r="AB138" s="2" t="n">
        <f aca="false">FALSE()</f>
        <v>0</v>
      </c>
      <c r="AC138" s="2" t="n">
        <f aca="false">FALSE()</f>
        <v>0</v>
      </c>
      <c r="AD138" s="2" t="n">
        <f aca="false">FALSE()</f>
        <v>0</v>
      </c>
      <c r="AE138" s="2" t="n">
        <f aca="false">FALSE()</f>
        <v>0</v>
      </c>
      <c r="AF138" s="2" t="n">
        <f aca="false">FALSE()</f>
        <v>0</v>
      </c>
      <c r="AG138" s="2" t="n">
        <f aca="false">FALSE()</f>
        <v>0</v>
      </c>
      <c r="AH138" s="2" t="n">
        <f aca="false">FALSE()</f>
        <v>0</v>
      </c>
      <c r="AI138" s="2" t="n">
        <f aca="false">FALSE()</f>
        <v>0</v>
      </c>
      <c r="AJ138" s="2" t="n">
        <f aca="false">FALSE()</f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f aca="false">FALSE()</f>
        <v>0</v>
      </c>
      <c r="AP138" s="2" t="n">
        <v>0</v>
      </c>
    </row>
    <row r="139" customFormat="false" ht="15.75" hidden="false" customHeight="false" outlineLevel="0" collapsed="false">
      <c r="A139" s="73" t="n">
        <v>43599.6088541667</v>
      </c>
      <c r="B139" s="2" t="s">
        <v>674</v>
      </c>
      <c r="C139" s="2" t="s">
        <v>675</v>
      </c>
      <c r="D139" s="2" t="n">
        <v>9</v>
      </c>
      <c r="E139" s="2" t="n">
        <v>117</v>
      </c>
      <c r="G139" s="4" t="s">
        <v>1106</v>
      </c>
      <c r="H139" s="2" t="s">
        <v>677</v>
      </c>
      <c r="I139" s="2" t="s">
        <v>765</v>
      </c>
      <c r="J139" s="2" t="s">
        <v>757</v>
      </c>
      <c r="K139" s="2" t="s">
        <v>225</v>
      </c>
      <c r="L139" s="2" t="s">
        <v>225</v>
      </c>
      <c r="M139" s="2" t="s">
        <v>66</v>
      </c>
      <c r="N139" s="2" t="n">
        <v>160</v>
      </c>
      <c r="O139" s="2" t="n">
        <v>2</v>
      </c>
      <c r="Q139" s="2" t="n">
        <f aca="false">TRUE()</f>
        <v>1</v>
      </c>
      <c r="R139" s="2" t="n">
        <f aca="false">FALSE()</f>
        <v>0</v>
      </c>
      <c r="S139" s="2" t="n">
        <f aca="false">FALSE()</f>
        <v>0</v>
      </c>
      <c r="T139" s="2" t="n">
        <f aca="false">FALSE()</f>
        <v>0</v>
      </c>
      <c r="U139" s="2" t="n">
        <f aca="false">FALSE()</f>
        <v>0</v>
      </c>
      <c r="V139" s="2" t="n">
        <f aca="false">TRUE()</f>
        <v>1</v>
      </c>
      <c r="W139" s="2" t="n">
        <f aca="false">FALSE()</f>
        <v>0</v>
      </c>
      <c r="X139" s="2" t="n">
        <f aca="false">FALSE()</f>
        <v>0</v>
      </c>
      <c r="Y139" s="2" t="n">
        <f aca="false">FALSE()</f>
        <v>0</v>
      </c>
      <c r="Z139" s="2" t="n">
        <f aca="false">FALSE()</f>
        <v>0</v>
      </c>
      <c r="AA139" s="2" t="n">
        <f aca="false">FALSE()</f>
        <v>0</v>
      </c>
      <c r="AB139" s="2" t="n">
        <f aca="false">FALSE()</f>
        <v>0</v>
      </c>
      <c r="AC139" s="2" t="n">
        <f aca="false">FALSE()</f>
        <v>0</v>
      </c>
      <c r="AD139" s="2" t="n">
        <f aca="false">FALSE()</f>
        <v>0</v>
      </c>
      <c r="AE139" s="2" t="n">
        <f aca="false">FALSE()</f>
        <v>0</v>
      </c>
      <c r="AF139" s="2" t="n">
        <f aca="false">FALSE()</f>
        <v>0</v>
      </c>
      <c r="AG139" s="2" t="n">
        <f aca="false">FALSE()</f>
        <v>0</v>
      </c>
      <c r="AH139" s="2" t="n">
        <f aca="false">FALSE()</f>
        <v>0</v>
      </c>
      <c r="AI139" s="2" t="n">
        <f aca="false">FALSE()</f>
        <v>0</v>
      </c>
      <c r="AJ139" s="2" t="n">
        <f aca="false">FALSE()</f>
        <v>0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f aca="false">FALSE()</f>
        <v>0</v>
      </c>
      <c r="AP139" s="2" t="n">
        <v>2</v>
      </c>
    </row>
    <row r="140" customFormat="false" ht="15.75" hidden="false" customHeight="false" outlineLevel="0" collapsed="false">
      <c r="A140" s="73" t="n">
        <v>43599.6365277778</v>
      </c>
      <c r="B140" s="2" t="s">
        <v>502</v>
      </c>
      <c r="C140" s="2" t="s">
        <v>208</v>
      </c>
      <c r="D140" s="2" t="n">
        <v>9</v>
      </c>
      <c r="E140" s="2" t="n">
        <v>117</v>
      </c>
      <c r="G140" s="4" t="s">
        <v>1107</v>
      </c>
      <c r="H140" s="2" t="s">
        <v>1108</v>
      </c>
      <c r="I140" s="2" t="s">
        <v>751</v>
      </c>
      <c r="J140" s="2" t="s">
        <v>727</v>
      </c>
      <c r="K140" s="2" t="s">
        <v>225</v>
      </c>
      <c r="L140" s="2" t="s">
        <v>225</v>
      </c>
      <c r="M140" s="2" t="s">
        <v>66</v>
      </c>
      <c r="N140" s="2" t="n">
        <v>161</v>
      </c>
      <c r="O140" s="2" t="n">
        <v>2</v>
      </c>
      <c r="P140" s="2" t="s">
        <v>1109</v>
      </c>
      <c r="Q140" s="2" t="n">
        <f aca="false">TRUE()</f>
        <v>1</v>
      </c>
      <c r="R140" s="2" t="n">
        <f aca="false">TRUE()</f>
        <v>1</v>
      </c>
      <c r="S140" s="2" t="n">
        <f aca="false">TRUE()</f>
        <v>1</v>
      </c>
      <c r="T140" s="2" t="n">
        <f aca="false">TRUE()</f>
        <v>1</v>
      </c>
      <c r="U140" s="2" t="n">
        <f aca="false">TRUE()</f>
        <v>1</v>
      </c>
      <c r="V140" s="2" t="n">
        <f aca="false">TRUE()</f>
        <v>1</v>
      </c>
      <c r="W140" s="2" t="n">
        <f aca="false">TRUE()</f>
        <v>1</v>
      </c>
      <c r="X140" s="2" t="n">
        <f aca="false">TRUE()</f>
        <v>1</v>
      </c>
      <c r="Y140" s="2" t="n">
        <f aca="false">TRUE()</f>
        <v>1</v>
      </c>
      <c r="Z140" s="2" t="n">
        <f aca="false">TRUE()</f>
        <v>1</v>
      </c>
      <c r="AA140" s="2" t="n">
        <f aca="false">FALSE()</f>
        <v>0</v>
      </c>
      <c r="AB140" s="2" t="n">
        <f aca="false">FALSE()</f>
        <v>0</v>
      </c>
      <c r="AC140" s="2" t="n">
        <f aca="false">FALSE()</f>
        <v>0</v>
      </c>
      <c r="AD140" s="2" t="n">
        <f aca="false">FALSE()</f>
        <v>0</v>
      </c>
      <c r="AE140" s="2" t="n">
        <f aca="false">FALSE()</f>
        <v>0</v>
      </c>
      <c r="AF140" s="2" t="n">
        <f aca="false">FALSE()</f>
        <v>0</v>
      </c>
      <c r="AG140" s="2" t="n">
        <f aca="false">FALSE()</f>
        <v>0</v>
      </c>
      <c r="AH140" s="2" t="n">
        <f aca="false">FALSE()</f>
        <v>0</v>
      </c>
      <c r="AI140" s="2" t="n">
        <f aca="false">FALSE()</f>
        <v>0</v>
      </c>
      <c r="AJ140" s="2" t="n">
        <f aca="false">FALSE()</f>
        <v>0</v>
      </c>
      <c r="AK140" s="2" t="n">
        <v>5</v>
      </c>
      <c r="AL140" s="2" t="n">
        <v>5</v>
      </c>
      <c r="AM140" s="2" t="n">
        <v>0</v>
      </c>
      <c r="AN140" s="2" t="n">
        <v>0</v>
      </c>
      <c r="AO140" s="2" t="n">
        <f aca="false">FALSE()</f>
        <v>0</v>
      </c>
      <c r="AP140" s="2" t="n">
        <v>10</v>
      </c>
    </row>
    <row r="141" customFormat="false" ht="15.75" hidden="false" customHeight="false" outlineLevel="0" collapsed="false">
      <c r="A141" s="73" t="n">
        <v>43599.7064814815</v>
      </c>
      <c r="B141" s="2" t="s">
        <v>1110</v>
      </c>
      <c r="C141" s="2" t="s">
        <v>1111</v>
      </c>
      <c r="D141" s="2" t="n">
        <v>9</v>
      </c>
      <c r="E141" s="2" t="n">
        <v>117</v>
      </c>
      <c r="G141" s="4" t="s">
        <v>1112</v>
      </c>
      <c r="H141" s="2" t="s">
        <v>1113</v>
      </c>
      <c r="I141" s="2" t="s">
        <v>892</v>
      </c>
      <c r="J141" s="2" t="s">
        <v>798</v>
      </c>
      <c r="K141" s="2" t="s">
        <v>728</v>
      </c>
      <c r="L141" s="2" t="s">
        <v>770</v>
      </c>
      <c r="M141" s="2" t="s">
        <v>66</v>
      </c>
      <c r="N141" s="2" t="n">
        <v>162</v>
      </c>
      <c r="O141" s="2" t="n">
        <v>1</v>
      </c>
      <c r="Q141" s="2" t="n">
        <f aca="false">FALSE()</f>
        <v>0</v>
      </c>
      <c r="R141" s="2" t="n">
        <f aca="false">FALSE()</f>
        <v>0</v>
      </c>
      <c r="S141" s="2" t="n">
        <f aca="false">FALSE()</f>
        <v>0</v>
      </c>
      <c r="T141" s="2" t="n">
        <f aca="false">FALSE()</f>
        <v>0</v>
      </c>
      <c r="U141" s="2" t="n">
        <f aca="false">FALSE()</f>
        <v>0</v>
      </c>
      <c r="V141" s="2" t="n">
        <f aca="false">FALSE()</f>
        <v>0</v>
      </c>
      <c r="W141" s="2" t="n">
        <f aca="false">FALSE()</f>
        <v>0</v>
      </c>
      <c r="X141" s="2" t="n">
        <f aca="false">FALSE()</f>
        <v>0</v>
      </c>
      <c r="Y141" s="2" t="n">
        <f aca="false">FALSE()</f>
        <v>0</v>
      </c>
      <c r="Z141" s="2" t="n">
        <f aca="false">FALSE()</f>
        <v>0</v>
      </c>
      <c r="AA141" s="2" t="n">
        <f aca="false">FALSE()</f>
        <v>0</v>
      </c>
      <c r="AB141" s="2" t="n">
        <f aca="false">FALSE()</f>
        <v>0</v>
      </c>
      <c r="AC141" s="2" t="n">
        <f aca="false">FALSE()</f>
        <v>0</v>
      </c>
      <c r="AD141" s="2" t="n">
        <f aca="false">FALSE()</f>
        <v>0</v>
      </c>
      <c r="AE141" s="2" t="n">
        <f aca="false">FALSE()</f>
        <v>0</v>
      </c>
      <c r="AF141" s="2" t="n">
        <f aca="false">FALSE()</f>
        <v>0</v>
      </c>
      <c r="AG141" s="2" t="n">
        <f aca="false">FALSE()</f>
        <v>0</v>
      </c>
      <c r="AH141" s="2" t="n">
        <f aca="false">FALSE()</f>
        <v>0</v>
      </c>
      <c r="AI141" s="2" t="n">
        <f aca="false">FALSE()</f>
        <v>0</v>
      </c>
      <c r="AJ141" s="2" t="n">
        <f aca="false">FALSE()</f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f aca="false">FALSE()</f>
        <v>0</v>
      </c>
      <c r="AP141" s="2" t="n">
        <v>-1</v>
      </c>
    </row>
    <row r="142" customFormat="false" ht="15.75" hidden="false" customHeight="false" outlineLevel="0" collapsed="false">
      <c r="A142" s="73" t="n">
        <v>43599.8359259259</v>
      </c>
      <c r="B142" s="2" t="s">
        <v>1114</v>
      </c>
      <c r="C142" s="2" t="s">
        <v>1115</v>
      </c>
      <c r="D142" s="2" t="n">
        <v>9</v>
      </c>
      <c r="E142" s="2" t="n">
        <v>117</v>
      </c>
      <c r="G142" s="4" t="s">
        <v>1116</v>
      </c>
      <c r="H142" s="2" t="s">
        <v>1117</v>
      </c>
      <c r="I142" s="2" t="s">
        <v>751</v>
      </c>
      <c r="J142" s="2" t="s">
        <v>757</v>
      </c>
      <c r="K142" s="2" t="s">
        <v>821</v>
      </c>
      <c r="L142" s="2" t="s">
        <v>790</v>
      </c>
      <c r="M142" s="2" t="s">
        <v>66</v>
      </c>
      <c r="N142" s="2" t="n">
        <v>164</v>
      </c>
      <c r="O142" s="2" t="n">
        <v>2</v>
      </c>
      <c r="Q142" s="2" t="n">
        <f aca="false">TRUE()</f>
        <v>1</v>
      </c>
      <c r="R142" s="2" t="n">
        <f aca="false">TRUE()</f>
        <v>1</v>
      </c>
      <c r="S142" s="2" t="n">
        <f aca="false">TRUE()</f>
        <v>1</v>
      </c>
      <c r="T142" s="2" t="n">
        <f aca="false">TRUE()</f>
        <v>1</v>
      </c>
      <c r="U142" s="2" t="n">
        <f aca="false">TRUE()</f>
        <v>1</v>
      </c>
      <c r="V142" s="2" t="n">
        <f aca="false">TRUE()</f>
        <v>1</v>
      </c>
      <c r="W142" s="2" t="n">
        <f aca="false">TRUE()</f>
        <v>1</v>
      </c>
      <c r="X142" s="2" t="n">
        <f aca="false">TRUE()</f>
        <v>1</v>
      </c>
      <c r="Y142" s="2" t="n">
        <f aca="false">TRUE()</f>
        <v>1</v>
      </c>
      <c r="Z142" s="2" t="n">
        <f aca="false">TRUE()</f>
        <v>1</v>
      </c>
      <c r="AA142" s="2" t="n">
        <f aca="false">TRUE()</f>
        <v>1</v>
      </c>
      <c r="AB142" s="2" t="n">
        <f aca="false">TRUE()</f>
        <v>1</v>
      </c>
      <c r="AC142" s="2" t="n">
        <f aca="false">TRUE()</f>
        <v>1</v>
      </c>
      <c r="AD142" s="2" t="n">
        <f aca="false">FALSE()</f>
        <v>0</v>
      </c>
      <c r="AE142" s="2" t="n">
        <f aca="false">TRUE()</f>
        <v>1</v>
      </c>
      <c r="AF142" s="2" t="n">
        <f aca="false">TRUE()</f>
        <v>1</v>
      </c>
      <c r="AG142" s="2" t="n">
        <f aca="false">FALSE()</f>
        <v>0</v>
      </c>
      <c r="AH142" s="2" t="n">
        <f aca="false">TRUE()</f>
        <v>1</v>
      </c>
      <c r="AI142" s="2" t="n">
        <f aca="false">FALSE()</f>
        <v>0</v>
      </c>
      <c r="AJ142" s="2" t="n">
        <f aca="false">TRUE()</f>
        <v>1</v>
      </c>
      <c r="AK142" s="2" t="n">
        <v>5</v>
      </c>
      <c r="AL142" s="2" t="n">
        <v>5</v>
      </c>
      <c r="AM142" s="2" t="n">
        <v>4</v>
      </c>
      <c r="AN142" s="2" t="n">
        <v>3</v>
      </c>
      <c r="AO142" s="2" t="n">
        <f aca="false">TRUE()</f>
        <v>1</v>
      </c>
      <c r="AP142" s="2" t="n">
        <v>17</v>
      </c>
    </row>
    <row r="143" customFormat="false" ht="15.75" hidden="false" customHeight="false" outlineLevel="0" collapsed="false">
      <c r="A143" s="73" t="n">
        <v>43600.1414930556</v>
      </c>
      <c r="B143" s="2" t="s">
        <v>1118</v>
      </c>
      <c r="C143" s="2" t="s">
        <v>439</v>
      </c>
      <c r="D143" s="2" t="n">
        <v>9</v>
      </c>
      <c r="E143" s="2" t="n">
        <v>117</v>
      </c>
      <c r="G143" s="2" t="s">
        <v>587</v>
      </c>
      <c r="H143" s="2" t="s">
        <v>1119</v>
      </c>
      <c r="I143" s="2" t="s">
        <v>892</v>
      </c>
      <c r="J143" s="2" t="s">
        <v>757</v>
      </c>
      <c r="K143" s="2" t="s">
        <v>748</v>
      </c>
      <c r="L143" s="2" t="s">
        <v>790</v>
      </c>
      <c r="M143" s="2" t="s">
        <v>66</v>
      </c>
      <c r="N143" s="2" t="n">
        <v>165</v>
      </c>
      <c r="O143" s="2" t="n">
        <v>2</v>
      </c>
      <c r="Q143" s="2" t="n">
        <f aca="false">TRUE()</f>
        <v>1</v>
      </c>
      <c r="R143" s="2" t="n">
        <f aca="false">FALSE()</f>
        <v>0</v>
      </c>
      <c r="S143" s="2" t="n">
        <f aca="false">FALSE()</f>
        <v>0</v>
      </c>
      <c r="T143" s="2" t="n">
        <f aca="false">FALSE()</f>
        <v>0</v>
      </c>
      <c r="U143" s="2" t="n">
        <f aca="false">FALSE()</f>
        <v>0</v>
      </c>
      <c r="V143" s="2" t="n">
        <f aca="false">TRUE()</f>
        <v>1</v>
      </c>
      <c r="W143" s="2" t="n">
        <f aca="false">FALSE()</f>
        <v>0</v>
      </c>
      <c r="X143" s="2" t="n">
        <f aca="false">FALSE()</f>
        <v>0</v>
      </c>
      <c r="Y143" s="2" t="n">
        <f aca="false">FALSE()</f>
        <v>0</v>
      </c>
      <c r="Z143" s="2" t="n">
        <f aca="false">FALSE()</f>
        <v>0</v>
      </c>
      <c r="AA143" s="2" t="n">
        <f aca="false">TRUE()</f>
        <v>1</v>
      </c>
      <c r="AB143" s="2" t="n">
        <f aca="false">TRUE()</f>
        <v>1</v>
      </c>
      <c r="AC143" s="2" t="n">
        <f aca="false">TRUE()</f>
        <v>1</v>
      </c>
      <c r="AD143" s="2" t="n">
        <f aca="false">TRUE()</f>
        <v>1</v>
      </c>
      <c r="AE143" s="2" t="n">
        <f aca="false">TRUE()</f>
        <v>1</v>
      </c>
      <c r="AF143" s="2" t="n">
        <f aca="false">TRUE()</f>
        <v>1</v>
      </c>
      <c r="AG143" s="2" t="n">
        <f aca="false">FALSE()</f>
        <v>0</v>
      </c>
      <c r="AH143" s="2" t="n">
        <f aca="false">TRUE()</f>
        <v>1</v>
      </c>
      <c r="AI143" s="2" t="n">
        <f aca="false">TRUE()</f>
        <v>1</v>
      </c>
      <c r="AJ143" s="2" t="n">
        <f aca="false">TRUE()</f>
        <v>1</v>
      </c>
      <c r="AK143" s="2" t="n">
        <v>1</v>
      </c>
      <c r="AL143" s="2" t="n">
        <v>1</v>
      </c>
      <c r="AM143" s="2" t="n">
        <v>5</v>
      </c>
      <c r="AN143" s="2" t="n">
        <v>4</v>
      </c>
      <c r="AO143" s="2" t="n">
        <f aca="false">FALSE()</f>
        <v>0</v>
      </c>
      <c r="AP143" s="2" t="n">
        <v>11</v>
      </c>
    </row>
    <row r="144" customFormat="false" ht="15.75" hidden="false" customHeight="false" outlineLevel="0" collapsed="false">
      <c r="A144" s="73" t="n">
        <v>43600.1790162037</v>
      </c>
      <c r="B144" s="2" t="s">
        <v>493</v>
      </c>
      <c r="C144" s="2" t="s">
        <v>494</v>
      </c>
      <c r="D144" s="2" t="n">
        <v>8</v>
      </c>
      <c r="E144" s="2" t="n">
        <v>117</v>
      </c>
      <c r="G144" s="4" t="s">
        <v>1120</v>
      </c>
      <c r="H144" s="2" t="s">
        <v>1121</v>
      </c>
      <c r="I144" s="2" t="s">
        <v>225</v>
      </c>
      <c r="J144" s="2" t="s">
        <v>798</v>
      </c>
      <c r="K144" s="2" t="s">
        <v>821</v>
      </c>
      <c r="L144" s="2" t="s">
        <v>790</v>
      </c>
      <c r="M144" s="2" t="s">
        <v>66</v>
      </c>
      <c r="N144" s="2" t="n">
        <v>166</v>
      </c>
      <c r="O144" s="2" t="n">
        <v>1</v>
      </c>
      <c r="Q144" s="2" t="n">
        <f aca="false">FALSE()</f>
        <v>0</v>
      </c>
      <c r="R144" s="2" t="n">
        <f aca="false">FALSE()</f>
        <v>0</v>
      </c>
      <c r="S144" s="2" t="n">
        <f aca="false">FALSE()</f>
        <v>0</v>
      </c>
      <c r="T144" s="2" t="n">
        <f aca="false">FALSE()</f>
        <v>0</v>
      </c>
      <c r="U144" s="2" t="n">
        <f aca="false">FALSE()</f>
        <v>0</v>
      </c>
      <c r="V144" s="2" t="n">
        <f aca="false">FALSE()</f>
        <v>0</v>
      </c>
      <c r="W144" s="2" t="n">
        <f aca="false">FALSE()</f>
        <v>0</v>
      </c>
      <c r="X144" s="2" t="n">
        <f aca="false">FALSE()</f>
        <v>0</v>
      </c>
      <c r="Y144" s="2" t="n">
        <f aca="false">FALSE()</f>
        <v>0</v>
      </c>
      <c r="Z144" s="2" t="n">
        <f aca="false">FALSE()</f>
        <v>0</v>
      </c>
      <c r="AA144" s="2" t="n">
        <f aca="false">FALSE()</f>
        <v>0</v>
      </c>
      <c r="AB144" s="2" t="n">
        <f aca="false">FALSE()</f>
        <v>0</v>
      </c>
      <c r="AC144" s="2" t="n">
        <f aca="false">FALSE()</f>
        <v>0</v>
      </c>
      <c r="AD144" s="2" t="n">
        <f aca="false">FALSE()</f>
        <v>0</v>
      </c>
      <c r="AE144" s="2" t="n">
        <f aca="false">FALSE()</f>
        <v>0</v>
      </c>
      <c r="AF144" s="2" t="n">
        <f aca="false">TRUE()</f>
        <v>1</v>
      </c>
      <c r="AG144" s="2" t="n">
        <f aca="false">FALSE()</f>
        <v>0</v>
      </c>
      <c r="AH144" s="2" t="n">
        <f aca="false">FALSE()</f>
        <v>0</v>
      </c>
      <c r="AI144" s="2" t="n">
        <f aca="false">FALSE()</f>
        <v>0</v>
      </c>
      <c r="AJ144" s="2" t="n">
        <f aca="false">FALSE()</f>
        <v>0</v>
      </c>
      <c r="AK144" s="2" t="n">
        <v>0</v>
      </c>
      <c r="AL144" s="2" t="n">
        <v>0</v>
      </c>
      <c r="AM144" s="2" t="n">
        <v>0</v>
      </c>
      <c r="AN144" s="2" t="n">
        <v>1</v>
      </c>
      <c r="AO144" s="2" t="n">
        <f aca="false">FALSE()</f>
        <v>0</v>
      </c>
      <c r="AP144" s="2" t="n">
        <v>-1</v>
      </c>
    </row>
    <row r="145" customFormat="false" ht="15.75" hidden="false" customHeight="false" outlineLevel="0" collapsed="false">
      <c r="A145" s="73" t="n">
        <v>43600.2609722222</v>
      </c>
      <c r="B145" s="2" t="s">
        <v>193</v>
      </c>
      <c r="C145" s="2" t="s">
        <v>194</v>
      </c>
      <c r="D145" s="2" t="n">
        <v>8</v>
      </c>
      <c r="E145" s="2" t="n">
        <v>146</v>
      </c>
      <c r="G145" s="4" t="s">
        <v>1122</v>
      </c>
      <c r="H145" s="2" t="s">
        <v>375</v>
      </c>
      <c r="I145" s="2" t="s">
        <v>811</v>
      </c>
      <c r="J145" s="2" t="s">
        <v>734</v>
      </c>
      <c r="K145" s="2" t="s">
        <v>748</v>
      </c>
      <c r="L145" s="2" t="s">
        <v>743</v>
      </c>
      <c r="M145" s="2" t="s">
        <v>66</v>
      </c>
      <c r="N145" s="2" t="n">
        <v>167</v>
      </c>
      <c r="O145" s="2" t="n">
        <v>2</v>
      </c>
      <c r="Q145" s="2" t="n">
        <f aca="false">TRUE()</f>
        <v>1</v>
      </c>
      <c r="R145" s="2" t="n">
        <f aca="false">TRUE()</f>
        <v>1</v>
      </c>
      <c r="S145" s="2" t="n">
        <f aca="false">TRUE()</f>
        <v>1</v>
      </c>
      <c r="T145" s="2" t="n">
        <f aca="false">TRUE()</f>
        <v>1</v>
      </c>
      <c r="U145" s="2" t="n">
        <f aca="false">FALSE()</f>
        <v>0</v>
      </c>
      <c r="V145" s="2" t="n">
        <f aca="false">TRUE()</f>
        <v>1</v>
      </c>
      <c r="W145" s="2" t="n">
        <f aca="false">TRUE()</f>
        <v>1</v>
      </c>
      <c r="X145" s="2" t="n">
        <f aca="false">TRUE()</f>
        <v>1</v>
      </c>
      <c r="Y145" s="2" t="n">
        <f aca="false">TRUE()</f>
        <v>1</v>
      </c>
      <c r="Z145" s="2" t="n">
        <f aca="false">FALSE()</f>
        <v>0</v>
      </c>
      <c r="AA145" s="2" t="n">
        <f aca="false">TRUE()</f>
        <v>1</v>
      </c>
      <c r="AB145" s="2" t="n">
        <f aca="false">TRUE()</f>
        <v>1</v>
      </c>
      <c r="AC145" s="2" t="n">
        <f aca="false">TRUE()</f>
        <v>1</v>
      </c>
      <c r="AD145" s="2" t="n">
        <f aca="false">FALSE()</f>
        <v>0</v>
      </c>
      <c r="AE145" s="2" t="n">
        <f aca="false">FALSE()</f>
        <v>0</v>
      </c>
      <c r="AF145" s="2" t="n">
        <f aca="false">TRUE()</f>
        <v>1</v>
      </c>
      <c r="AG145" s="2" t="n">
        <f aca="false">TRUE()</f>
        <v>1</v>
      </c>
      <c r="AH145" s="2" t="n">
        <f aca="false">TRUE()</f>
        <v>1</v>
      </c>
      <c r="AI145" s="2" t="n">
        <f aca="false">FALSE()</f>
        <v>0</v>
      </c>
      <c r="AJ145" s="2" t="n">
        <f aca="false">FALSE()</f>
        <v>0</v>
      </c>
      <c r="AK145" s="2" t="n">
        <v>4</v>
      </c>
      <c r="AL145" s="2" t="n">
        <v>4</v>
      </c>
      <c r="AM145" s="2" t="n">
        <v>3</v>
      </c>
      <c r="AN145" s="2" t="n">
        <v>3</v>
      </c>
      <c r="AO145" s="2" t="n">
        <f aca="false">FALSE()</f>
        <v>0</v>
      </c>
      <c r="AP145" s="2" t="n">
        <v>14</v>
      </c>
    </row>
    <row r="146" customFormat="false" ht="15.75" hidden="false" customHeight="false" outlineLevel="0" collapsed="false">
      <c r="A146" s="73" t="n">
        <v>43600.2794444444</v>
      </c>
      <c r="B146" s="2" t="s">
        <v>1123</v>
      </c>
      <c r="C146" s="2" t="s">
        <v>976</v>
      </c>
      <c r="D146" s="2" t="n">
        <v>10</v>
      </c>
      <c r="E146" s="2" t="n">
        <v>117</v>
      </c>
      <c r="G146" s="4" t="s">
        <v>1124</v>
      </c>
      <c r="H146" s="2" t="s">
        <v>1125</v>
      </c>
      <c r="I146" s="2" t="s">
        <v>726</v>
      </c>
      <c r="J146" s="2" t="s">
        <v>798</v>
      </c>
      <c r="K146" s="2" t="s">
        <v>728</v>
      </c>
      <c r="L146" s="2" t="s">
        <v>743</v>
      </c>
      <c r="M146" s="2" t="s">
        <v>345</v>
      </c>
      <c r="N146" s="2" t="n">
        <v>168</v>
      </c>
      <c r="O146" s="2" t="n">
        <v>-1</v>
      </c>
      <c r="Q146" s="2" t="n">
        <f aca="false">FALSE()</f>
        <v>0</v>
      </c>
      <c r="R146" s="2" t="n">
        <f aca="false">FALSE()</f>
        <v>0</v>
      </c>
      <c r="S146" s="2" t="n">
        <f aca="false">FALSE()</f>
        <v>0</v>
      </c>
      <c r="T146" s="2" t="n">
        <f aca="false">FALSE()</f>
        <v>0</v>
      </c>
      <c r="U146" s="2" t="n">
        <f aca="false">FALSE()</f>
        <v>0</v>
      </c>
      <c r="V146" s="2" t="n">
        <f aca="false">FALSE()</f>
        <v>0</v>
      </c>
      <c r="W146" s="2" t="n">
        <f aca="false">FALSE()</f>
        <v>0</v>
      </c>
      <c r="X146" s="2" t="n">
        <f aca="false">FALSE()</f>
        <v>0</v>
      </c>
      <c r="Y146" s="2" t="n">
        <f aca="false">FALSE()</f>
        <v>0</v>
      </c>
      <c r="Z146" s="2" t="n">
        <f aca="false">FALSE()</f>
        <v>0</v>
      </c>
      <c r="AA146" s="2" t="n">
        <f aca="false">FALSE()</f>
        <v>0</v>
      </c>
      <c r="AB146" s="2" t="n">
        <f aca="false">FALSE()</f>
        <v>0</v>
      </c>
      <c r="AC146" s="2" t="n">
        <f aca="false">FALSE()</f>
        <v>0</v>
      </c>
      <c r="AD146" s="2" t="n">
        <f aca="false">FALSE()</f>
        <v>0</v>
      </c>
      <c r="AE146" s="2" t="n">
        <f aca="false">FALSE()</f>
        <v>0</v>
      </c>
      <c r="AF146" s="2" t="n">
        <f aca="false">FALSE()</f>
        <v>0</v>
      </c>
      <c r="AG146" s="2" t="n">
        <f aca="false">FALSE()</f>
        <v>0</v>
      </c>
      <c r="AH146" s="2" t="n">
        <f aca="false">FALSE()</f>
        <v>0</v>
      </c>
      <c r="AI146" s="2" t="n">
        <f aca="false">FALSE()</f>
        <v>0</v>
      </c>
      <c r="AJ146" s="2" t="n">
        <f aca="false">FALSE()</f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f aca="false">FALSE()</f>
        <v>0</v>
      </c>
      <c r="AP146" s="2" t="n">
        <v>-1</v>
      </c>
    </row>
    <row r="147" customFormat="false" ht="15.75" hidden="false" customHeight="false" outlineLevel="0" collapsed="false">
      <c r="A147" s="73" t="n">
        <v>43600.2794560185</v>
      </c>
      <c r="B147" s="2" t="s">
        <v>1126</v>
      </c>
      <c r="C147" s="2" t="s">
        <v>1127</v>
      </c>
      <c r="D147" s="2" t="n">
        <v>10</v>
      </c>
      <c r="E147" s="2" t="n">
        <v>117</v>
      </c>
      <c r="G147" s="4" t="s">
        <v>1128</v>
      </c>
      <c r="H147" s="2" t="s">
        <v>1129</v>
      </c>
      <c r="I147" s="2" t="s">
        <v>726</v>
      </c>
      <c r="J147" s="2" t="s">
        <v>798</v>
      </c>
      <c r="K147" s="2" t="s">
        <v>728</v>
      </c>
      <c r="L147" s="2" t="s">
        <v>743</v>
      </c>
      <c r="M147" s="2" t="s">
        <v>66</v>
      </c>
      <c r="N147" s="2" t="n">
        <v>169</v>
      </c>
      <c r="O147" s="2" t="n">
        <v>2</v>
      </c>
      <c r="Q147" s="2" t="n">
        <f aca="false">FALSE()</f>
        <v>0</v>
      </c>
      <c r="R147" s="2" t="n">
        <f aca="false">FALSE()</f>
        <v>0</v>
      </c>
      <c r="S147" s="2" t="n">
        <f aca="false">TRUE()</f>
        <v>1</v>
      </c>
      <c r="T147" s="2" t="n">
        <f aca="false">TRUE()</f>
        <v>1</v>
      </c>
      <c r="U147" s="2" t="n">
        <f aca="false">TRUE()</f>
        <v>1</v>
      </c>
      <c r="V147" s="2" t="n">
        <f aca="false">FALSE()</f>
        <v>0</v>
      </c>
      <c r="W147" s="2" t="n">
        <f aca="false">FALSE()</f>
        <v>0</v>
      </c>
      <c r="X147" s="2" t="n">
        <f aca="false">TRUE()</f>
        <v>1</v>
      </c>
      <c r="Y147" s="2" t="n">
        <f aca="false">TRUE()</f>
        <v>1</v>
      </c>
      <c r="Z147" s="2" t="n">
        <f aca="false">FALSE()</f>
        <v>0</v>
      </c>
      <c r="AA147" s="2" t="n">
        <f aca="false">FALSE()</f>
        <v>0</v>
      </c>
      <c r="AB147" s="2" t="n">
        <f aca="false">FALSE()</f>
        <v>0</v>
      </c>
      <c r="AC147" s="2" t="n">
        <f aca="false">FALSE()</f>
        <v>0</v>
      </c>
      <c r="AD147" s="2" t="n">
        <f aca="false">FALSE()</f>
        <v>0</v>
      </c>
      <c r="AE147" s="2" t="n">
        <f aca="false">FALSE()</f>
        <v>0</v>
      </c>
      <c r="AF147" s="2" t="n">
        <f aca="false">FALSE()</f>
        <v>0</v>
      </c>
      <c r="AG147" s="2" t="n">
        <f aca="false">FALSE()</f>
        <v>0</v>
      </c>
      <c r="AH147" s="2" t="n">
        <f aca="false">FALSE()</f>
        <v>0</v>
      </c>
      <c r="AI147" s="2" t="n">
        <f aca="false">FALSE()</f>
        <v>0</v>
      </c>
      <c r="AJ147" s="2" t="n">
        <f aca="false">FALSE()</f>
        <v>0</v>
      </c>
      <c r="AK147" s="2" t="n">
        <v>3</v>
      </c>
      <c r="AL147" s="2" t="n">
        <v>2</v>
      </c>
      <c r="AM147" s="2" t="n">
        <v>0</v>
      </c>
      <c r="AN147" s="2" t="n">
        <v>0</v>
      </c>
      <c r="AO147" s="2" t="n">
        <f aca="false">FALSE()</f>
        <v>0</v>
      </c>
      <c r="AP147" s="2" t="n">
        <v>5</v>
      </c>
    </row>
    <row r="148" customFormat="false" ht="15.75" hidden="false" customHeight="false" outlineLevel="0" collapsed="false">
      <c r="A148" s="73" t="n">
        <v>43600.3044907407</v>
      </c>
      <c r="B148" s="2" t="s">
        <v>1130</v>
      </c>
      <c r="C148" s="2" t="s">
        <v>111</v>
      </c>
      <c r="D148" s="2" t="n">
        <v>9</v>
      </c>
      <c r="E148" s="2" t="n">
        <v>139</v>
      </c>
      <c r="G148" s="4" t="s">
        <v>1131</v>
      </c>
      <c r="H148" s="2" t="s">
        <v>1132</v>
      </c>
      <c r="I148" s="2" t="s">
        <v>765</v>
      </c>
      <c r="J148" s="2" t="s">
        <v>757</v>
      </c>
      <c r="K148" s="2" t="s">
        <v>735</v>
      </c>
      <c r="L148" s="2" t="s">
        <v>790</v>
      </c>
      <c r="M148" s="2" t="s">
        <v>345</v>
      </c>
      <c r="N148" s="2" t="n">
        <v>170</v>
      </c>
      <c r="O148" s="2" t="n">
        <v>2</v>
      </c>
      <c r="Q148" s="2" t="n">
        <f aca="false">TRUE()</f>
        <v>1</v>
      </c>
      <c r="R148" s="2" t="n">
        <f aca="false">TRUE()</f>
        <v>1</v>
      </c>
      <c r="S148" s="2" t="n">
        <f aca="false">TRUE()</f>
        <v>1</v>
      </c>
      <c r="T148" s="2" t="n">
        <f aca="false">TRUE()</f>
        <v>1</v>
      </c>
      <c r="U148" s="2" t="n">
        <f aca="false">TRUE()</f>
        <v>1</v>
      </c>
      <c r="V148" s="2" t="n">
        <f aca="false">TRUE()</f>
        <v>1</v>
      </c>
      <c r="W148" s="2" t="n">
        <f aca="false">TRUE()</f>
        <v>1</v>
      </c>
      <c r="X148" s="2" t="n">
        <f aca="false">TRUE()</f>
        <v>1</v>
      </c>
      <c r="Y148" s="2" t="n">
        <f aca="false">TRUE()</f>
        <v>1</v>
      </c>
      <c r="Z148" s="2" t="n">
        <f aca="false">TRUE()</f>
        <v>1</v>
      </c>
      <c r="AA148" s="2" t="n">
        <f aca="false">TRUE()</f>
        <v>1</v>
      </c>
      <c r="AB148" s="2" t="n">
        <f aca="false">TRUE()</f>
        <v>1</v>
      </c>
      <c r="AC148" s="2" t="n">
        <f aca="false">TRUE()</f>
        <v>1</v>
      </c>
      <c r="AD148" s="2" t="n">
        <f aca="false">TRUE()</f>
        <v>1</v>
      </c>
      <c r="AE148" s="2" t="n">
        <f aca="false">TRUE()</f>
        <v>1</v>
      </c>
      <c r="AF148" s="2" t="n">
        <f aca="false">TRUE()</f>
        <v>1</v>
      </c>
      <c r="AG148" s="2" t="n">
        <f aca="false">FALSE()</f>
        <v>0</v>
      </c>
      <c r="AH148" s="2" t="n">
        <f aca="false">TRUE()</f>
        <v>1</v>
      </c>
      <c r="AI148" s="2" t="n">
        <f aca="false">TRUE()</f>
        <v>1</v>
      </c>
      <c r="AJ148" s="2" t="n">
        <f aca="false">TRUE()</f>
        <v>1</v>
      </c>
      <c r="AK148" s="2" t="n">
        <v>5</v>
      </c>
      <c r="AL148" s="2" t="n">
        <v>5</v>
      </c>
      <c r="AM148" s="2" t="n">
        <v>5</v>
      </c>
      <c r="AN148" s="2" t="n">
        <v>4</v>
      </c>
      <c r="AO148" s="2" t="n">
        <f aca="false">FALSE()</f>
        <v>0</v>
      </c>
      <c r="AP148" s="2" t="n">
        <v>19</v>
      </c>
    </row>
    <row r="149" customFormat="false" ht="15.75" hidden="false" customHeight="false" outlineLevel="0" collapsed="false">
      <c r="A149" s="73" t="n">
        <v>43600.3648263889</v>
      </c>
      <c r="B149" s="2" t="s">
        <v>1088</v>
      </c>
      <c r="C149" s="2" t="s">
        <v>675</v>
      </c>
      <c r="D149" s="2" t="n">
        <v>8</v>
      </c>
      <c r="E149" s="2" t="n">
        <v>7</v>
      </c>
      <c r="G149" s="2" t="s">
        <v>587</v>
      </c>
      <c r="H149" s="2" t="s">
        <v>1089</v>
      </c>
      <c r="I149" s="2" t="s">
        <v>729</v>
      </c>
      <c r="J149" s="2" t="s">
        <v>730</v>
      </c>
      <c r="K149" s="2" t="s">
        <v>742</v>
      </c>
      <c r="L149" s="2" t="s">
        <v>758</v>
      </c>
      <c r="M149" s="2" t="s">
        <v>66</v>
      </c>
      <c r="N149" s="2" t="n">
        <v>171</v>
      </c>
      <c r="O149" s="2" t="n">
        <v>1</v>
      </c>
      <c r="Q149" s="2" t="n">
        <f aca="false">TRUE()</f>
        <v>1</v>
      </c>
      <c r="R149" s="2" t="n">
        <f aca="false">FALSE()</f>
        <v>0</v>
      </c>
      <c r="S149" s="2" t="n">
        <f aca="false">FALSE()</f>
        <v>0</v>
      </c>
      <c r="T149" s="2" t="n">
        <f aca="false">FALSE()</f>
        <v>0</v>
      </c>
      <c r="U149" s="2" t="n">
        <f aca="false">FALSE()</f>
        <v>0</v>
      </c>
      <c r="V149" s="2" t="n">
        <f aca="false">TRUE()</f>
        <v>1</v>
      </c>
      <c r="W149" s="2" t="n">
        <f aca="false">FALSE()</f>
        <v>0</v>
      </c>
      <c r="X149" s="2" t="n">
        <f aca="false">FALSE()</f>
        <v>0</v>
      </c>
      <c r="Y149" s="2" t="n">
        <f aca="false">FALSE()</f>
        <v>0</v>
      </c>
      <c r="Z149" s="2" t="n">
        <f aca="false">FALSE()</f>
        <v>0</v>
      </c>
      <c r="AA149" s="2" t="n">
        <f aca="false">FALSE()</f>
        <v>0</v>
      </c>
      <c r="AB149" s="2" t="n">
        <f aca="false">FALSE()</f>
        <v>0</v>
      </c>
      <c r="AC149" s="2" t="n">
        <f aca="false">FALSE()</f>
        <v>0</v>
      </c>
      <c r="AD149" s="2" t="n">
        <f aca="false">FALSE()</f>
        <v>0</v>
      </c>
      <c r="AE149" s="2" t="n">
        <f aca="false">FALSE()</f>
        <v>0</v>
      </c>
      <c r="AF149" s="2" t="n">
        <f aca="false">FALSE()</f>
        <v>0</v>
      </c>
      <c r="AG149" s="2" t="n">
        <f aca="false">FALSE()</f>
        <v>0</v>
      </c>
      <c r="AH149" s="2" t="n">
        <f aca="false">FALSE()</f>
        <v>0</v>
      </c>
      <c r="AI149" s="2" t="n">
        <f aca="false">FALSE()</f>
        <v>0</v>
      </c>
      <c r="AJ149" s="2" t="n">
        <f aca="false">FALSE()</f>
        <v>0</v>
      </c>
      <c r="AK149" s="2" t="n">
        <v>1</v>
      </c>
      <c r="AL149" s="2" t="n">
        <v>1</v>
      </c>
      <c r="AM149" s="2" t="n">
        <v>0</v>
      </c>
      <c r="AN149" s="2" t="n">
        <v>0</v>
      </c>
      <c r="AO149" s="2" t="n">
        <f aca="false">FALSE()</f>
        <v>0</v>
      </c>
      <c r="AP149" s="2" t="n">
        <v>-1</v>
      </c>
    </row>
    <row r="150" customFormat="false" ht="15.75" hidden="false" customHeight="false" outlineLevel="0" collapsed="false">
      <c r="A150" s="73" t="n">
        <v>43600.5725462963</v>
      </c>
      <c r="B150" s="2" t="s">
        <v>1133</v>
      </c>
      <c r="C150" s="2" t="s">
        <v>666</v>
      </c>
      <c r="D150" s="2" t="n">
        <v>9</v>
      </c>
      <c r="E150" s="2" t="n">
        <v>117</v>
      </c>
      <c r="G150" s="4" t="s">
        <v>1134</v>
      </c>
      <c r="H150" s="2" t="s">
        <v>1135</v>
      </c>
      <c r="I150" s="2" t="s">
        <v>811</v>
      </c>
      <c r="J150" s="2" t="s">
        <v>798</v>
      </c>
      <c r="K150" s="2" t="s">
        <v>262</v>
      </c>
      <c r="L150" s="2" t="s">
        <v>770</v>
      </c>
      <c r="M150" s="2" t="s">
        <v>66</v>
      </c>
      <c r="N150" s="2" t="n">
        <v>172</v>
      </c>
      <c r="O150" s="2" t="n">
        <v>2</v>
      </c>
      <c r="Q150" s="2" t="n">
        <f aca="false">TRUE()</f>
        <v>1</v>
      </c>
      <c r="R150" s="2" t="n">
        <f aca="false">TRUE()</f>
        <v>1</v>
      </c>
      <c r="S150" s="2" t="n">
        <f aca="false">TRUE()</f>
        <v>1</v>
      </c>
      <c r="T150" s="2" t="n">
        <f aca="false">TRUE()</f>
        <v>1</v>
      </c>
      <c r="U150" s="2" t="n">
        <f aca="false">TRUE()</f>
        <v>1</v>
      </c>
      <c r="V150" s="2" t="n">
        <f aca="false">TRUE()</f>
        <v>1</v>
      </c>
      <c r="W150" s="2" t="n">
        <f aca="false">TRUE()</f>
        <v>1</v>
      </c>
      <c r="X150" s="2" t="n">
        <f aca="false">TRUE()</f>
        <v>1</v>
      </c>
      <c r="Y150" s="2" t="n">
        <f aca="false">TRUE()</f>
        <v>1</v>
      </c>
      <c r="Z150" s="2" t="n">
        <f aca="false">TRUE()</f>
        <v>1</v>
      </c>
      <c r="AA150" s="2" t="n">
        <f aca="false">TRUE()</f>
        <v>1</v>
      </c>
      <c r="AB150" s="2" t="n">
        <f aca="false">TRUE()</f>
        <v>1</v>
      </c>
      <c r="AC150" s="2" t="n">
        <f aca="false">TRUE()</f>
        <v>1</v>
      </c>
      <c r="AD150" s="2" t="n">
        <f aca="false">TRUE()</f>
        <v>1</v>
      </c>
      <c r="AE150" s="2" t="n">
        <f aca="false">TRUE()</f>
        <v>1</v>
      </c>
      <c r="AF150" s="2" t="n">
        <f aca="false">TRUE()</f>
        <v>1</v>
      </c>
      <c r="AG150" s="2" t="n">
        <f aca="false">FALSE()</f>
        <v>0</v>
      </c>
      <c r="AH150" s="2" t="n">
        <f aca="false">TRUE()</f>
        <v>1</v>
      </c>
      <c r="AI150" s="2" t="n">
        <f aca="false">FALSE()</f>
        <v>0</v>
      </c>
      <c r="AJ150" s="2" t="n">
        <f aca="false">FALSE()</f>
        <v>0</v>
      </c>
      <c r="AK150" s="2" t="n">
        <v>5</v>
      </c>
      <c r="AL150" s="2" t="n">
        <v>5</v>
      </c>
      <c r="AM150" s="2" t="n">
        <v>5</v>
      </c>
      <c r="AN150" s="2" t="n">
        <v>2</v>
      </c>
      <c r="AO150" s="2" t="n">
        <f aca="false">FALSE()</f>
        <v>0</v>
      </c>
      <c r="AP150" s="2" t="n">
        <v>17</v>
      </c>
    </row>
    <row r="151" customFormat="false" ht="15.75" hidden="false" customHeight="false" outlineLevel="0" collapsed="false">
      <c r="A151" s="73" t="n">
        <v>43600.5726157407</v>
      </c>
      <c r="B151" s="2" t="s">
        <v>604</v>
      </c>
      <c r="C151" s="2" t="s">
        <v>605</v>
      </c>
      <c r="D151" s="2" t="n">
        <v>9</v>
      </c>
      <c r="E151" s="2" t="n">
        <v>117</v>
      </c>
      <c r="G151" s="4" t="s">
        <v>606</v>
      </c>
      <c r="H151" s="2" t="s">
        <v>1136</v>
      </c>
      <c r="I151" s="2" t="s">
        <v>811</v>
      </c>
      <c r="J151" s="2" t="s">
        <v>798</v>
      </c>
      <c r="K151" s="2" t="s">
        <v>262</v>
      </c>
      <c r="L151" s="2" t="s">
        <v>770</v>
      </c>
      <c r="M151" s="2" t="s">
        <v>66</v>
      </c>
      <c r="N151" s="2" t="n">
        <v>173</v>
      </c>
      <c r="O151" s="2" t="n">
        <v>2</v>
      </c>
      <c r="Q151" s="2" t="n">
        <f aca="false">TRUE()</f>
        <v>1</v>
      </c>
      <c r="R151" s="2" t="n">
        <f aca="false">TRUE()</f>
        <v>1</v>
      </c>
      <c r="S151" s="2" t="n">
        <f aca="false">TRUE()</f>
        <v>1</v>
      </c>
      <c r="T151" s="2" t="n">
        <f aca="false">TRUE()</f>
        <v>1</v>
      </c>
      <c r="U151" s="2" t="n">
        <f aca="false">TRUE()</f>
        <v>1</v>
      </c>
      <c r="V151" s="2" t="n">
        <f aca="false">TRUE()</f>
        <v>1</v>
      </c>
      <c r="W151" s="2" t="n">
        <f aca="false">TRUE()</f>
        <v>1</v>
      </c>
      <c r="X151" s="2" t="n">
        <f aca="false">TRUE()</f>
        <v>1</v>
      </c>
      <c r="Y151" s="2" t="n">
        <f aca="false">TRUE()</f>
        <v>1</v>
      </c>
      <c r="Z151" s="2" t="n">
        <f aca="false">TRUE()</f>
        <v>1</v>
      </c>
      <c r="AA151" s="2" t="n">
        <f aca="false">TRUE()</f>
        <v>1</v>
      </c>
      <c r="AB151" s="2" t="n">
        <f aca="false">TRUE()</f>
        <v>1</v>
      </c>
      <c r="AC151" s="2" t="n">
        <f aca="false">TRUE()</f>
        <v>1</v>
      </c>
      <c r="AD151" s="2" t="n">
        <f aca="false">TRUE()</f>
        <v>1</v>
      </c>
      <c r="AE151" s="2" t="n">
        <f aca="false">TRUE()</f>
        <v>1</v>
      </c>
      <c r="AF151" s="2" t="n">
        <f aca="false">TRUE()</f>
        <v>1</v>
      </c>
      <c r="AG151" s="2" t="n">
        <f aca="false">TRUE()</f>
        <v>1</v>
      </c>
      <c r="AH151" s="2" t="n">
        <f aca="false">TRUE()</f>
        <v>1</v>
      </c>
      <c r="AI151" s="2" t="n">
        <f aca="false">FALSE()</f>
        <v>0</v>
      </c>
      <c r="AJ151" s="2" t="n">
        <f aca="false">FALSE()</f>
        <v>0</v>
      </c>
      <c r="AK151" s="2" t="n">
        <v>5</v>
      </c>
      <c r="AL151" s="2" t="n">
        <v>5</v>
      </c>
      <c r="AM151" s="2" t="n">
        <v>5</v>
      </c>
      <c r="AN151" s="2" t="n">
        <v>3</v>
      </c>
      <c r="AO151" s="2" t="n">
        <f aca="false">FALSE()</f>
        <v>0</v>
      </c>
      <c r="AP151" s="2" t="n">
        <v>18</v>
      </c>
    </row>
    <row r="152" customFormat="false" ht="15.75" hidden="false" customHeight="false" outlineLevel="0" collapsed="false">
      <c r="A152" s="73" t="n">
        <v>43600.5969675926</v>
      </c>
      <c r="B152" s="2" t="s">
        <v>590</v>
      </c>
      <c r="C152" s="2" t="s">
        <v>591</v>
      </c>
      <c r="D152" s="2" t="n">
        <v>8</v>
      </c>
      <c r="E152" s="2" t="n">
        <v>117</v>
      </c>
      <c r="G152" s="4" t="s">
        <v>1137</v>
      </c>
      <c r="H152" s="2" t="s">
        <v>593</v>
      </c>
      <c r="I152" s="2" t="s">
        <v>811</v>
      </c>
      <c r="J152" s="2" t="s">
        <v>727</v>
      </c>
      <c r="K152" s="2" t="s">
        <v>262</v>
      </c>
      <c r="L152" s="2" t="s">
        <v>732</v>
      </c>
      <c r="M152" s="2" t="s">
        <v>66</v>
      </c>
      <c r="N152" s="2" t="n">
        <v>175</v>
      </c>
      <c r="O152" s="2" t="n">
        <v>2</v>
      </c>
      <c r="Q152" s="2" t="n">
        <f aca="false">TRUE()</f>
        <v>1</v>
      </c>
      <c r="R152" s="2" t="n">
        <f aca="false">FALSE()</f>
        <v>0</v>
      </c>
      <c r="S152" s="2" t="n">
        <f aca="false">TRUE()</f>
        <v>1</v>
      </c>
      <c r="T152" s="2" t="n">
        <f aca="false">FALSE()</f>
        <v>0</v>
      </c>
      <c r="U152" s="2" t="n">
        <f aca="false">TRUE()</f>
        <v>1</v>
      </c>
      <c r="V152" s="2" t="n">
        <f aca="false">FALSE()</f>
        <v>0</v>
      </c>
      <c r="W152" s="2" t="n">
        <f aca="false">FALSE()</f>
        <v>0</v>
      </c>
      <c r="X152" s="2" t="n">
        <f aca="false">TRUE()</f>
        <v>1</v>
      </c>
      <c r="Y152" s="2" t="n">
        <f aca="false">FALSE()</f>
        <v>0</v>
      </c>
      <c r="Z152" s="2" t="n">
        <f aca="false">TRUE()</f>
        <v>1</v>
      </c>
      <c r="AA152" s="2" t="n">
        <f aca="false">FALSE()</f>
        <v>0</v>
      </c>
      <c r="AB152" s="2" t="n">
        <f aca="false">FALSE()</f>
        <v>0</v>
      </c>
      <c r="AC152" s="2" t="n">
        <f aca="false">FALSE()</f>
        <v>0</v>
      </c>
      <c r="AD152" s="2" t="n">
        <f aca="false">FALSE()</f>
        <v>0</v>
      </c>
      <c r="AE152" s="2" t="n">
        <f aca="false">FALSE()</f>
        <v>0</v>
      </c>
      <c r="AF152" s="2" t="n">
        <f aca="false">FALSE()</f>
        <v>0</v>
      </c>
      <c r="AG152" s="2" t="n">
        <f aca="false">FALSE()</f>
        <v>0</v>
      </c>
      <c r="AH152" s="2" t="n">
        <f aca="false">FALSE()</f>
        <v>0</v>
      </c>
      <c r="AI152" s="2" t="n">
        <f aca="false">FALSE()</f>
        <v>0</v>
      </c>
      <c r="AJ152" s="2" t="n">
        <f aca="false">FALSE()</f>
        <v>0</v>
      </c>
      <c r="AK152" s="2" t="n">
        <v>3</v>
      </c>
      <c r="AL152" s="2" t="n">
        <v>2</v>
      </c>
      <c r="AM152" s="2" t="n">
        <v>0</v>
      </c>
      <c r="AN152" s="2" t="n">
        <v>0</v>
      </c>
      <c r="AO152" s="2" t="n">
        <f aca="false">TRUE()</f>
        <v>1</v>
      </c>
      <c r="AP152" s="2" t="n">
        <v>5</v>
      </c>
    </row>
    <row r="153" customFormat="false" ht="15.75" hidden="false" customHeight="false" outlineLevel="0" collapsed="false">
      <c r="A153" s="73" t="n">
        <v>43600.683275463</v>
      </c>
      <c r="B153" s="2" t="s">
        <v>1138</v>
      </c>
      <c r="C153" s="2" t="s">
        <v>1139</v>
      </c>
      <c r="D153" s="2" t="n">
        <v>8</v>
      </c>
      <c r="E153" s="2" t="n">
        <v>117</v>
      </c>
      <c r="G153" s="4" t="s">
        <v>1140</v>
      </c>
      <c r="H153" s="2" t="s">
        <v>1141</v>
      </c>
      <c r="I153" s="2" t="s">
        <v>892</v>
      </c>
      <c r="J153" s="2" t="s">
        <v>727</v>
      </c>
      <c r="K153" s="2" t="s">
        <v>821</v>
      </c>
      <c r="L153" s="2" t="s">
        <v>778</v>
      </c>
      <c r="M153" s="2" t="s">
        <v>66</v>
      </c>
      <c r="N153" s="2" t="n">
        <v>176</v>
      </c>
      <c r="O153" s="2" t="n">
        <v>1</v>
      </c>
      <c r="Q153" s="2" t="n">
        <f aca="false">TRUE()</f>
        <v>1</v>
      </c>
      <c r="R153" s="2" t="n">
        <f aca="false">TRUE()</f>
        <v>1</v>
      </c>
      <c r="S153" s="2" t="n">
        <f aca="false">TRUE()</f>
        <v>1</v>
      </c>
      <c r="T153" s="2" t="n">
        <f aca="false">TRUE()</f>
        <v>1</v>
      </c>
      <c r="U153" s="2" t="n">
        <f aca="false">TRUE()</f>
        <v>1</v>
      </c>
      <c r="V153" s="2" t="n">
        <f aca="false">TRUE()</f>
        <v>1</v>
      </c>
      <c r="W153" s="2" t="n">
        <f aca="false">TRUE()</f>
        <v>1</v>
      </c>
      <c r="X153" s="2" t="n">
        <f aca="false">TRUE()</f>
        <v>1</v>
      </c>
      <c r="Y153" s="2" t="n">
        <f aca="false">TRUE()</f>
        <v>1</v>
      </c>
      <c r="Z153" s="2" t="n">
        <f aca="false">TRUE()</f>
        <v>1</v>
      </c>
      <c r="AA153" s="2" t="n">
        <f aca="false">FALSE()</f>
        <v>0</v>
      </c>
      <c r="AB153" s="2" t="n">
        <f aca="false">FALSE()</f>
        <v>0</v>
      </c>
      <c r="AC153" s="2" t="n">
        <f aca="false">FALSE()</f>
        <v>0</v>
      </c>
      <c r="AD153" s="2" t="n">
        <f aca="false">FALSE()</f>
        <v>0</v>
      </c>
      <c r="AE153" s="2" t="n">
        <f aca="false">FALSE()</f>
        <v>0</v>
      </c>
      <c r="AF153" s="2" t="n">
        <f aca="false">TRUE()</f>
        <v>1</v>
      </c>
      <c r="AG153" s="2" t="n">
        <f aca="false">TRUE()</f>
        <v>1</v>
      </c>
      <c r="AH153" s="2" t="n">
        <f aca="false">TRUE()</f>
        <v>1</v>
      </c>
      <c r="AI153" s="2" t="n">
        <f aca="false">TRUE()</f>
        <v>1</v>
      </c>
      <c r="AJ153" s="2" t="n">
        <f aca="false">TRUE()</f>
        <v>1</v>
      </c>
      <c r="AK153" s="2" t="n">
        <v>5</v>
      </c>
      <c r="AL153" s="2" t="n">
        <v>5</v>
      </c>
      <c r="AM153" s="2" t="n">
        <v>0</v>
      </c>
      <c r="AN153" s="2" t="n">
        <v>5</v>
      </c>
      <c r="AO153" s="2" t="n">
        <f aca="false">TRUE()</f>
        <v>1</v>
      </c>
      <c r="AP153" s="2" t="n">
        <v>-1</v>
      </c>
    </row>
    <row r="154" customFormat="false" ht="15.75" hidden="false" customHeight="false" outlineLevel="0" collapsed="false">
      <c r="A154" s="73" t="n">
        <v>43601.0777893519</v>
      </c>
      <c r="B154" s="2" t="s">
        <v>832</v>
      </c>
      <c r="C154" s="2" t="s">
        <v>75</v>
      </c>
      <c r="D154" s="2" t="n">
        <v>8</v>
      </c>
      <c r="E154" s="2" t="n">
        <v>117</v>
      </c>
      <c r="G154" s="4" t="s">
        <v>1142</v>
      </c>
      <c r="H154" s="2" t="s">
        <v>1143</v>
      </c>
      <c r="I154" s="2" t="s">
        <v>765</v>
      </c>
      <c r="J154" s="2" t="s">
        <v>727</v>
      </c>
      <c r="K154" s="2" t="s">
        <v>788</v>
      </c>
      <c r="L154" s="2" t="s">
        <v>736</v>
      </c>
      <c r="M154" s="2" t="s">
        <v>66</v>
      </c>
      <c r="N154" s="2" t="n">
        <v>177</v>
      </c>
      <c r="O154" s="2" t="n">
        <v>2</v>
      </c>
      <c r="Q154" s="2" t="n">
        <f aca="false">TRUE()</f>
        <v>1</v>
      </c>
      <c r="R154" s="2" t="n">
        <f aca="false">TRUE()</f>
        <v>1</v>
      </c>
      <c r="S154" s="2" t="n">
        <f aca="false">TRUE()</f>
        <v>1</v>
      </c>
      <c r="T154" s="2" t="n">
        <f aca="false">TRUE()</f>
        <v>1</v>
      </c>
      <c r="U154" s="2" t="n">
        <f aca="false">TRUE()</f>
        <v>1</v>
      </c>
      <c r="V154" s="2" t="n">
        <f aca="false">TRUE()</f>
        <v>1</v>
      </c>
      <c r="W154" s="2" t="n">
        <f aca="false">TRUE()</f>
        <v>1</v>
      </c>
      <c r="X154" s="2" t="n">
        <f aca="false">TRUE()</f>
        <v>1</v>
      </c>
      <c r="Y154" s="2" t="n">
        <f aca="false">TRUE()</f>
        <v>1</v>
      </c>
      <c r="Z154" s="2" t="n">
        <f aca="false">TRUE()</f>
        <v>1</v>
      </c>
      <c r="AA154" s="2" t="n">
        <f aca="false">TRUE()</f>
        <v>1</v>
      </c>
      <c r="AB154" s="2" t="n">
        <f aca="false">TRUE()</f>
        <v>1</v>
      </c>
      <c r="AC154" s="2" t="n">
        <f aca="false">TRUE()</f>
        <v>1</v>
      </c>
      <c r="AD154" s="2" t="n">
        <f aca="false">FALSE()</f>
        <v>0</v>
      </c>
      <c r="AE154" s="2" t="n">
        <f aca="false">FALSE()</f>
        <v>0</v>
      </c>
      <c r="AF154" s="2" t="n">
        <f aca="false">TRUE()</f>
        <v>1</v>
      </c>
      <c r="AG154" s="2" t="n">
        <f aca="false">TRUE()</f>
        <v>1</v>
      </c>
      <c r="AH154" s="2" t="n">
        <f aca="false">FALSE()</f>
        <v>0</v>
      </c>
      <c r="AI154" s="2" t="n">
        <f aca="false">FALSE()</f>
        <v>0</v>
      </c>
      <c r="AJ154" s="2" t="n">
        <f aca="false">TRUE()</f>
        <v>1</v>
      </c>
      <c r="AK154" s="2" t="n">
        <v>5</v>
      </c>
      <c r="AL154" s="2" t="n">
        <v>5</v>
      </c>
      <c r="AM154" s="2" t="n">
        <v>3</v>
      </c>
      <c r="AN154" s="2" t="n">
        <v>3</v>
      </c>
      <c r="AO154" s="2" t="n">
        <f aca="false">TRUE()</f>
        <v>1</v>
      </c>
      <c r="AP154" s="2" t="n">
        <v>16</v>
      </c>
    </row>
    <row r="155" customFormat="false" ht="15.75" hidden="false" customHeight="false" outlineLevel="0" collapsed="false">
      <c r="A155" s="73" t="n">
        <v>43601.0785416667</v>
      </c>
      <c r="B155" s="2" t="s">
        <v>496</v>
      </c>
      <c r="C155" s="2" t="s">
        <v>36</v>
      </c>
      <c r="D155" s="2" t="n">
        <v>8</v>
      </c>
      <c r="E155" s="2" t="n">
        <v>117</v>
      </c>
      <c r="G155" s="4" t="s">
        <v>1144</v>
      </c>
      <c r="H155" s="2" t="s">
        <v>498</v>
      </c>
      <c r="I155" s="2" t="s">
        <v>751</v>
      </c>
      <c r="J155" s="2" t="s">
        <v>225</v>
      </c>
      <c r="K155" s="2" t="s">
        <v>748</v>
      </c>
      <c r="L155" s="2" t="s">
        <v>736</v>
      </c>
      <c r="M155" s="2" t="s">
        <v>66</v>
      </c>
      <c r="N155" s="2" t="n">
        <v>178</v>
      </c>
      <c r="O155" s="2" t="n">
        <v>2</v>
      </c>
      <c r="Q155" s="2" t="n">
        <f aca="false">TRUE()</f>
        <v>1</v>
      </c>
      <c r="R155" s="2" t="n">
        <f aca="false">TRUE()</f>
        <v>1</v>
      </c>
      <c r="S155" s="2" t="n">
        <f aca="false">TRUE()</f>
        <v>1</v>
      </c>
      <c r="T155" s="2" t="n">
        <f aca="false">TRUE()</f>
        <v>1</v>
      </c>
      <c r="U155" s="2" t="n">
        <f aca="false">TRUE()</f>
        <v>1</v>
      </c>
      <c r="V155" s="2" t="n">
        <f aca="false">FALSE()</f>
        <v>0</v>
      </c>
      <c r="W155" s="2" t="n">
        <f aca="false">FALSE()</f>
        <v>0</v>
      </c>
      <c r="X155" s="2" t="n">
        <f aca="false">FALSE()</f>
        <v>0</v>
      </c>
      <c r="Y155" s="2" t="n">
        <f aca="false">FALSE()</f>
        <v>0</v>
      </c>
      <c r="Z155" s="2" t="n">
        <f aca="false">FALSE()</f>
        <v>0</v>
      </c>
      <c r="AA155" s="2" t="n">
        <f aca="false">TRUE()</f>
        <v>1</v>
      </c>
      <c r="AB155" s="2" t="n">
        <f aca="false">TRUE()</f>
        <v>1</v>
      </c>
      <c r="AC155" s="2" t="n">
        <f aca="false">TRUE()</f>
        <v>1</v>
      </c>
      <c r="AD155" s="2" t="n">
        <f aca="false">FALSE()</f>
        <v>0</v>
      </c>
      <c r="AE155" s="2" t="n">
        <f aca="false">FALSE()</f>
        <v>0</v>
      </c>
      <c r="AF155" s="2" t="n">
        <f aca="false">TRUE()</f>
        <v>1</v>
      </c>
      <c r="AG155" s="2" t="n">
        <f aca="false">TRUE()</f>
        <v>1</v>
      </c>
      <c r="AH155" s="2" t="n">
        <f aca="false">FALSE()</f>
        <v>0</v>
      </c>
      <c r="AI155" s="2" t="n">
        <f aca="false">FALSE()</f>
        <v>0</v>
      </c>
      <c r="AJ155" s="2" t="n">
        <f aca="false">FALSE()</f>
        <v>0</v>
      </c>
      <c r="AK155" s="2" t="n">
        <v>5</v>
      </c>
      <c r="AL155" s="2" t="n">
        <v>0</v>
      </c>
      <c r="AM155" s="2" t="n">
        <v>3</v>
      </c>
      <c r="AN155" s="2" t="n">
        <v>2</v>
      </c>
      <c r="AO155" s="2" t="n">
        <f aca="false">FALSE()</f>
        <v>0</v>
      </c>
      <c r="AP155" s="2" t="n">
        <v>10</v>
      </c>
    </row>
    <row r="156" customFormat="false" ht="15.75" hidden="false" customHeight="false" outlineLevel="0" collapsed="false">
      <c r="A156" s="73" t="n">
        <v>43601.14375</v>
      </c>
      <c r="B156" s="2" t="s">
        <v>1145</v>
      </c>
      <c r="C156" s="2" t="s">
        <v>1146</v>
      </c>
      <c r="D156" s="2" t="n">
        <v>8</v>
      </c>
      <c r="E156" s="2" t="n">
        <v>109</v>
      </c>
      <c r="G156" s="4" t="s">
        <v>1147</v>
      </c>
      <c r="H156" s="2" t="s">
        <v>1148</v>
      </c>
      <c r="I156" s="2" t="s">
        <v>729</v>
      </c>
      <c r="J156" s="2" t="s">
        <v>727</v>
      </c>
      <c r="K156" s="2" t="s">
        <v>742</v>
      </c>
      <c r="L156" s="2" t="s">
        <v>732</v>
      </c>
      <c r="M156" s="2" t="s">
        <v>66</v>
      </c>
      <c r="N156" s="2" t="n">
        <v>179</v>
      </c>
      <c r="O156" s="2" t="n">
        <v>2</v>
      </c>
      <c r="Q156" s="2" t="n">
        <f aca="false">TRUE()</f>
        <v>1</v>
      </c>
      <c r="R156" s="2" t="n">
        <f aca="false">TRUE()</f>
        <v>1</v>
      </c>
      <c r="S156" s="2" t="n">
        <f aca="false">TRUE()</f>
        <v>1</v>
      </c>
      <c r="T156" s="2" t="n">
        <f aca="false">TRUE()</f>
        <v>1</v>
      </c>
      <c r="U156" s="2" t="n">
        <f aca="false">TRUE()</f>
        <v>1</v>
      </c>
      <c r="V156" s="2" t="n">
        <f aca="false">TRUE()</f>
        <v>1</v>
      </c>
      <c r="W156" s="2" t="n">
        <f aca="false">TRUE()</f>
        <v>1</v>
      </c>
      <c r="X156" s="2" t="n">
        <f aca="false">TRUE()</f>
        <v>1</v>
      </c>
      <c r="Y156" s="2" t="n">
        <f aca="false">TRUE()</f>
        <v>1</v>
      </c>
      <c r="Z156" s="2" t="n">
        <f aca="false">TRUE()</f>
        <v>1</v>
      </c>
      <c r="AA156" s="2" t="n">
        <f aca="false">TRUE()</f>
        <v>1</v>
      </c>
      <c r="AB156" s="2" t="n">
        <f aca="false">TRUE()</f>
        <v>1</v>
      </c>
      <c r="AC156" s="2" t="n">
        <f aca="false">TRUE()</f>
        <v>1</v>
      </c>
      <c r="AD156" s="2" t="n">
        <f aca="false">FALSE()</f>
        <v>0</v>
      </c>
      <c r="AE156" s="2" t="n">
        <f aca="false">FALSE()</f>
        <v>0</v>
      </c>
      <c r="AF156" s="2" t="n">
        <f aca="false">TRUE()</f>
        <v>1</v>
      </c>
      <c r="AG156" s="2" t="n">
        <f aca="false">TRUE()</f>
        <v>1</v>
      </c>
      <c r="AH156" s="2" t="n">
        <f aca="false">TRUE()</f>
        <v>1</v>
      </c>
      <c r="AI156" s="2" t="n">
        <f aca="false">TRUE()</f>
        <v>1</v>
      </c>
      <c r="AJ156" s="2" t="n">
        <f aca="false">TRUE()</f>
        <v>1</v>
      </c>
      <c r="AK156" s="2" t="n">
        <v>5</v>
      </c>
      <c r="AL156" s="2" t="n">
        <v>5</v>
      </c>
      <c r="AM156" s="2" t="n">
        <v>3</v>
      </c>
      <c r="AN156" s="2" t="n">
        <v>5</v>
      </c>
      <c r="AO156" s="2" t="n">
        <f aca="false">FALSE()</f>
        <v>0</v>
      </c>
      <c r="AP156" s="2" t="n">
        <v>18</v>
      </c>
    </row>
    <row r="157" customFormat="false" ht="15.75" hidden="false" customHeight="false" outlineLevel="0" collapsed="false">
      <c r="A157" s="73" t="n">
        <v>43601.2061805556</v>
      </c>
      <c r="B157" s="2" t="s">
        <v>130</v>
      </c>
      <c r="C157" s="2" t="s">
        <v>131</v>
      </c>
      <c r="D157" s="2" t="n">
        <v>8</v>
      </c>
      <c r="E157" s="2" t="n">
        <v>117</v>
      </c>
      <c r="G157" s="4" t="s">
        <v>132</v>
      </c>
      <c r="H157" s="2" t="s">
        <v>133</v>
      </c>
      <c r="I157" s="2" t="s">
        <v>765</v>
      </c>
      <c r="J157" s="2" t="s">
        <v>727</v>
      </c>
      <c r="K157" s="2" t="s">
        <v>788</v>
      </c>
      <c r="L157" s="2" t="s">
        <v>770</v>
      </c>
      <c r="M157" s="2" t="s">
        <v>66</v>
      </c>
      <c r="N157" s="2" t="n">
        <v>180</v>
      </c>
      <c r="O157" s="2" t="n">
        <v>2</v>
      </c>
      <c r="Q157" s="2" t="n">
        <f aca="false">TRUE()</f>
        <v>1</v>
      </c>
      <c r="R157" s="2" t="n">
        <f aca="false">TRUE()</f>
        <v>1</v>
      </c>
      <c r="S157" s="2" t="n">
        <f aca="false">TRUE()</f>
        <v>1</v>
      </c>
      <c r="T157" s="2" t="n">
        <f aca="false">TRUE()</f>
        <v>1</v>
      </c>
      <c r="U157" s="2" t="n">
        <f aca="false">TRUE()</f>
        <v>1</v>
      </c>
      <c r="V157" s="2" t="n">
        <f aca="false">TRUE()</f>
        <v>1</v>
      </c>
      <c r="W157" s="2" t="n">
        <f aca="false">TRUE()</f>
        <v>1</v>
      </c>
      <c r="X157" s="2" t="n">
        <f aca="false">TRUE()</f>
        <v>1</v>
      </c>
      <c r="Y157" s="2" t="n">
        <f aca="false">TRUE()</f>
        <v>1</v>
      </c>
      <c r="Z157" s="2" t="n">
        <f aca="false">TRUE()</f>
        <v>1</v>
      </c>
      <c r="AA157" s="2" t="n">
        <f aca="false">TRUE()</f>
        <v>1</v>
      </c>
      <c r="AB157" s="2" t="n">
        <f aca="false">TRUE()</f>
        <v>1</v>
      </c>
      <c r="AC157" s="2" t="n">
        <f aca="false">TRUE()</f>
        <v>1</v>
      </c>
      <c r="AD157" s="2" t="n">
        <f aca="false">FALSE()</f>
        <v>0</v>
      </c>
      <c r="AE157" s="2" t="n">
        <f aca="false">FALSE()</f>
        <v>0</v>
      </c>
      <c r="AF157" s="2" t="n">
        <f aca="false">TRUE()</f>
        <v>1</v>
      </c>
      <c r="AG157" s="2" t="n">
        <f aca="false">TRUE()</f>
        <v>1</v>
      </c>
      <c r="AH157" s="2" t="n">
        <f aca="false">TRUE()</f>
        <v>1</v>
      </c>
      <c r="AI157" s="2" t="n">
        <f aca="false">FALSE()</f>
        <v>0</v>
      </c>
      <c r="AJ157" s="2" t="n">
        <f aca="false">FALSE()</f>
        <v>0</v>
      </c>
      <c r="AK157" s="2" t="n">
        <v>5</v>
      </c>
      <c r="AL157" s="2" t="n">
        <v>5</v>
      </c>
      <c r="AM157" s="2" t="n">
        <v>3</v>
      </c>
      <c r="AN157" s="2" t="n">
        <v>3</v>
      </c>
      <c r="AO157" s="2" t="n">
        <f aca="false">TRUE()</f>
        <v>1</v>
      </c>
      <c r="AP157" s="2" t="n">
        <v>16</v>
      </c>
    </row>
    <row r="158" customFormat="false" ht="15.75" hidden="false" customHeight="false" outlineLevel="0" collapsed="false">
      <c r="A158" s="73" t="n">
        <v>43601.3300231481</v>
      </c>
      <c r="B158" s="2" t="s">
        <v>669</v>
      </c>
      <c r="C158" s="2" t="s">
        <v>486</v>
      </c>
      <c r="D158" s="2" t="n">
        <v>7</v>
      </c>
      <c r="E158" s="2" t="n">
        <v>117</v>
      </c>
      <c r="F158" s="2" t="s">
        <v>1149</v>
      </c>
      <c r="G158" s="4" t="s">
        <v>1150</v>
      </c>
      <c r="H158" s="2" t="s">
        <v>671</v>
      </c>
      <c r="I158" s="2" t="s">
        <v>729</v>
      </c>
      <c r="J158" s="2" t="s">
        <v>727</v>
      </c>
      <c r="K158" s="2" t="s">
        <v>742</v>
      </c>
      <c r="L158" s="2" t="s">
        <v>743</v>
      </c>
      <c r="M158" s="2" t="s">
        <v>66</v>
      </c>
      <c r="N158" s="2" t="n">
        <v>181</v>
      </c>
      <c r="O158" s="2" t="n">
        <v>2</v>
      </c>
      <c r="Q158" s="2" t="n">
        <f aca="false">TRUE()</f>
        <v>1</v>
      </c>
      <c r="R158" s="2" t="n">
        <f aca="false">TRUE()</f>
        <v>1</v>
      </c>
      <c r="S158" s="2" t="n">
        <f aca="false">TRUE()</f>
        <v>1</v>
      </c>
      <c r="T158" s="2" t="n">
        <f aca="false">TRUE()</f>
        <v>1</v>
      </c>
      <c r="U158" s="2" t="n">
        <f aca="false">TRUE()</f>
        <v>1</v>
      </c>
      <c r="V158" s="2" t="n">
        <f aca="false">TRUE()</f>
        <v>1</v>
      </c>
      <c r="W158" s="2" t="n">
        <f aca="false">TRUE()</f>
        <v>1</v>
      </c>
      <c r="X158" s="2" t="n">
        <f aca="false">TRUE()</f>
        <v>1</v>
      </c>
      <c r="Y158" s="2" t="n">
        <f aca="false">TRUE()</f>
        <v>1</v>
      </c>
      <c r="Z158" s="2" t="n">
        <f aca="false">TRUE()</f>
        <v>1</v>
      </c>
      <c r="AA158" s="2" t="n">
        <f aca="false">TRUE()</f>
        <v>1</v>
      </c>
      <c r="AB158" s="2" t="n">
        <f aca="false">TRUE()</f>
        <v>1</v>
      </c>
      <c r="AC158" s="2" t="n">
        <f aca="false">TRUE()</f>
        <v>1</v>
      </c>
      <c r="AD158" s="2" t="n">
        <f aca="false">TRUE()</f>
        <v>1</v>
      </c>
      <c r="AE158" s="2" t="n">
        <f aca="false">FALSE()</f>
        <v>0</v>
      </c>
      <c r="AF158" s="2" t="n">
        <f aca="false">TRUE()</f>
        <v>1</v>
      </c>
      <c r="AG158" s="2" t="n">
        <f aca="false">TRUE()</f>
        <v>1</v>
      </c>
      <c r="AH158" s="2" t="n">
        <f aca="false">TRUE()</f>
        <v>1</v>
      </c>
      <c r="AI158" s="2" t="n">
        <f aca="false">FALSE()</f>
        <v>0</v>
      </c>
      <c r="AJ158" s="2" t="n">
        <f aca="false">FALSE()</f>
        <v>0</v>
      </c>
      <c r="AK158" s="2" t="n">
        <v>5</v>
      </c>
      <c r="AL158" s="2" t="n">
        <v>5</v>
      </c>
      <c r="AM158" s="2" t="n">
        <v>4</v>
      </c>
      <c r="AN158" s="2" t="n">
        <v>3</v>
      </c>
      <c r="AO158" s="2" t="n">
        <f aca="false">FALSE()</f>
        <v>0</v>
      </c>
      <c r="AP158" s="2" t="n">
        <v>17</v>
      </c>
    </row>
    <row r="159" customFormat="false" ht="15.75" hidden="false" customHeight="false" outlineLevel="0" collapsed="false">
      <c r="A159" s="73" t="n">
        <v>43601.4938078704</v>
      </c>
      <c r="B159" s="2" t="s">
        <v>242</v>
      </c>
      <c r="C159" s="2" t="s">
        <v>28</v>
      </c>
      <c r="D159" s="2" t="n">
        <v>9</v>
      </c>
      <c r="E159" s="2" t="n">
        <v>17</v>
      </c>
      <c r="F159" s="2" t="s">
        <v>1151</v>
      </c>
      <c r="G159" s="4" t="s">
        <v>245</v>
      </c>
      <c r="H159" s="2" t="s">
        <v>1152</v>
      </c>
      <c r="I159" s="2" t="s">
        <v>729</v>
      </c>
      <c r="J159" s="2" t="s">
        <v>798</v>
      </c>
      <c r="K159" s="2" t="s">
        <v>742</v>
      </c>
      <c r="L159" s="2" t="s">
        <v>743</v>
      </c>
      <c r="M159" s="2" t="s">
        <v>345</v>
      </c>
      <c r="N159" s="2" t="n">
        <v>182</v>
      </c>
      <c r="O159" s="2" t="n">
        <v>2</v>
      </c>
      <c r="Q159" s="2" t="n">
        <f aca="false">FALSE()</f>
        <v>0</v>
      </c>
      <c r="R159" s="2" t="n">
        <f aca="false">FALSE()</f>
        <v>0</v>
      </c>
      <c r="S159" s="2" t="n">
        <f aca="false">FALSE()</f>
        <v>0</v>
      </c>
      <c r="T159" s="2" t="n">
        <f aca="false">FALSE()</f>
        <v>0</v>
      </c>
      <c r="U159" s="2" t="n">
        <f aca="false">FALSE()</f>
        <v>0</v>
      </c>
      <c r="V159" s="2" t="n">
        <f aca="false">FALSE()</f>
        <v>0</v>
      </c>
      <c r="W159" s="2" t="n">
        <f aca="false">FALSE()</f>
        <v>0</v>
      </c>
      <c r="X159" s="2" t="n">
        <f aca="false">FALSE()</f>
        <v>0</v>
      </c>
      <c r="Y159" s="2" t="n">
        <f aca="false">FALSE()</f>
        <v>0</v>
      </c>
      <c r="Z159" s="2" t="n">
        <f aca="false">FALSE()</f>
        <v>0</v>
      </c>
      <c r="AA159" s="2" t="n">
        <f aca="false">FALSE()</f>
        <v>0</v>
      </c>
      <c r="AB159" s="2" t="n">
        <f aca="false">FALSE()</f>
        <v>0</v>
      </c>
      <c r="AC159" s="2" t="n">
        <f aca="false">FALSE()</f>
        <v>0</v>
      </c>
      <c r="AD159" s="2" t="n">
        <f aca="false">FALSE()</f>
        <v>0</v>
      </c>
      <c r="AE159" s="2" t="n">
        <f aca="false">FALSE()</f>
        <v>0</v>
      </c>
      <c r="AF159" s="2" t="n">
        <f aca="false">FALSE()</f>
        <v>0</v>
      </c>
      <c r="AG159" s="2" t="n">
        <f aca="false">FALSE()</f>
        <v>0</v>
      </c>
      <c r="AH159" s="2" t="n">
        <f aca="false">FALSE()</f>
        <v>0</v>
      </c>
      <c r="AI159" s="2" t="n">
        <f aca="false">FALSE()</f>
        <v>0</v>
      </c>
      <c r="AJ159" s="2" t="n">
        <f aca="false">FALSE()</f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f aca="false">FALSE()</f>
        <v>0</v>
      </c>
      <c r="AP159" s="2" t="n">
        <v>0</v>
      </c>
    </row>
    <row r="160" customFormat="false" ht="15.75" hidden="false" customHeight="false" outlineLevel="0" collapsed="false">
      <c r="A160" s="73" t="n">
        <v>43602.1154166667</v>
      </c>
      <c r="B160" s="2" t="s">
        <v>446</v>
      </c>
      <c r="C160" s="2" t="s">
        <v>111</v>
      </c>
      <c r="D160" s="2" t="n">
        <v>8</v>
      </c>
      <c r="E160" s="2" t="n">
        <v>117</v>
      </c>
      <c r="G160" s="4" t="s">
        <v>447</v>
      </c>
      <c r="H160" s="2" t="s">
        <v>1153</v>
      </c>
      <c r="I160" s="2" t="s">
        <v>729</v>
      </c>
      <c r="J160" s="2" t="s">
        <v>727</v>
      </c>
      <c r="K160" s="2" t="s">
        <v>225</v>
      </c>
      <c r="L160" s="2" t="s">
        <v>225</v>
      </c>
      <c r="M160" s="2" t="s">
        <v>66</v>
      </c>
      <c r="N160" s="2" t="n">
        <v>183</v>
      </c>
      <c r="O160" s="2" t="n">
        <v>2</v>
      </c>
      <c r="Q160" s="2" t="n">
        <f aca="false">TRUE()</f>
        <v>1</v>
      </c>
      <c r="R160" s="2" t="n">
        <f aca="false">TRUE()</f>
        <v>1</v>
      </c>
      <c r="S160" s="2" t="n">
        <f aca="false">TRUE()</f>
        <v>1</v>
      </c>
      <c r="T160" s="2" t="n">
        <f aca="false">TRUE()</f>
        <v>1</v>
      </c>
      <c r="U160" s="2" t="n">
        <f aca="false">TRUE()</f>
        <v>1</v>
      </c>
      <c r="V160" s="2" t="n">
        <f aca="false">TRUE()</f>
        <v>1</v>
      </c>
      <c r="W160" s="2" t="n">
        <f aca="false">TRUE()</f>
        <v>1</v>
      </c>
      <c r="X160" s="2" t="n">
        <f aca="false">TRUE()</f>
        <v>1</v>
      </c>
      <c r="Y160" s="2" t="n">
        <f aca="false">TRUE()</f>
        <v>1</v>
      </c>
      <c r="Z160" s="2" t="n">
        <f aca="false">TRUE()</f>
        <v>1</v>
      </c>
      <c r="AA160" s="2" t="n">
        <f aca="false">FALSE()</f>
        <v>0</v>
      </c>
      <c r="AB160" s="2" t="n">
        <f aca="false">FALSE()</f>
        <v>0</v>
      </c>
      <c r="AC160" s="2" t="n">
        <f aca="false">FALSE()</f>
        <v>0</v>
      </c>
      <c r="AD160" s="2" t="n">
        <f aca="false">FALSE()</f>
        <v>0</v>
      </c>
      <c r="AE160" s="2" t="n">
        <f aca="false">FALSE()</f>
        <v>0</v>
      </c>
      <c r="AF160" s="2" t="n">
        <f aca="false">FALSE()</f>
        <v>0</v>
      </c>
      <c r="AG160" s="2" t="n">
        <f aca="false">FALSE()</f>
        <v>0</v>
      </c>
      <c r="AH160" s="2" t="n">
        <f aca="false">FALSE()</f>
        <v>0</v>
      </c>
      <c r="AI160" s="2" t="n">
        <f aca="false">FALSE()</f>
        <v>0</v>
      </c>
      <c r="AJ160" s="2" t="n">
        <f aca="false">FALSE()</f>
        <v>0</v>
      </c>
      <c r="AK160" s="2" t="n">
        <v>5</v>
      </c>
      <c r="AL160" s="2" t="n">
        <v>5</v>
      </c>
      <c r="AM160" s="2" t="n">
        <v>0</v>
      </c>
      <c r="AN160" s="2" t="n">
        <v>0</v>
      </c>
      <c r="AO160" s="2" t="n">
        <f aca="false">FALSE()</f>
        <v>0</v>
      </c>
      <c r="AP160" s="2" t="n">
        <v>10</v>
      </c>
    </row>
    <row r="161" customFormat="false" ht="15.75" hidden="false" customHeight="false" outlineLevel="0" collapsed="false">
      <c r="A161" s="73" t="n">
        <v>43602.3060069445</v>
      </c>
      <c r="B161" s="2" t="s">
        <v>1154</v>
      </c>
      <c r="C161" s="2" t="s">
        <v>188</v>
      </c>
      <c r="D161" s="2" t="n">
        <v>9</v>
      </c>
      <c r="E161" s="2" t="n">
        <v>74</v>
      </c>
      <c r="G161" s="4" t="s">
        <v>1155</v>
      </c>
      <c r="H161" s="2" t="s">
        <v>1156</v>
      </c>
      <c r="I161" s="2" t="s">
        <v>892</v>
      </c>
      <c r="J161" s="2" t="s">
        <v>798</v>
      </c>
      <c r="K161" s="2" t="s">
        <v>1157</v>
      </c>
      <c r="L161" s="2" t="s">
        <v>743</v>
      </c>
      <c r="M161" s="2" t="s">
        <v>66</v>
      </c>
      <c r="N161" s="2" t="n">
        <v>184</v>
      </c>
      <c r="O161" s="2" t="n">
        <v>2</v>
      </c>
      <c r="Q161" s="2" t="n">
        <f aca="false">TRUE()</f>
        <v>1</v>
      </c>
      <c r="R161" s="2" t="n">
        <f aca="false">TRUE()</f>
        <v>1</v>
      </c>
      <c r="S161" s="2" t="n">
        <f aca="false">TRUE()</f>
        <v>1</v>
      </c>
      <c r="T161" s="2" t="n">
        <f aca="false">TRUE()</f>
        <v>1</v>
      </c>
      <c r="U161" s="2" t="n">
        <f aca="false">TRUE()</f>
        <v>1</v>
      </c>
      <c r="V161" s="2" t="n">
        <f aca="false">TRUE()</f>
        <v>1</v>
      </c>
      <c r="W161" s="2" t="n">
        <f aca="false">TRUE()</f>
        <v>1</v>
      </c>
      <c r="X161" s="2" t="n">
        <f aca="false">TRUE()</f>
        <v>1</v>
      </c>
      <c r="Y161" s="2" t="n">
        <f aca="false">TRUE()</f>
        <v>1</v>
      </c>
      <c r="Z161" s="2" t="n">
        <f aca="false">TRUE()</f>
        <v>1</v>
      </c>
      <c r="AA161" s="2" t="n">
        <f aca="false">TRUE()</f>
        <v>1</v>
      </c>
      <c r="AB161" s="2" t="n">
        <f aca="false">TRUE()</f>
        <v>1</v>
      </c>
      <c r="AC161" s="2" t="n">
        <f aca="false">TRUE()</f>
        <v>1</v>
      </c>
      <c r="AD161" s="2" t="n">
        <f aca="false">TRUE()</f>
        <v>1</v>
      </c>
      <c r="AE161" s="2" t="n">
        <f aca="false">FALSE()</f>
        <v>0</v>
      </c>
      <c r="AF161" s="2" t="n">
        <f aca="false">TRUE()</f>
        <v>1</v>
      </c>
      <c r="AG161" s="2" t="n">
        <f aca="false">TRUE()</f>
        <v>1</v>
      </c>
      <c r="AH161" s="2" t="n">
        <f aca="false">TRUE()</f>
        <v>1</v>
      </c>
      <c r="AI161" s="2" t="n">
        <f aca="false">FALSE()</f>
        <v>0</v>
      </c>
      <c r="AJ161" s="2" t="n">
        <f aca="false">FALSE()</f>
        <v>0</v>
      </c>
      <c r="AK161" s="2" t="n">
        <v>5</v>
      </c>
      <c r="AL161" s="2" t="n">
        <v>5</v>
      </c>
      <c r="AM161" s="2" t="n">
        <v>4</v>
      </c>
      <c r="AN161" s="2" t="n">
        <v>3</v>
      </c>
      <c r="AO161" s="2" t="n">
        <f aca="false">TRUE()</f>
        <v>1</v>
      </c>
      <c r="AP161" s="2" t="n">
        <v>17</v>
      </c>
    </row>
    <row r="162" customFormat="false" ht="15.75" hidden="false" customHeight="false" outlineLevel="0" collapsed="false">
      <c r="A162" s="73" t="n">
        <v>43602.3512268519</v>
      </c>
      <c r="B162" s="2" t="s">
        <v>1158</v>
      </c>
      <c r="C162" s="2" t="s">
        <v>28</v>
      </c>
      <c r="D162" s="2" t="n">
        <v>10</v>
      </c>
      <c r="E162" s="2" t="n">
        <v>149</v>
      </c>
      <c r="G162" s="4" t="s">
        <v>1159</v>
      </c>
      <c r="H162" s="2" t="s">
        <v>1160</v>
      </c>
      <c r="I162" s="2" t="s">
        <v>765</v>
      </c>
      <c r="J162" s="2" t="s">
        <v>757</v>
      </c>
      <c r="K162" s="2" t="s">
        <v>821</v>
      </c>
      <c r="L162" s="2" t="s">
        <v>778</v>
      </c>
      <c r="M162" s="2" t="s">
        <v>66</v>
      </c>
      <c r="N162" s="2" t="n">
        <v>185</v>
      </c>
      <c r="O162" s="2" t="n">
        <v>1</v>
      </c>
      <c r="Q162" s="2" t="n">
        <f aca="false">FALSE()</f>
        <v>0</v>
      </c>
      <c r="R162" s="2" t="n">
        <f aca="false">FALSE()</f>
        <v>0</v>
      </c>
      <c r="S162" s="2" t="n">
        <f aca="false">FALSE()</f>
        <v>0</v>
      </c>
      <c r="T162" s="2" t="n">
        <f aca="false">FALSE()</f>
        <v>0</v>
      </c>
      <c r="U162" s="2" t="n">
        <f aca="false">FALSE()</f>
        <v>0</v>
      </c>
      <c r="V162" s="2" t="n">
        <f aca="false">FALSE()</f>
        <v>0</v>
      </c>
      <c r="W162" s="2" t="n">
        <f aca="false">FALSE()</f>
        <v>0</v>
      </c>
      <c r="X162" s="2" t="n">
        <f aca="false">FALSE()</f>
        <v>0</v>
      </c>
      <c r="Y162" s="2" t="n">
        <f aca="false">FALSE()</f>
        <v>0</v>
      </c>
      <c r="Z162" s="2" t="n">
        <f aca="false">FALSE()</f>
        <v>0</v>
      </c>
      <c r="AA162" s="2" t="n">
        <f aca="false">FALSE()</f>
        <v>0</v>
      </c>
      <c r="AB162" s="2" t="n">
        <f aca="false">FALSE()</f>
        <v>0</v>
      </c>
      <c r="AC162" s="2" t="n">
        <f aca="false">FALSE()</f>
        <v>0</v>
      </c>
      <c r="AD162" s="2" t="n">
        <f aca="false">FALSE()</f>
        <v>0</v>
      </c>
      <c r="AE162" s="2" t="n">
        <f aca="false">FALSE()</f>
        <v>0</v>
      </c>
      <c r="AF162" s="2" t="n">
        <f aca="false">FALSE()</f>
        <v>0</v>
      </c>
      <c r="AG162" s="2" t="n">
        <f aca="false">FALSE()</f>
        <v>0</v>
      </c>
      <c r="AH162" s="2" t="n">
        <f aca="false">FALSE()</f>
        <v>0</v>
      </c>
      <c r="AI162" s="2" t="n">
        <f aca="false">FALSE()</f>
        <v>0</v>
      </c>
      <c r="AJ162" s="2" t="n">
        <f aca="false">FALSE()</f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f aca="false">FALSE()</f>
        <v>0</v>
      </c>
      <c r="AP162" s="2" t="n">
        <v>-1</v>
      </c>
    </row>
    <row r="163" customFormat="false" ht="15.75" hidden="false" customHeight="false" outlineLevel="0" collapsed="false">
      <c r="A163" s="73" t="n">
        <v>43610.6774074074</v>
      </c>
      <c r="B163" s="2" t="s">
        <v>27</v>
      </c>
      <c r="C163" s="2" t="s">
        <v>28</v>
      </c>
      <c r="D163" s="2" t="n">
        <v>8</v>
      </c>
      <c r="E163" s="2" t="n">
        <v>63</v>
      </c>
      <c r="G163" s="4" t="s">
        <v>1161</v>
      </c>
      <c r="H163" s="2" t="s">
        <v>1162</v>
      </c>
      <c r="I163" s="2" t="s">
        <v>751</v>
      </c>
      <c r="J163" s="2" t="s">
        <v>777</v>
      </c>
      <c r="K163" s="2" t="s">
        <v>821</v>
      </c>
      <c r="L163" s="2" t="s">
        <v>778</v>
      </c>
      <c r="M163" s="2" t="s">
        <v>66</v>
      </c>
      <c r="N163" s="2" t="n">
        <v>186</v>
      </c>
      <c r="O163" s="2" t="n">
        <v>2</v>
      </c>
      <c r="Q163" s="2" t="n">
        <f aca="false">TRUE()</f>
        <v>1</v>
      </c>
      <c r="R163" s="2" t="n">
        <f aca="false">TRUE()</f>
        <v>1</v>
      </c>
      <c r="S163" s="2" t="n">
        <f aca="false">FALSE()</f>
        <v>0</v>
      </c>
      <c r="T163" s="2" t="n">
        <f aca="false">TRUE()</f>
        <v>1</v>
      </c>
      <c r="U163" s="2" t="n">
        <f aca="false">TRUE()</f>
        <v>1</v>
      </c>
      <c r="V163" s="2" t="n">
        <f aca="false">TRUE()</f>
        <v>1</v>
      </c>
      <c r="W163" s="2" t="n">
        <f aca="false">TRUE()</f>
        <v>1</v>
      </c>
      <c r="X163" s="2" t="n">
        <f aca="false">FALSE()</f>
        <v>0</v>
      </c>
      <c r="Y163" s="2" t="n">
        <f aca="false">FALSE()</f>
        <v>0</v>
      </c>
      <c r="Z163" s="2" t="n">
        <f aca="false">TRUE()</f>
        <v>1</v>
      </c>
      <c r="AA163" s="2" t="n">
        <f aca="false">FALSE()</f>
        <v>0</v>
      </c>
      <c r="AB163" s="2" t="n">
        <f aca="false">FALSE()</f>
        <v>0</v>
      </c>
      <c r="AC163" s="2" t="n">
        <f aca="false">FALSE()</f>
        <v>0</v>
      </c>
      <c r="AD163" s="2" t="n">
        <f aca="false">FALSE()</f>
        <v>0</v>
      </c>
      <c r="AE163" s="2" t="n">
        <f aca="false">FALSE()</f>
        <v>0</v>
      </c>
      <c r="AF163" s="2" t="n">
        <f aca="false">FALSE()</f>
        <v>0</v>
      </c>
      <c r="AG163" s="2" t="n">
        <f aca="false">FALSE()</f>
        <v>0</v>
      </c>
      <c r="AH163" s="2" t="n">
        <f aca="false">FALSE()</f>
        <v>0</v>
      </c>
      <c r="AI163" s="2" t="n">
        <f aca="false">FALSE()</f>
        <v>0</v>
      </c>
      <c r="AJ163" s="2" t="n">
        <f aca="false">FALSE()</f>
        <v>0</v>
      </c>
      <c r="AK163" s="2" t="n">
        <v>4</v>
      </c>
      <c r="AL163" s="2" t="n">
        <v>3</v>
      </c>
      <c r="AM163" s="2" t="n">
        <v>0</v>
      </c>
      <c r="AN163" s="2" t="n">
        <v>0</v>
      </c>
      <c r="AO163" s="2" t="n">
        <f aca="false">FALSE()</f>
        <v>0</v>
      </c>
      <c r="AP163" s="2" t="n">
        <v>7</v>
      </c>
    </row>
    <row r="164" customFormat="false" ht="15.75" hidden="false" customHeight="false" outlineLevel="0" collapsed="false">
      <c r="A164" s="73" t="n">
        <v>43629.1541087963</v>
      </c>
      <c r="B164" s="2" t="s">
        <v>1163</v>
      </c>
      <c r="C164" s="2" t="s">
        <v>767</v>
      </c>
      <c r="D164" s="2" t="n">
        <v>7</v>
      </c>
      <c r="E164" s="2" t="n">
        <v>117</v>
      </c>
      <c r="G164" s="4" t="s">
        <v>1164</v>
      </c>
      <c r="H164" s="2" t="s">
        <v>1165</v>
      </c>
      <c r="I164" s="2" t="s">
        <v>751</v>
      </c>
      <c r="J164" s="2" t="s">
        <v>741</v>
      </c>
      <c r="K164" s="2" t="s">
        <v>821</v>
      </c>
      <c r="L164" s="2" t="s">
        <v>790</v>
      </c>
      <c r="M164" s="2" t="s">
        <v>66</v>
      </c>
      <c r="N164" s="2" t="n">
        <v>187</v>
      </c>
      <c r="O164" s="2" t="n">
        <v>2</v>
      </c>
      <c r="Q164" s="2" t="n">
        <f aca="false">TRUE()</f>
        <v>1</v>
      </c>
      <c r="R164" s="2" t="n">
        <f aca="false">TRUE()</f>
        <v>1</v>
      </c>
      <c r="S164" s="2" t="n">
        <f aca="false">TRUE()</f>
        <v>1</v>
      </c>
      <c r="T164" s="2" t="n">
        <f aca="false">TRUE()</f>
        <v>1</v>
      </c>
      <c r="U164" s="2" t="n">
        <f aca="false">TRUE()</f>
        <v>1</v>
      </c>
      <c r="V164" s="2" t="n">
        <f aca="false">TRUE()</f>
        <v>1</v>
      </c>
      <c r="W164" s="2" t="n">
        <f aca="false">TRUE()</f>
        <v>1</v>
      </c>
      <c r="X164" s="2" t="n">
        <f aca="false">TRUE()</f>
        <v>1</v>
      </c>
      <c r="Y164" s="2" t="n">
        <f aca="false">TRUE()</f>
        <v>1</v>
      </c>
      <c r="Z164" s="2" t="n">
        <f aca="false">TRUE()</f>
        <v>1</v>
      </c>
      <c r="AA164" s="2" t="n">
        <f aca="false">TRUE()</f>
        <v>1</v>
      </c>
      <c r="AB164" s="2" t="n">
        <f aca="false">TRUE()</f>
        <v>1</v>
      </c>
      <c r="AC164" s="2" t="n">
        <f aca="false">TRUE()</f>
        <v>1</v>
      </c>
      <c r="AD164" s="2" t="n">
        <f aca="false">TRUE()</f>
        <v>1</v>
      </c>
      <c r="AE164" s="2" t="n">
        <f aca="false">TRUE()</f>
        <v>1</v>
      </c>
      <c r="AF164" s="2" t="n">
        <f aca="false">TRUE()</f>
        <v>1</v>
      </c>
      <c r="AG164" s="2" t="n">
        <f aca="false">FALSE()</f>
        <v>0</v>
      </c>
      <c r="AH164" s="2" t="n">
        <f aca="false">TRUE()</f>
        <v>1</v>
      </c>
      <c r="AI164" s="2" t="n">
        <f aca="false">FALSE()</f>
        <v>0</v>
      </c>
      <c r="AJ164" s="2" t="n">
        <f aca="false">TRUE()</f>
        <v>1</v>
      </c>
      <c r="AK164" s="2" t="n">
        <v>5</v>
      </c>
      <c r="AL164" s="2" t="n">
        <v>5</v>
      </c>
      <c r="AM164" s="2" t="n">
        <v>5</v>
      </c>
      <c r="AN164" s="2" t="n">
        <v>3</v>
      </c>
      <c r="AO164" s="2" t="n">
        <f aca="false">FALSE()</f>
        <v>0</v>
      </c>
      <c r="AP164" s="2" t="n">
        <v>18</v>
      </c>
    </row>
    <row r="165" customFormat="false" ht="15.75" hidden="false" customHeight="false" outlineLevel="0" collapsed="false">
      <c r="A165" s="73" t="n">
        <v>43630.719212963</v>
      </c>
      <c r="B165" s="2" t="s">
        <v>960</v>
      </c>
      <c r="C165" s="2" t="s">
        <v>632</v>
      </c>
      <c r="D165" s="2" t="n">
        <v>10</v>
      </c>
      <c r="E165" s="2" t="n">
        <v>64</v>
      </c>
      <c r="G165" s="4" t="s">
        <v>1166</v>
      </c>
      <c r="H165" s="2" t="s">
        <v>1167</v>
      </c>
      <c r="I165" s="2" t="s">
        <v>892</v>
      </c>
      <c r="J165" s="2" t="s">
        <v>798</v>
      </c>
      <c r="K165" s="2" t="s">
        <v>1157</v>
      </c>
      <c r="L165" s="2" t="s">
        <v>790</v>
      </c>
      <c r="M165" s="2" t="s">
        <v>66</v>
      </c>
      <c r="N165" s="2" t="n">
        <v>188</v>
      </c>
      <c r="O165" s="2" t="n">
        <v>2</v>
      </c>
      <c r="Q165" s="2" t="n">
        <f aca="false">TRUE()</f>
        <v>1</v>
      </c>
      <c r="R165" s="2" t="n">
        <f aca="false">TRUE()</f>
        <v>1</v>
      </c>
      <c r="S165" s="2" t="n">
        <f aca="false">TRUE()</f>
        <v>1</v>
      </c>
      <c r="T165" s="2" t="n">
        <f aca="false">TRUE()</f>
        <v>1</v>
      </c>
      <c r="U165" s="2" t="n">
        <f aca="false">TRUE()</f>
        <v>1</v>
      </c>
      <c r="V165" s="2" t="n">
        <f aca="false">TRUE()</f>
        <v>1</v>
      </c>
      <c r="W165" s="2" t="n">
        <f aca="false">TRUE()</f>
        <v>1</v>
      </c>
      <c r="X165" s="2" t="n">
        <f aca="false">TRUE()</f>
        <v>1</v>
      </c>
      <c r="Y165" s="2" t="n">
        <f aca="false">TRUE()</f>
        <v>1</v>
      </c>
      <c r="Z165" s="2" t="n">
        <f aca="false">FALSE()</f>
        <v>0</v>
      </c>
      <c r="AA165" s="2" t="n">
        <f aca="false">TRUE()</f>
        <v>1</v>
      </c>
      <c r="AB165" s="2" t="n">
        <f aca="false">TRUE()</f>
        <v>1</v>
      </c>
      <c r="AC165" s="2" t="n">
        <f aca="false">TRUE()</f>
        <v>1</v>
      </c>
      <c r="AD165" s="2" t="n">
        <f aca="false">TRUE()</f>
        <v>1</v>
      </c>
      <c r="AE165" s="2" t="n">
        <f aca="false">FALSE()</f>
        <v>0</v>
      </c>
      <c r="AF165" s="2" t="n">
        <f aca="false">TRUE()</f>
        <v>1</v>
      </c>
      <c r="AG165" s="2" t="n">
        <f aca="false">FALSE()</f>
        <v>0</v>
      </c>
      <c r="AH165" s="2" t="n">
        <f aca="false">FALSE()</f>
        <v>0</v>
      </c>
      <c r="AI165" s="2" t="n">
        <f aca="false">TRUE()</f>
        <v>1</v>
      </c>
      <c r="AJ165" s="2" t="n">
        <f aca="false">TRUE()</f>
        <v>1</v>
      </c>
      <c r="AK165" s="2" t="n">
        <v>5</v>
      </c>
      <c r="AL165" s="2" t="n">
        <v>4</v>
      </c>
      <c r="AM165" s="2" t="n">
        <v>4</v>
      </c>
      <c r="AN165" s="2" t="n">
        <v>3</v>
      </c>
      <c r="AO165" s="2" t="n">
        <f aca="false">TRUE()</f>
        <v>1</v>
      </c>
      <c r="AP165" s="2" t="n">
        <v>16</v>
      </c>
    </row>
    <row r="166" customFormat="false" ht="15.75" hidden="false" customHeight="false" outlineLevel="0" collapsed="false">
      <c r="A166" s="73" t="n">
        <v>43634.2082638889</v>
      </c>
      <c r="B166" s="2" t="s">
        <v>414</v>
      </c>
      <c r="C166" s="2" t="s">
        <v>415</v>
      </c>
      <c r="D166" s="2" t="n">
        <v>9</v>
      </c>
      <c r="E166" s="2" t="n">
        <v>56</v>
      </c>
      <c r="G166" s="4" t="s">
        <v>1168</v>
      </c>
      <c r="H166" s="2" t="s">
        <v>1169</v>
      </c>
      <c r="I166" s="2" t="s">
        <v>1170</v>
      </c>
      <c r="J166" s="2" t="s">
        <v>757</v>
      </c>
      <c r="K166" s="2" t="s">
        <v>821</v>
      </c>
      <c r="L166" s="2" t="s">
        <v>778</v>
      </c>
      <c r="M166" s="2" t="s">
        <v>66</v>
      </c>
      <c r="N166" s="2" t="n">
        <v>189</v>
      </c>
      <c r="O166" s="2" t="n">
        <v>2</v>
      </c>
      <c r="Q166" s="2" t="n">
        <f aca="false">TRUE()</f>
        <v>1</v>
      </c>
      <c r="R166" s="2" t="n">
        <f aca="false">TRUE()</f>
        <v>1</v>
      </c>
      <c r="S166" s="2" t="n">
        <f aca="false">TRUE()</f>
        <v>1</v>
      </c>
      <c r="T166" s="2" t="n">
        <f aca="false">TRUE()</f>
        <v>1</v>
      </c>
      <c r="U166" s="2" t="n">
        <f aca="false">TRUE()</f>
        <v>1</v>
      </c>
      <c r="V166" s="2" t="n">
        <f aca="false">TRUE()</f>
        <v>1</v>
      </c>
      <c r="W166" s="2" t="n">
        <f aca="false">TRUE()</f>
        <v>1</v>
      </c>
      <c r="X166" s="2" t="n">
        <f aca="false">TRUE()</f>
        <v>1</v>
      </c>
      <c r="Y166" s="2" t="n">
        <f aca="false">TRUE()</f>
        <v>1</v>
      </c>
      <c r="Z166" s="2" t="n">
        <f aca="false">TRUE()</f>
        <v>1</v>
      </c>
      <c r="AA166" s="2" t="n">
        <f aca="false">TRUE()</f>
        <v>1</v>
      </c>
      <c r="AB166" s="2" t="n">
        <f aca="false">TRUE()</f>
        <v>1</v>
      </c>
      <c r="AC166" s="2" t="n">
        <f aca="false">TRUE()</f>
        <v>1</v>
      </c>
      <c r="AD166" s="2" t="n">
        <f aca="false">TRUE()</f>
        <v>1</v>
      </c>
      <c r="AE166" s="2" t="n">
        <f aca="false">TRUE()</f>
        <v>1</v>
      </c>
      <c r="AF166" s="2" t="n">
        <f aca="false">TRUE()</f>
        <v>1</v>
      </c>
      <c r="AG166" s="2" t="n">
        <f aca="false">TRUE()</f>
        <v>1</v>
      </c>
      <c r="AH166" s="2" t="n">
        <f aca="false">TRUE()</f>
        <v>1</v>
      </c>
      <c r="AI166" s="2" t="n">
        <f aca="false">TRUE()</f>
        <v>1</v>
      </c>
      <c r="AJ166" s="2" t="n">
        <f aca="false">TRUE()</f>
        <v>1</v>
      </c>
      <c r="AK166" s="2" t="n">
        <v>5</v>
      </c>
      <c r="AL166" s="2" t="n">
        <v>5</v>
      </c>
      <c r="AM166" s="2" t="n">
        <v>5</v>
      </c>
      <c r="AN166" s="2" t="n">
        <v>5</v>
      </c>
      <c r="AO166" s="2" t="n">
        <f aca="false">FALSE()</f>
        <v>0</v>
      </c>
      <c r="AP166" s="2" t="n">
        <v>20</v>
      </c>
    </row>
    <row r="167" customFormat="false" ht="15.75" hidden="false" customHeight="false" outlineLevel="0" collapsed="false">
      <c r="A167" s="73" t="n">
        <v>43646.4232523148</v>
      </c>
      <c r="B167" s="2" t="s">
        <v>665</v>
      </c>
      <c r="C167" s="2" t="s">
        <v>666</v>
      </c>
      <c r="D167" s="2" t="n">
        <v>9</v>
      </c>
      <c r="E167" s="2" t="n">
        <v>149</v>
      </c>
      <c r="G167" s="2" t="s">
        <v>66</v>
      </c>
      <c r="H167" s="2" t="s">
        <v>668</v>
      </c>
      <c r="I167" s="2" t="s">
        <v>225</v>
      </c>
      <c r="J167" s="2" t="s">
        <v>741</v>
      </c>
      <c r="K167" s="2" t="s">
        <v>788</v>
      </c>
      <c r="L167" s="2" t="s">
        <v>732</v>
      </c>
      <c r="M167" s="2" t="s">
        <v>66</v>
      </c>
      <c r="N167" s="2" t="n">
        <v>190</v>
      </c>
      <c r="O167" s="2" t="n">
        <v>0</v>
      </c>
      <c r="Q167" s="2" t="n">
        <f aca="false">FALSE()</f>
        <v>0</v>
      </c>
      <c r="R167" s="2" t="n">
        <f aca="false">FALSE()</f>
        <v>0</v>
      </c>
      <c r="S167" s="2" t="n">
        <f aca="false">FALSE()</f>
        <v>0</v>
      </c>
      <c r="T167" s="2" t="n">
        <f aca="false">FALSE()</f>
        <v>0</v>
      </c>
      <c r="U167" s="2" t="n">
        <f aca="false">FALSE()</f>
        <v>0</v>
      </c>
      <c r="V167" s="2" t="n">
        <f aca="false">TRUE()</f>
        <v>1</v>
      </c>
      <c r="W167" s="2" t="n">
        <f aca="false">TRUE()</f>
        <v>1</v>
      </c>
      <c r="X167" s="2" t="n">
        <f aca="false">TRUE()</f>
        <v>1</v>
      </c>
      <c r="Y167" s="2" t="n">
        <f aca="false">TRUE()</f>
        <v>1</v>
      </c>
      <c r="Z167" s="2" t="n">
        <f aca="false">TRUE()</f>
        <v>1</v>
      </c>
      <c r="AA167" s="2" t="n">
        <f aca="false">FALSE()</f>
        <v>0</v>
      </c>
      <c r="AB167" s="2" t="n">
        <f aca="false">TRUE()</f>
        <v>1</v>
      </c>
      <c r="AC167" s="2" t="n">
        <f aca="false">FALSE()</f>
        <v>0</v>
      </c>
      <c r="AD167" s="2" t="n">
        <f aca="false">FALSE()</f>
        <v>0</v>
      </c>
      <c r="AE167" s="2" t="n">
        <f aca="false">FALSE()</f>
        <v>0</v>
      </c>
      <c r="AF167" s="2" t="n">
        <f aca="false">TRUE()</f>
        <v>1</v>
      </c>
      <c r="AG167" s="2" t="n">
        <f aca="false">TRUE()</f>
        <v>1</v>
      </c>
      <c r="AH167" s="2" t="n">
        <f aca="false">TRUE()</f>
        <v>1</v>
      </c>
      <c r="AI167" s="2" t="n">
        <f aca="false">TRUE()</f>
        <v>1</v>
      </c>
      <c r="AJ167" s="2" t="n">
        <f aca="false">TRUE()</f>
        <v>1</v>
      </c>
      <c r="AK167" s="2" t="n">
        <v>0</v>
      </c>
      <c r="AL167" s="2" t="n">
        <v>5</v>
      </c>
      <c r="AM167" s="2" t="n">
        <v>1</v>
      </c>
      <c r="AN167" s="2" t="n">
        <v>5</v>
      </c>
      <c r="AO167" s="2" t="n">
        <f aca="false">FALSE()</f>
        <v>0</v>
      </c>
      <c r="AP167" s="2" t="n">
        <v>-1</v>
      </c>
    </row>
    <row r="168" customFormat="false" ht="15.75" hidden="false" customHeight="false" outlineLevel="0" collapsed="false">
      <c r="A168" s="73" t="n">
        <v>43648.2012847222</v>
      </c>
      <c r="B168" s="2" t="s">
        <v>1171</v>
      </c>
      <c r="C168" s="2" t="s">
        <v>294</v>
      </c>
      <c r="D168" s="2" t="n">
        <v>9</v>
      </c>
      <c r="E168" s="2" t="n">
        <v>139</v>
      </c>
      <c r="G168" s="4" t="s">
        <v>1172</v>
      </c>
      <c r="H168" s="2" t="s">
        <v>1173</v>
      </c>
      <c r="I168" s="2" t="s">
        <v>751</v>
      </c>
      <c r="J168" s="2" t="s">
        <v>798</v>
      </c>
      <c r="K168" s="2" t="s">
        <v>742</v>
      </c>
      <c r="L168" s="2" t="s">
        <v>770</v>
      </c>
      <c r="M168" s="2" t="s">
        <v>66</v>
      </c>
      <c r="N168" s="2" t="n">
        <v>191</v>
      </c>
      <c r="O168" s="2" t="n">
        <v>0</v>
      </c>
      <c r="Q168" s="2" t="n">
        <f aca="false">TRUE()</f>
        <v>1</v>
      </c>
      <c r="R168" s="2" t="n">
        <f aca="false">TRUE()</f>
        <v>1</v>
      </c>
      <c r="S168" s="2" t="n">
        <f aca="false">TRUE()</f>
        <v>1</v>
      </c>
      <c r="T168" s="2" t="n">
        <f aca="false">TRUE()</f>
        <v>1</v>
      </c>
      <c r="U168" s="2" t="n">
        <f aca="false">TRUE()</f>
        <v>1</v>
      </c>
      <c r="V168" s="2" t="n">
        <f aca="false">TRUE()</f>
        <v>1</v>
      </c>
      <c r="W168" s="2" t="n">
        <f aca="false">TRUE()</f>
        <v>1</v>
      </c>
      <c r="X168" s="2" t="n">
        <f aca="false">TRUE()</f>
        <v>1</v>
      </c>
      <c r="Y168" s="2" t="n">
        <f aca="false">TRUE()</f>
        <v>1</v>
      </c>
      <c r="Z168" s="2" t="n">
        <f aca="false">TRUE()</f>
        <v>1</v>
      </c>
      <c r="AA168" s="2" t="n">
        <f aca="false">TRUE()</f>
        <v>1</v>
      </c>
      <c r="AB168" s="2" t="n">
        <f aca="false">FALSE()</f>
        <v>0</v>
      </c>
      <c r="AC168" s="2" t="n">
        <f aca="false">TRUE()</f>
        <v>1</v>
      </c>
      <c r="AD168" s="2" t="n">
        <f aca="false">TRUE()</f>
        <v>1</v>
      </c>
      <c r="AE168" s="2" t="n">
        <f aca="false">FALSE()</f>
        <v>0</v>
      </c>
      <c r="AF168" s="2" t="n">
        <f aca="false">TRUE()</f>
        <v>1</v>
      </c>
      <c r="AG168" s="2" t="n">
        <f aca="false">TRUE()</f>
        <v>1</v>
      </c>
      <c r="AH168" s="2" t="n">
        <f aca="false">TRUE()</f>
        <v>1</v>
      </c>
      <c r="AI168" s="2" t="n">
        <f aca="false">TRUE()</f>
        <v>1</v>
      </c>
      <c r="AJ168" s="2" t="n">
        <f aca="false">TRUE()</f>
        <v>1</v>
      </c>
      <c r="AK168" s="2" t="n">
        <v>5</v>
      </c>
      <c r="AL168" s="2" t="n">
        <v>5</v>
      </c>
      <c r="AM168" s="2" t="n">
        <v>3</v>
      </c>
      <c r="AN168" s="2" t="n">
        <v>5</v>
      </c>
      <c r="AO168" s="2" t="n">
        <f aca="false">FALSE()</f>
        <v>0</v>
      </c>
      <c r="AP168" s="2" t="n">
        <v>-1</v>
      </c>
    </row>
    <row r="169" customFormat="false" ht="15.75" hidden="false" customHeight="false" outlineLevel="0" collapsed="false">
      <c r="A169" s="73" t="n">
        <v>43653.4816435185</v>
      </c>
      <c r="B169" s="2" t="s">
        <v>1174</v>
      </c>
      <c r="C169" s="2" t="s">
        <v>52</v>
      </c>
      <c r="D169" s="2" t="n">
        <v>10</v>
      </c>
      <c r="E169" s="2" t="n">
        <v>84</v>
      </c>
      <c r="G169" s="2" t="s">
        <v>587</v>
      </c>
      <c r="H169" s="2" t="s">
        <v>1175</v>
      </c>
      <c r="I169" s="2" t="s">
        <v>751</v>
      </c>
      <c r="J169" s="2" t="s">
        <v>777</v>
      </c>
      <c r="K169" s="2" t="s">
        <v>788</v>
      </c>
      <c r="L169" s="2" t="s">
        <v>778</v>
      </c>
      <c r="M169" s="2" t="s">
        <v>66</v>
      </c>
      <c r="N169" s="2" t="n">
        <v>192</v>
      </c>
      <c r="O169" s="2" t="n">
        <v>0</v>
      </c>
      <c r="Q169" s="2" t="n">
        <f aca="false">FALSE()</f>
        <v>0</v>
      </c>
      <c r="R169" s="2" t="n">
        <f aca="false">FALSE()</f>
        <v>0</v>
      </c>
      <c r="S169" s="2" t="n">
        <f aca="false">FALSE()</f>
        <v>0</v>
      </c>
      <c r="T169" s="2" t="n">
        <f aca="false">FALSE()</f>
        <v>0</v>
      </c>
      <c r="U169" s="2" t="n">
        <f aca="false">FALSE()</f>
        <v>0</v>
      </c>
      <c r="V169" s="2" t="n">
        <f aca="false">FALSE()</f>
        <v>0</v>
      </c>
      <c r="W169" s="2" t="n">
        <f aca="false">TRUE()</f>
        <v>1</v>
      </c>
      <c r="X169" s="2" t="n">
        <f aca="false">TRUE()</f>
        <v>1</v>
      </c>
      <c r="Y169" s="2" t="n">
        <f aca="false">TRUE()</f>
        <v>1</v>
      </c>
      <c r="Z169" s="2" t="n">
        <f aca="false">TRUE()</f>
        <v>1</v>
      </c>
      <c r="AA169" s="2" t="n">
        <f aca="false">FALSE()</f>
        <v>0</v>
      </c>
      <c r="AB169" s="2" t="n">
        <f aca="false">FALSE()</f>
        <v>0</v>
      </c>
      <c r="AC169" s="2" t="n">
        <f aca="false">FALSE()</f>
        <v>0</v>
      </c>
      <c r="AD169" s="2" t="n">
        <f aca="false">FALSE()</f>
        <v>0</v>
      </c>
      <c r="AE169" s="2" t="n">
        <f aca="false">FALSE()</f>
        <v>0</v>
      </c>
      <c r="AF169" s="2" t="n">
        <f aca="false">TRUE()</f>
        <v>1</v>
      </c>
      <c r="AG169" s="2" t="n">
        <f aca="false">TRUE()</f>
        <v>1</v>
      </c>
      <c r="AH169" s="2" t="n">
        <f aca="false">TRUE()</f>
        <v>1</v>
      </c>
      <c r="AI169" s="2" t="n">
        <f aca="false">TRUE()</f>
        <v>1</v>
      </c>
      <c r="AJ169" s="2" t="n">
        <f aca="false">FALSE()</f>
        <v>0</v>
      </c>
      <c r="AK169" s="2" t="n">
        <v>0</v>
      </c>
      <c r="AL169" s="2" t="n">
        <v>4</v>
      </c>
      <c r="AM169" s="2" t="n">
        <v>0</v>
      </c>
      <c r="AN169" s="2" t="n">
        <v>4</v>
      </c>
      <c r="AO169" s="2" t="n">
        <f aca="false">FALSE()</f>
        <v>0</v>
      </c>
      <c r="AP169" s="2" t="n">
        <v>-1</v>
      </c>
    </row>
    <row r="170" customFormat="false" ht="15.75" hidden="false" customHeight="false" outlineLevel="0" collapsed="false">
      <c r="A170" s="73" t="n">
        <v>43653.4867476852</v>
      </c>
      <c r="B170" s="2" t="s">
        <v>1176</v>
      </c>
      <c r="C170" s="2" t="s">
        <v>666</v>
      </c>
      <c r="D170" s="2" t="n">
        <v>8</v>
      </c>
      <c r="E170" s="2" t="n">
        <v>66</v>
      </c>
      <c r="G170" s="4" t="s">
        <v>1177</v>
      </c>
      <c r="H170" s="2" t="s">
        <v>1178</v>
      </c>
      <c r="I170" s="2" t="s">
        <v>892</v>
      </c>
      <c r="J170" s="2" t="s">
        <v>798</v>
      </c>
      <c r="K170" s="2" t="s">
        <v>1157</v>
      </c>
      <c r="L170" s="2" t="s">
        <v>732</v>
      </c>
      <c r="M170" s="2" t="s">
        <v>66</v>
      </c>
      <c r="N170" s="2" t="n">
        <v>193</v>
      </c>
      <c r="O170" s="2" t="n">
        <v>0</v>
      </c>
      <c r="Q170" s="2" t="n">
        <f aca="false">TRUE()</f>
        <v>1</v>
      </c>
      <c r="R170" s="2" t="n">
        <f aca="false">TRUE()</f>
        <v>1</v>
      </c>
      <c r="S170" s="2" t="n">
        <f aca="false">TRUE()</f>
        <v>1</v>
      </c>
      <c r="T170" s="2" t="n">
        <f aca="false">TRUE()</f>
        <v>1</v>
      </c>
      <c r="U170" s="2" t="n">
        <f aca="false">TRUE()</f>
        <v>1</v>
      </c>
      <c r="V170" s="2" t="n">
        <f aca="false">TRUE()</f>
        <v>1</v>
      </c>
      <c r="W170" s="2" t="n">
        <f aca="false">TRUE()</f>
        <v>1</v>
      </c>
      <c r="X170" s="2" t="n">
        <f aca="false">TRUE()</f>
        <v>1</v>
      </c>
      <c r="Y170" s="2" t="n">
        <f aca="false">TRUE()</f>
        <v>1</v>
      </c>
      <c r="Z170" s="2" t="n">
        <f aca="false">TRUE()</f>
        <v>1</v>
      </c>
      <c r="AA170" s="2" t="n">
        <f aca="false">TRUE()</f>
        <v>1</v>
      </c>
      <c r="AB170" s="2" t="n">
        <f aca="false">FALSE()</f>
        <v>0</v>
      </c>
      <c r="AC170" s="2" t="n">
        <f aca="false">FALSE()</f>
        <v>0</v>
      </c>
      <c r="AD170" s="2" t="n">
        <f aca="false">FALSE()</f>
        <v>0</v>
      </c>
      <c r="AE170" s="2" t="n">
        <f aca="false">FALSE()</f>
        <v>0</v>
      </c>
      <c r="AF170" s="2" t="n">
        <f aca="false">TRUE()</f>
        <v>1</v>
      </c>
      <c r="AG170" s="2" t="n">
        <f aca="false">FALSE()</f>
        <v>0</v>
      </c>
      <c r="AH170" s="2" t="n">
        <f aca="false">FALSE()</f>
        <v>0</v>
      </c>
      <c r="AI170" s="2" t="n">
        <f aca="false">FALSE()</f>
        <v>0</v>
      </c>
      <c r="AJ170" s="2" t="n">
        <f aca="false">FALSE()</f>
        <v>0</v>
      </c>
      <c r="AK170" s="2" t="n">
        <v>5</v>
      </c>
      <c r="AL170" s="2" t="n">
        <v>5</v>
      </c>
      <c r="AM170" s="2" t="n">
        <v>1</v>
      </c>
      <c r="AN170" s="2" t="n">
        <v>1</v>
      </c>
      <c r="AO170" s="2" t="n">
        <f aca="false">FALSE()</f>
        <v>0</v>
      </c>
      <c r="AP170" s="2" t="n">
        <v>-1</v>
      </c>
    </row>
    <row r="171" customFormat="false" ht="15.75" hidden="false" customHeight="false" outlineLevel="0" collapsed="false">
      <c r="A171" s="73" t="n">
        <v>43653.491400463</v>
      </c>
      <c r="B171" s="2" t="s">
        <v>604</v>
      </c>
      <c r="C171" s="2" t="s">
        <v>1179</v>
      </c>
      <c r="D171" s="2" t="n">
        <v>7</v>
      </c>
      <c r="E171" s="2" t="n">
        <v>117</v>
      </c>
      <c r="G171" s="4" t="s">
        <v>1180</v>
      </c>
      <c r="H171" s="2" t="s">
        <v>1181</v>
      </c>
      <c r="I171" s="2" t="s">
        <v>751</v>
      </c>
      <c r="J171" s="2" t="s">
        <v>225</v>
      </c>
      <c r="K171" s="2" t="s">
        <v>742</v>
      </c>
      <c r="L171" s="2" t="s">
        <v>790</v>
      </c>
      <c r="M171" s="2" t="s">
        <v>66</v>
      </c>
      <c r="N171" s="2" t="n">
        <v>194</v>
      </c>
      <c r="O171" s="2" t="n">
        <v>0</v>
      </c>
      <c r="Q171" s="2" t="n">
        <f aca="false">TRUE()</f>
        <v>1</v>
      </c>
      <c r="R171" s="2" t="n">
        <f aca="false">TRUE()</f>
        <v>1</v>
      </c>
      <c r="S171" s="2" t="n">
        <f aca="false">TRUE()</f>
        <v>1</v>
      </c>
      <c r="T171" s="2" t="n">
        <f aca="false">TRUE()</f>
        <v>1</v>
      </c>
      <c r="U171" s="2" t="n">
        <f aca="false">TRUE()</f>
        <v>1</v>
      </c>
      <c r="V171" s="2" t="n">
        <f aca="false">FALSE()</f>
        <v>0</v>
      </c>
      <c r="W171" s="2" t="n">
        <f aca="false">FALSE()</f>
        <v>0</v>
      </c>
      <c r="X171" s="2" t="n">
        <f aca="false">FALSE()</f>
        <v>0</v>
      </c>
      <c r="Y171" s="2" t="n">
        <f aca="false">FALSE()</f>
        <v>0</v>
      </c>
      <c r="Z171" s="2" t="n">
        <f aca="false">FALSE()</f>
        <v>0</v>
      </c>
      <c r="AA171" s="2" t="n">
        <f aca="false">TRUE()</f>
        <v>1</v>
      </c>
      <c r="AB171" s="2" t="n">
        <f aca="false">TRUE()</f>
        <v>1</v>
      </c>
      <c r="AC171" s="2" t="n">
        <f aca="false">FALSE()</f>
        <v>0</v>
      </c>
      <c r="AD171" s="2" t="n">
        <f aca="false">FALSE()</f>
        <v>0</v>
      </c>
      <c r="AE171" s="2" t="n">
        <f aca="false">FALSE()</f>
        <v>0</v>
      </c>
      <c r="AF171" s="2" t="n">
        <f aca="false">TRUE()</f>
        <v>1</v>
      </c>
      <c r="AG171" s="2" t="n">
        <f aca="false">FALSE()</f>
        <v>0</v>
      </c>
      <c r="AH171" s="2" t="n">
        <f aca="false">FALSE()</f>
        <v>0</v>
      </c>
      <c r="AI171" s="2" t="n">
        <f aca="false">FALSE()</f>
        <v>0</v>
      </c>
      <c r="AJ171" s="2" t="n">
        <f aca="false">FALSE()</f>
        <v>0</v>
      </c>
      <c r="AK171" s="2" t="n">
        <v>5</v>
      </c>
      <c r="AL171" s="2" t="n">
        <v>0</v>
      </c>
      <c r="AM171" s="2" t="n">
        <v>2</v>
      </c>
      <c r="AN171" s="2" t="n">
        <v>1</v>
      </c>
      <c r="AO171" s="2" t="n">
        <f aca="false">FALSE()</f>
        <v>0</v>
      </c>
      <c r="AP171" s="2" t="n">
        <v>-1</v>
      </c>
    </row>
    <row r="172" customFormat="false" ht="15.75" hidden="false" customHeight="false" outlineLevel="0" collapsed="false">
      <c r="A172" s="73" t="n">
        <v>43654.2029166667</v>
      </c>
      <c r="B172" s="2" t="s">
        <v>1182</v>
      </c>
      <c r="C172" s="2" t="s">
        <v>605</v>
      </c>
      <c r="D172" s="2" t="n">
        <v>11</v>
      </c>
      <c r="E172" s="2" t="n">
        <v>64</v>
      </c>
      <c r="G172" s="4" t="s">
        <v>1183</v>
      </c>
      <c r="H172" s="2" t="s">
        <v>1184</v>
      </c>
      <c r="I172" s="2" t="s">
        <v>892</v>
      </c>
      <c r="J172" s="2" t="s">
        <v>225</v>
      </c>
      <c r="K172" s="2" t="s">
        <v>225</v>
      </c>
      <c r="L172" s="2" t="s">
        <v>225</v>
      </c>
      <c r="M172" s="2" t="s">
        <v>345</v>
      </c>
      <c r="N172" s="2" t="n">
        <v>195</v>
      </c>
      <c r="O172" s="2" t="n">
        <v>0</v>
      </c>
      <c r="Q172" s="2" t="n">
        <f aca="false">TRUE()</f>
        <v>1</v>
      </c>
      <c r="R172" s="2" t="n">
        <f aca="false">TRUE()</f>
        <v>1</v>
      </c>
      <c r="S172" s="2" t="n">
        <f aca="false">TRUE()</f>
        <v>1</v>
      </c>
      <c r="T172" s="2" t="n">
        <f aca="false">TRUE()</f>
        <v>1</v>
      </c>
      <c r="U172" s="2" t="n">
        <f aca="false">FALSE()</f>
        <v>0</v>
      </c>
      <c r="V172" s="2" t="n">
        <f aca="false">FALSE()</f>
        <v>0</v>
      </c>
      <c r="W172" s="2" t="n">
        <f aca="false">FALSE()</f>
        <v>0</v>
      </c>
      <c r="X172" s="2" t="n">
        <f aca="false">FALSE()</f>
        <v>0</v>
      </c>
      <c r="Y172" s="2" t="n">
        <f aca="false">FALSE()</f>
        <v>0</v>
      </c>
      <c r="Z172" s="2" t="n">
        <f aca="false">FALSE()</f>
        <v>0</v>
      </c>
      <c r="AA172" s="2" t="n">
        <f aca="false">FALSE()</f>
        <v>0</v>
      </c>
      <c r="AB172" s="2" t="n">
        <f aca="false">FALSE()</f>
        <v>0</v>
      </c>
      <c r="AC172" s="2" t="n">
        <f aca="false">FALSE()</f>
        <v>0</v>
      </c>
      <c r="AD172" s="2" t="n">
        <f aca="false">FALSE()</f>
        <v>0</v>
      </c>
      <c r="AE172" s="2" t="n">
        <f aca="false">FALSE()</f>
        <v>0</v>
      </c>
      <c r="AF172" s="2" t="n">
        <f aca="false">FALSE()</f>
        <v>0</v>
      </c>
      <c r="AG172" s="2" t="n">
        <f aca="false">FALSE()</f>
        <v>0</v>
      </c>
      <c r="AH172" s="2" t="n">
        <f aca="false">FALSE()</f>
        <v>0</v>
      </c>
      <c r="AI172" s="2" t="n">
        <f aca="false">FALSE()</f>
        <v>0</v>
      </c>
      <c r="AJ172" s="2" t="n">
        <f aca="false">FALSE()</f>
        <v>0</v>
      </c>
      <c r="AK172" s="2" t="n">
        <v>4</v>
      </c>
      <c r="AL172" s="2" t="n">
        <v>0</v>
      </c>
      <c r="AM172" s="2" t="n">
        <v>0</v>
      </c>
      <c r="AN172" s="2" t="n">
        <v>0</v>
      </c>
      <c r="AO172" s="2" t="n">
        <f aca="false">FALSE()</f>
        <v>0</v>
      </c>
      <c r="AP172" s="2" t="n">
        <v>-1</v>
      </c>
    </row>
    <row r="173" customFormat="false" ht="15.75" hidden="false" customHeight="false" outlineLevel="0" collapsed="false">
      <c r="A173" s="73" t="n">
        <v>43654.2060532407</v>
      </c>
      <c r="B173" s="2" t="s">
        <v>1185</v>
      </c>
      <c r="C173" s="2" t="s">
        <v>1186</v>
      </c>
      <c r="D173" s="2" t="n">
        <v>11</v>
      </c>
      <c r="E173" s="2" t="n">
        <v>140</v>
      </c>
      <c r="F173" s="2" t="s">
        <v>1187</v>
      </c>
      <c r="G173" s="4" t="s">
        <v>1188</v>
      </c>
      <c r="H173" s="2" t="s">
        <v>1189</v>
      </c>
      <c r="I173" s="2" t="s">
        <v>892</v>
      </c>
      <c r="J173" s="2" t="s">
        <v>777</v>
      </c>
      <c r="K173" s="2" t="s">
        <v>1157</v>
      </c>
      <c r="L173" s="2" t="s">
        <v>225</v>
      </c>
      <c r="M173" s="2" t="s">
        <v>66</v>
      </c>
      <c r="N173" s="2" t="n">
        <v>196</v>
      </c>
      <c r="O173" s="2" t="n">
        <v>0</v>
      </c>
      <c r="Q173" s="2" t="n">
        <f aca="false">TRUE()</f>
        <v>1</v>
      </c>
      <c r="R173" s="2" t="n">
        <f aca="false">TRUE()</f>
        <v>1</v>
      </c>
      <c r="S173" s="2" t="n">
        <f aca="false">TRUE()</f>
        <v>1</v>
      </c>
      <c r="T173" s="2" t="n">
        <f aca="false">FALSE()</f>
        <v>0</v>
      </c>
      <c r="U173" s="2" t="n">
        <f aca="false">TRUE()</f>
        <v>1</v>
      </c>
      <c r="V173" s="2" t="n">
        <f aca="false">TRUE()</f>
        <v>1</v>
      </c>
      <c r="W173" s="2" t="n">
        <f aca="false">TRUE()</f>
        <v>1</v>
      </c>
      <c r="X173" s="2" t="n">
        <f aca="false">TRUE()</f>
        <v>1</v>
      </c>
      <c r="Y173" s="2" t="n">
        <f aca="false">FALSE()</f>
        <v>0</v>
      </c>
      <c r="Z173" s="2" t="n">
        <f aca="false">TRUE()</f>
        <v>1</v>
      </c>
      <c r="AA173" s="2" t="n">
        <f aca="false">FALSE()</f>
        <v>0</v>
      </c>
      <c r="AB173" s="2" t="n">
        <f aca="false">FALSE()</f>
        <v>0</v>
      </c>
      <c r="AC173" s="2" t="n">
        <f aca="false">FALSE()</f>
        <v>0</v>
      </c>
      <c r="AD173" s="2" t="n">
        <f aca="false">FALSE()</f>
        <v>0</v>
      </c>
      <c r="AE173" s="2" t="n">
        <f aca="false">FALSE()</f>
        <v>0</v>
      </c>
      <c r="AF173" s="2" t="n">
        <f aca="false">FALSE()</f>
        <v>0</v>
      </c>
      <c r="AG173" s="2" t="n">
        <f aca="false">FALSE()</f>
        <v>0</v>
      </c>
      <c r="AH173" s="2" t="n">
        <f aca="false">FALSE()</f>
        <v>0</v>
      </c>
      <c r="AI173" s="2" t="n">
        <f aca="false">FALSE()</f>
        <v>0</v>
      </c>
      <c r="AJ173" s="2" t="n">
        <f aca="false">FALSE()</f>
        <v>0</v>
      </c>
      <c r="AK173" s="2" t="n">
        <v>4</v>
      </c>
      <c r="AL173" s="2" t="n">
        <v>4</v>
      </c>
      <c r="AM173" s="2" t="n">
        <v>0</v>
      </c>
      <c r="AN173" s="2" t="n">
        <v>0</v>
      </c>
      <c r="AO173" s="2" t="n">
        <f aca="false">FALSE()</f>
        <v>0</v>
      </c>
      <c r="AP173" s="2" t="n">
        <v>-1</v>
      </c>
    </row>
    <row r="174" customFormat="false" ht="15.75" hidden="false" customHeight="false" outlineLevel="0" collapsed="false">
      <c r="A174" s="73" t="n">
        <v>43654.2983333333</v>
      </c>
      <c r="B174" s="2" t="s">
        <v>1190</v>
      </c>
      <c r="C174" s="2" t="s">
        <v>439</v>
      </c>
      <c r="D174" s="2" t="n">
        <v>8</v>
      </c>
      <c r="E174" s="2" t="n">
        <v>117</v>
      </c>
      <c r="G174" s="2" t="s">
        <v>1191</v>
      </c>
      <c r="H174" s="2" t="s">
        <v>1192</v>
      </c>
      <c r="I174" s="2" t="s">
        <v>729</v>
      </c>
      <c r="J174" s="2" t="s">
        <v>730</v>
      </c>
      <c r="K174" s="2" t="s">
        <v>735</v>
      </c>
      <c r="L174" s="2" t="s">
        <v>749</v>
      </c>
      <c r="M174" s="2" t="s">
        <v>66</v>
      </c>
      <c r="N174" s="2" t="n">
        <v>197</v>
      </c>
      <c r="O174" s="2" t="n">
        <v>0</v>
      </c>
      <c r="Q174" s="2" t="n">
        <f aca="false">FALSE()</f>
        <v>0</v>
      </c>
      <c r="R174" s="2" t="n">
        <f aca="false">TRUE()</f>
        <v>1</v>
      </c>
      <c r="S174" s="2" t="n">
        <f aca="false">TRUE()</f>
        <v>1</v>
      </c>
      <c r="T174" s="2" t="n">
        <f aca="false">TRUE()</f>
        <v>1</v>
      </c>
      <c r="U174" s="2" t="n">
        <f aca="false">TRUE()</f>
        <v>1</v>
      </c>
      <c r="V174" s="2" t="n">
        <f aca="false">TRUE()</f>
        <v>1</v>
      </c>
      <c r="W174" s="2" t="n">
        <f aca="false">TRUE()</f>
        <v>1</v>
      </c>
      <c r="X174" s="2" t="n">
        <f aca="false">TRUE()</f>
        <v>1</v>
      </c>
      <c r="Y174" s="2" t="n">
        <f aca="false">TRUE()</f>
        <v>1</v>
      </c>
      <c r="Z174" s="2" t="n">
        <f aca="false">TRUE()</f>
        <v>1</v>
      </c>
      <c r="AA174" s="2" t="n">
        <f aca="false">FALSE()</f>
        <v>0</v>
      </c>
      <c r="AB174" s="2" t="n">
        <f aca="false">FALSE()</f>
        <v>0</v>
      </c>
      <c r="AC174" s="2" t="n">
        <f aca="false">TRUE()</f>
        <v>1</v>
      </c>
      <c r="AD174" s="2" t="n">
        <f aca="false">TRUE()</f>
        <v>1</v>
      </c>
      <c r="AE174" s="2" t="n">
        <f aca="false">TRUE()</f>
        <v>1</v>
      </c>
      <c r="AF174" s="2" t="n">
        <f aca="false">FALSE()</f>
        <v>0</v>
      </c>
      <c r="AG174" s="2" t="n">
        <f aca="false">FALSE()</f>
        <v>0</v>
      </c>
      <c r="AH174" s="2" t="n">
        <f aca="false">TRUE()</f>
        <v>1</v>
      </c>
      <c r="AI174" s="2" t="n">
        <f aca="false">TRUE()</f>
        <v>1</v>
      </c>
      <c r="AJ174" s="2" t="n">
        <f aca="false">TRUE()</f>
        <v>1</v>
      </c>
      <c r="AK174" s="2" t="n">
        <v>4</v>
      </c>
      <c r="AL174" s="2" t="n">
        <v>5</v>
      </c>
      <c r="AM174" s="2" t="n">
        <v>3</v>
      </c>
      <c r="AN174" s="2" t="n">
        <v>3</v>
      </c>
      <c r="AO174" s="2" t="n">
        <f aca="false">TRUE()</f>
        <v>1</v>
      </c>
      <c r="AP174" s="2" t="n">
        <v>-1</v>
      </c>
    </row>
    <row r="175" customFormat="false" ht="15.75" hidden="false" customHeight="false" outlineLevel="0" collapsed="false">
      <c r="A175" s="73" t="n">
        <v>43661.1131481482</v>
      </c>
      <c r="B175" s="2" t="s">
        <v>1193</v>
      </c>
      <c r="C175" s="2" t="s">
        <v>87</v>
      </c>
      <c r="D175" s="2" t="n">
        <v>8</v>
      </c>
      <c r="E175" s="2" t="n">
        <v>66</v>
      </c>
      <c r="G175" s="4" t="s">
        <v>1194</v>
      </c>
      <c r="H175" s="2" t="s">
        <v>1192</v>
      </c>
      <c r="I175" s="2" t="s">
        <v>225</v>
      </c>
      <c r="J175" s="2" t="s">
        <v>225</v>
      </c>
      <c r="K175" s="2" t="s">
        <v>821</v>
      </c>
      <c r="L175" s="2" t="s">
        <v>778</v>
      </c>
      <c r="M175" s="2" t="s">
        <v>66</v>
      </c>
      <c r="N175" s="2" t="n">
        <v>198</v>
      </c>
      <c r="O175" s="2" t="n">
        <v>0</v>
      </c>
      <c r="Q175" s="2" t="n">
        <f aca="false">FALSE()</f>
        <v>0</v>
      </c>
      <c r="R175" s="2" t="n">
        <f aca="false">FALSE()</f>
        <v>0</v>
      </c>
      <c r="S175" s="2" t="n">
        <f aca="false">FALSE()</f>
        <v>0</v>
      </c>
      <c r="T175" s="2" t="n">
        <f aca="false">FALSE()</f>
        <v>0</v>
      </c>
      <c r="U175" s="2" t="n">
        <f aca="false">FALSE()</f>
        <v>0</v>
      </c>
      <c r="V175" s="2" t="n">
        <f aca="false">FALSE()</f>
        <v>0</v>
      </c>
      <c r="W175" s="2" t="n">
        <f aca="false">FALSE()</f>
        <v>0</v>
      </c>
      <c r="X175" s="2" t="n">
        <f aca="false">FALSE()</f>
        <v>0</v>
      </c>
      <c r="Y175" s="2" t="n">
        <f aca="false">FALSE()</f>
        <v>0</v>
      </c>
      <c r="Z175" s="2" t="n">
        <f aca="false">FALSE()</f>
        <v>0</v>
      </c>
      <c r="AA175" s="2" t="n">
        <f aca="false">TRUE()</f>
        <v>1</v>
      </c>
      <c r="AB175" s="2" t="n">
        <f aca="false">TRUE()</f>
        <v>1</v>
      </c>
      <c r="AC175" s="2" t="n">
        <f aca="false">TRUE()</f>
        <v>1</v>
      </c>
      <c r="AD175" s="2" t="n">
        <f aca="false">TRUE()</f>
        <v>1</v>
      </c>
      <c r="AE175" s="2" t="n">
        <f aca="false">TRUE()</f>
        <v>1</v>
      </c>
      <c r="AF175" s="2" t="n">
        <f aca="false">TRUE()</f>
        <v>1</v>
      </c>
      <c r="AG175" s="2" t="n">
        <f aca="false">FALSE()</f>
        <v>0</v>
      </c>
      <c r="AH175" s="2" t="n">
        <f aca="false">FALSE()</f>
        <v>0</v>
      </c>
      <c r="AI175" s="2" t="n">
        <f aca="false">FALSE()</f>
        <v>0</v>
      </c>
      <c r="AJ175" s="2" t="n">
        <f aca="false">FALSE()</f>
        <v>0</v>
      </c>
      <c r="AK175" s="2" t="n">
        <v>0</v>
      </c>
      <c r="AL175" s="2" t="n">
        <v>0</v>
      </c>
      <c r="AM175" s="2" t="n">
        <v>5</v>
      </c>
      <c r="AN175" s="2" t="n">
        <v>1</v>
      </c>
      <c r="AO175" s="2" t="n">
        <f aca="false">FALSE()</f>
        <v>0</v>
      </c>
      <c r="AP175" s="2" t="n">
        <v>-1</v>
      </c>
    </row>
    <row r="176" customFormat="false" ht="15.75" hidden="false" customHeight="false" outlineLevel="0" collapsed="false">
      <c r="A176" s="73" t="n">
        <v>43661.3767824074</v>
      </c>
      <c r="B176" s="2" t="s">
        <v>1195</v>
      </c>
      <c r="C176" s="2" t="s">
        <v>1196</v>
      </c>
      <c r="D176" s="2" t="n">
        <v>9</v>
      </c>
      <c r="E176" s="2" t="n">
        <v>66</v>
      </c>
      <c r="G176" s="4" t="s">
        <v>1197</v>
      </c>
      <c r="H176" s="2" t="s">
        <v>1192</v>
      </c>
      <c r="I176" s="2" t="s">
        <v>225</v>
      </c>
      <c r="J176" s="2" t="s">
        <v>225</v>
      </c>
      <c r="K176" s="2" t="s">
        <v>788</v>
      </c>
      <c r="L176" s="2" t="s">
        <v>732</v>
      </c>
      <c r="M176" s="2" t="s">
        <v>66</v>
      </c>
      <c r="N176" s="2" t="n">
        <v>199</v>
      </c>
      <c r="O176" s="2" t="n">
        <v>0</v>
      </c>
      <c r="Q176" s="2" t="n">
        <f aca="false">FALSE()</f>
        <v>0</v>
      </c>
      <c r="R176" s="2" t="n">
        <f aca="false">FALSE()</f>
        <v>0</v>
      </c>
      <c r="S176" s="2" t="n">
        <f aca="false">FALSE()</f>
        <v>0</v>
      </c>
      <c r="T176" s="2" t="n">
        <f aca="false">FALSE()</f>
        <v>0</v>
      </c>
      <c r="U176" s="2" t="n">
        <f aca="false">FALSE()</f>
        <v>0</v>
      </c>
      <c r="V176" s="2" t="n">
        <f aca="false">FALSE()</f>
        <v>0</v>
      </c>
      <c r="W176" s="2" t="n">
        <f aca="false">FALSE()</f>
        <v>0</v>
      </c>
      <c r="X176" s="2" t="n">
        <f aca="false">FALSE()</f>
        <v>0</v>
      </c>
      <c r="Y176" s="2" t="n">
        <f aca="false">FALSE()</f>
        <v>0</v>
      </c>
      <c r="Z176" s="2" t="n">
        <f aca="false">FALSE()</f>
        <v>0</v>
      </c>
      <c r="AA176" s="2" t="n">
        <f aca="false">TRUE()</f>
        <v>1</v>
      </c>
      <c r="AB176" s="2" t="n">
        <f aca="false">TRUE()</f>
        <v>1</v>
      </c>
      <c r="AC176" s="2" t="n">
        <f aca="false">FALSE()</f>
        <v>0</v>
      </c>
      <c r="AD176" s="2" t="n">
        <f aca="false">TRUE()</f>
        <v>1</v>
      </c>
      <c r="AE176" s="2" t="n">
        <f aca="false">TRUE()</f>
        <v>1</v>
      </c>
      <c r="AF176" s="2" t="n">
        <f aca="false">FALSE()</f>
        <v>0</v>
      </c>
      <c r="AG176" s="2" t="n">
        <f aca="false">TRUE()</f>
        <v>1</v>
      </c>
      <c r="AH176" s="2" t="n">
        <f aca="false">FALSE()</f>
        <v>0</v>
      </c>
      <c r="AI176" s="2" t="n">
        <f aca="false">FALSE()</f>
        <v>0</v>
      </c>
      <c r="AJ176" s="2" t="n">
        <f aca="false">FALSE()</f>
        <v>0</v>
      </c>
      <c r="AK176" s="2" t="n">
        <v>0</v>
      </c>
      <c r="AL176" s="2" t="n">
        <v>0</v>
      </c>
      <c r="AM176" s="2" t="n">
        <v>4</v>
      </c>
      <c r="AN176" s="2" t="n">
        <v>1</v>
      </c>
      <c r="AO176" s="2" t="n">
        <f aca="false">TRUE()</f>
        <v>1</v>
      </c>
      <c r="AP176" s="2" t="n">
        <v>-1</v>
      </c>
    </row>
  </sheetData>
  <hyperlinks>
    <hyperlink ref="G2" r:id="rId1" display="vk.com/aliceintowonderland"/>
    <hyperlink ref="G4" r:id="rId2" display="vk.com/id451195781"/>
    <hyperlink ref="G5" r:id="rId3" display="vk.com/luka5s5"/>
    <hyperlink ref="G6" r:id="rId4" display="vk.com/ann_1907"/>
    <hyperlink ref="G7" r:id="rId5" display="vk.com/tixon2002"/>
    <hyperlink ref="G8" r:id="rId6" display="vk.com/renata_eva"/>
    <hyperlink ref="G9" r:id="rId7" display="vk.com/id247403526"/>
    <hyperlink ref="G10" r:id="rId8" display="vk.com/milanakanygina"/>
    <hyperlink ref="G11" r:id="rId9" display="vk.com/somnusss"/>
    <hyperlink ref="G13" r:id="rId10" display="vk.com/kulichenko2"/>
    <hyperlink ref="G14" r:id="rId11" display="vk.com/id209670944"/>
    <hyperlink ref="G15" r:id="rId12" display="vk.com/ktaranova3"/>
    <hyperlink ref="G16" r:id="rId13" display="vk.com/a.kalinechenko"/>
    <hyperlink ref="G17" r:id="rId14" display="vk.com/m.christmas27"/>
    <hyperlink ref="G18" r:id="rId15" display="vk.com/shdrkn"/>
    <hyperlink ref="G19" r:id="rId16" display="vk.com/flekser_from_sirius"/>
    <hyperlink ref="G20" r:id="rId17" display="vk.com/id467293207"/>
    <hyperlink ref="G21" r:id="rId18" display="vk.com/p.nedoboyko"/>
    <hyperlink ref="G22" r:id="rId19" display="vk.com/sofya_barneva"/>
    <hyperlink ref="G23" r:id="rId20" display="vk.com/id452262359"/>
    <hyperlink ref="G24" r:id="rId21" display="vk.com/id390700568"/>
    <hyperlink ref="G25" r:id="rId22" display="vk.com/mane4kaw"/>
    <hyperlink ref="G26" r:id="rId23" display="vk.com/id339456210"/>
    <hyperlink ref="G27" r:id="rId24" display="vk.com/id254419335"/>
    <hyperlink ref="G28" r:id="rId25" display="vk.com/polina_l16"/>
    <hyperlink ref="G29" r:id="rId26" display="vk.com/id254401565"/>
    <hyperlink ref="G30" r:id="rId27" display="vk.com/vudovichenkov"/>
    <hyperlink ref="G31" r:id="rId28" display="vk.com/squadrista"/>
    <hyperlink ref="G32" r:id="rId29" display="vk.com/id269184131"/>
    <hyperlink ref="G33" r:id="rId30" display="vk.com/id535081485"/>
    <hyperlink ref="G34" r:id="rId31" display="vk.com/id539493679"/>
    <hyperlink ref="G35" r:id="rId32" display="vk.com/aderkach2017"/>
    <hyperlink ref="G36" r:id="rId33" display="vk.com/elimaksi"/>
    <hyperlink ref="G37" r:id="rId34" display="vk.com/id250886985"/>
    <hyperlink ref="G38" r:id="rId35" display="vk.com/id333898320"/>
    <hyperlink ref="G39" r:id="rId36" display="vk.com/id341567849"/>
    <hyperlink ref="G40" r:id="rId37" display="vk.com/karmaa_police"/>
    <hyperlink ref="G41" r:id="rId38" display="vk.com/zzaitceva"/>
    <hyperlink ref="G42" r:id="rId39" display="vk.com/id494021182"/>
    <hyperlink ref="G43" r:id="rId40" display="vk.com/sestroslava"/>
    <hyperlink ref="G44" r:id="rId41" display="vk.com/rem.joui"/>
    <hyperlink ref="G45" r:id="rId42" display="vk.com/id238150808"/>
    <hyperlink ref="G46" r:id="rId43" display="vk.com/shdoo"/>
    <hyperlink ref="G47" r:id="rId44" display="vk.com/sergey.prokhorov2000"/>
    <hyperlink ref="G48" r:id="rId45" display="vk.com/id318731608"/>
    <hyperlink ref="G49" r:id="rId46" display="vk.com/id435651592"/>
    <hyperlink ref="G50" r:id="rId47" display="vk.com/sillicium"/>
    <hyperlink ref="G51" r:id="rId48" display="vk.com/yoneeth"/>
    <hyperlink ref="G52" r:id="rId49" display="vk.com/ira_getalova"/>
    <hyperlink ref="G53" r:id="rId50" display="vk.com/gooddayana"/>
    <hyperlink ref="G54" r:id="rId51" display="vk.com/ilya_kuzin"/>
    <hyperlink ref="G56" r:id="rId52" display="vk.com/mihagg01"/>
    <hyperlink ref="G57" r:id="rId53" display="vk.com/jewomskiy"/>
    <hyperlink ref="G59" r:id="rId54" display="vk.com/id308817000"/>
    <hyperlink ref="G60" r:id="rId55" display="vk.com/id217815318"/>
    <hyperlink ref="G61" r:id="rId56" display="vk.com/timfencing"/>
    <hyperlink ref="G62" r:id="rId57" display="vk.com/mi.morgun.ivan"/>
    <hyperlink ref="G63" r:id="rId58" display="vk.com/sumleninova"/>
    <hyperlink ref="G64" r:id="rId59" display="vk.com/irassion"/>
    <hyperlink ref="G65" r:id="rId60" display="vk.com/aselnurkusheva"/>
    <hyperlink ref="G66" r:id="rId61" display="vk.com/id189048907"/>
    <hyperlink ref="G67" r:id="rId62" display="vk.com/sweet1peach"/>
    <hyperlink ref="G68" r:id="rId63" display="vk.com/gulintvagen"/>
    <hyperlink ref="G69" r:id="rId64" display="vk.com/andreyzerniuk30"/>
    <hyperlink ref="G70" r:id="rId65" display="vk.com/nsidorov2001"/>
    <hyperlink ref="G71" r:id="rId66" display="vk.com/inaeternum16"/>
    <hyperlink ref="G72" r:id="rId67" display="vk.com/id397630639"/>
    <hyperlink ref="G73" r:id="rId68" display="vk.com/belimcatherine"/>
    <hyperlink ref="G74" r:id="rId69" display="vk.com/id245076479"/>
    <hyperlink ref="G75" r:id="rId70" display="vk.com/serobabinaa"/>
    <hyperlink ref="G76" r:id="rId71" display="vk.com/eliaskvint"/>
    <hyperlink ref="G77" r:id="rId72" display="vk.com/versus_house"/>
    <hyperlink ref="G78" r:id="rId73" display="vk.com/unssonn"/>
    <hyperlink ref="G79" r:id="rId74" display="vk.com/anastasiavol"/>
    <hyperlink ref="G80" r:id="rId75" display="vk.com/id152267404"/>
    <hyperlink ref="G81" r:id="rId76" display="vk.com/anna_dolgova2004"/>
    <hyperlink ref="G82" r:id="rId77" display="vk.com/electrik08"/>
    <hyperlink ref="G83" r:id="rId78" display="vk.com/myfakk"/>
    <hyperlink ref="G84" r:id="rId79" display="vk.com/denisshapoval"/>
    <hyperlink ref="G85" r:id="rId80" display="vk.com/id138745585"/>
    <hyperlink ref="G86" r:id="rId81" display="vk.com/id249818753"/>
    <hyperlink ref="G87" r:id="rId82" display="vk.com/sasashasas"/>
    <hyperlink ref="G88" r:id="rId83" display="vk.com/muravyeva2012"/>
    <hyperlink ref="G89" r:id="rId84" display="vk.com/liub04ka"/>
    <hyperlink ref="G90" r:id="rId85" display="vk.com/shlykova_valeriya"/>
    <hyperlink ref="G91" r:id="rId86" display="vk.com/id276675815"/>
    <hyperlink ref="G92" r:id="rId87" display="vk.com/id239500086"/>
    <hyperlink ref="G93" r:id="rId88" display="vk.com/id308485017"/>
    <hyperlink ref="G94" r:id="rId89" display="vk.com/ijustwannahearyouscreamagain"/>
    <hyperlink ref="G95" r:id="rId90" display="vk.com/id195904823"/>
    <hyperlink ref="G96" r:id="rId91" display="vk.com/qwartal13"/>
    <hyperlink ref="G97" r:id="rId92" display="vk.com/bpyanzin"/>
    <hyperlink ref="G98" r:id="rId93" display="vk.com/id418432876"/>
    <hyperlink ref="G99" r:id="rId94" display="vk.com/crazyjokerequallynewcrazy"/>
    <hyperlink ref="G100" r:id="rId95" display="vk.com/byheart_chaika"/>
    <hyperlink ref="G101" r:id="rId96" display="vk.com/katelinker"/>
    <hyperlink ref="G102" r:id="rId97" display="vk.com/imagineonfire"/>
    <hyperlink ref="G103" r:id="rId98" display="vk.com/musical_mary"/>
    <hyperlink ref="G104" r:id="rId99" display="vk.com/volvo2005"/>
    <hyperlink ref="G105" r:id="rId100" display="vk.com/polinko_malinko"/>
    <hyperlink ref="G106" r:id="rId101" display="vk.com/id479109984"/>
    <hyperlink ref="G107" r:id="rId102" display="vk.com/vlas.vanya"/>
    <hyperlink ref="G109" r:id="rId103" display="vk.com/id185708014"/>
    <hyperlink ref="G110" r:id="rId104" display="vk.com/goldnil"/>
    <hyperlink ref="G111" r:id="rId105" display="vk.com/id188855311"/>
    <hyperlink ref="G112" r:id="rId106" display="vk.com/id300520380"/>
    <hyperlink ref="G113" r:id="rId107" display="vk.com/id469538160"/>
    <hyperlink ref="G114" r:id="rId108" display="vk.com/likeman177"/>
    <hyperlink ref="G115" r:id="rId109" display="vk.com/love2006alena8"/>
    <hyperlink ref="G116" r:id="rId110" display="vk.com/id473918755"/>
    <hyperlink ref="G117" r:id="rId111" display="vk.com/mrov29"/>
    <hyperlink ref="G118" r:id="rId112" display="vk.com/vladimir.petrov2016"/>
    <hyperlink ref="G120" r:id="rId113" display="vk.com/totallynothelix"/>
    <hyperlink ref="G121" r:id="rId114" display="vk.com/mrlsan"/>
    <hyperlink ref="G123" r:id="rId115" display="vk.com/dashs2016"/>
    <hyperlink ref="G124" r:id="rId116" display="vk.com/id383760243"/>
    <hyperlink ref="G125" r:id="rId117" display="vk.com/id526408411"/>
    <hyperlink ref="G126" r:id="rId118" display="vk.com/id262530619"/>
    <hyperlink ref="G127" r:id="rId119" display="vk.com/nikola_serj"/>
    <hyperlink ref="G128" r:id="rId120" display="vk.com/id227178442"/>
    <hyperlink ref="G129" r:id="rId121" display="vk.com/y.kolyvanova1990"/>
    <hyperlink ref="G130" r:id="rId122" display="vk.com/shanny_angel"/>
    <hyperlink ref="G132" r:id="rId123" display="vk.com/refresher1"/>
    <hyperlink ref="G133" r:id="rId124" display="vk.com/misha_zhilin2003"/>
    <hyperlink ref="G134" r:id="rId125" display="vk.com/sad_nina"/>
    <hyperlink ref="G135" r:id="rId126" display="vk.com/ny1privet2elon3musk"/>
    <hyperlink ref="G136" r:id="rId127" display="vk.com/katerrrrrina"/>
    <hyperlink ref="G137" r:id="rId128" display="vk.com/id418977018"/>
    <hyperlink ref="G138" r:id="rId129" display="vk.com/id341427594"/>
    <hyperlink ref="G139" r:id="rId130" display="vk.com/id436516056"/>
    <hyperlink ref="G140" r:id="rId131" display="vk.com/baldezzhhhhh"/>
    <hyperlink ref="G141" r:id="rId132" display="vk.com/volchara49"/>
    <hyperlink ref="G142" r:id="rId133" display="vk.com/id285364433"/>
    <hyperlink ref="G144" r:id="rId134" display="vk.com/id281800589"/>
    <hyperlink ref="G145" r:id="rId135" display="Vk.com/ramina_mm"/>
    <hyperlink ref="G146" r:id="rId136" display="vk.com/alexandrinioo"/>
    <hyperlink ref="G147" r:id="rId137" display="vk.com/id175231174"/>
    <hyperlink ref="G148" r:id="rId138" display="vk.com/id252385302"/>
    <hyperlink ref="G150" r:id="rId139" display="vk.com/id190943067"/>
    <hyperlink ref="G151" r:id="rId140" display="vk.com/id284438427"/>
    <hyperlink ref="G152" r:id="rId141" display="vk.com/puteshestvennik2004"/>
    <hyperlink ref="G153" r:id="rId142" display="vk.com/unrealpochvoved"/>
    <hyperlink ref="G154" r:id="rId143" display="vk.com/klimova_ann"/>
    <hyperlink ref="G155" r:id="rId144" display="vk.com/id248147614"/>
    <hyperlink ref="G156" r:id="rId145" display="vk.com/id299162973"/>
    <hyperlink ref="G157" r:id="rId146" display="vk.com/id258574005"/>
    <hyperlink ref="G158" r:id="rId147" display="vk.com/id141442481"/>
    <hyperlink ref="G159" r:id="rId148" display="vk.com/anasta_pro"/>
    <hyperlink ref="G160" r:id="rId149" display="vk.com/id324261632"/>
    <hyperlink ref="G161" r:id="rId150" display="Vk.com/id463866987"/>
    <hyperlink ref="G162" r:id="rId151" display="vk.com/grichkoedova"/>
    <hyperlink ref="G163" r:id="rId152" display="vk.com/id542091942"/>
    <hyperlink ref="G164" r:id="rId153" display="vk.com/guselki_yurovchati"/>
    <hyperlink ref="G165" r:id="rId154" display="vk.com/denis007crack"/>
    <hyperlink ref="G166" r:id="rId155" display="vk.com/id494493499"/>
    <hyperlink ref="G168" r:id="rId156" display="vk.com/id496766710"/>
    <hyperlink ref="G170" r:id="rId157" display="vk.com/id319452249"/>
    <hyperlink ref="G171" r:id="rId158" display="vk.com/id330253179"/>
    <hyperlink ref="G172" r:id="rId159" display="vk.com/semyonsychov"/>
    <hyperlink ref="G173" r:id="rId160" display="vk.com/svandrith"/>
    <hyperlink ref="G175" r:id="rId161" display="vk.com/id335232813"/>
    <hyperlink ref="G176" r:id="rId162" display="vk.com/lovememes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6.31"/>
    <col collapsed="false" customWidth="true" hidden="false" outlineLevel="0" max="3" min="3" style="0" width="27.71"/>
    <col collapsed="false" customWidth="true" hidden="false" outlineLevel="0" max="4" min="4" style="0" width="30.57"/>
    <col collapsed="false" customWidth="true" hidden="false" outlineLevel="0" max="5" min="5" style="0" width="19.99"/>
    <col collapsed="false" customWidth="true" hidden="false" outlineLevel="0" max="6" min="6" style="0" width="16"/>
    <col collapsed="false" customWidth="true" hidden="false" outlineLevel="0" max="9" min="9" style="0" width="71.43"/>
    <col collapsed="false" customWidth="true" hidden="false" outlineLevel="0" max="11" min="11" style="0" width="11.14"/>
    <col collapsed="false" customWidth="true" hidden="false" outlineLevel="0" max="12" min="12" style="0" width="19.43"/>
    <col collapsed="false" customWidth="true" hidden="false" outlineLevel="0" max="13" min="13" style="0" width="22.29"/>
  </cols>
  <sheetData>
    <row r="1" customFormat="false" ht="15.75" hidden="false" customHeight="false" outlineLevel="0" collapsed="false">
      <c r="A1" s="80" t="s">
        <v>1198</v>
      </c>
      <c r="B1" s="80" t="s">
        <v>334</v>
      </c>
      <c r="C1" s="80" t="s">
        <v>1199</v>
      </c>
      <c r="D1" s="80" t="s">
        <v>1200</v>
      </c>
      <c r="E1" s="80" t="s">
        <v>1201</v>
      </c>
      <c r="F1" s="80" t="s">
        <v>1202</v>
      </c>
      <c r="G1" s="80" t="s">
        <v>1203</v>
      </c>
      <c r="H1" s="80" t="s">
        <v>1204</v>
      </c>
      <c r="I1" s="80" t="s">
        <v>1205</v>
      </c>
      <c r="J1" s="57"/>
      <c r="K1" s="57"/>
      <c r="L1" s="2" t="s">
        <v>1206</v>
      </c>
      <c r="M1" s="2" t="s">
        <v>1207</v>
      </c>
      <c r="N1" s="2" t="s">
        <v>1208</v>
      </c>
    </row>
    <row r="2" customFormat="false" ht="15.75" hidden="false" customHeight="false" outlineLevel="0" collapsed="false">
      <c r="A2" s="2" t="s">
        <v>1209</v>
      </c>
      <c r="B2" s="74" t="n">
        <v>9</v>
      </c>
      <c r="C2" s="2" t="s">
        <v>16</v>
      </c>
      <c r="D2" s="81" t="s">
        <v>1210</v>
      </c>
      <c r="E2" s="82" t="str">
        <f aca="false">IF(AND(OR(COUNTIF(A:A, A2)&gt;=2,COUNTIF(D:D, D2)&gt;=2),NOT(AND(ISBLANK(D2),ISBLANK(A2)))),"Уже был",IF(AND(ISBLANK(D2),ISBLANK(A2)),"","Всё ок"))</f>
        <v>Всё ок</v>
      </c>
      <c r="F2" s="50" t="str">
        <f aca="false">IFERROR(__xludf.dummyfunction("IF(ISBLANK(A2),"""",IF(REGEXMATCH($P$26,TRIM(A2)),""Уже зареган"",""Всё ок""))"),"Всё ок")</f>
        <v>Всё ок</v>
      </c>
      <c r="G2" s="2"/>
      <c r="H2" s="2"/>
      <c r="I2" s="2"/>
      <c r="L2" s="83" t="str">
        <f aca="false">Parse!C2</f>
        <v>Юлия</v>
      </c>
      <c r="M2" s="83" t="str">
        <f aca="false">Parse!B2</f>
        <v>Бурмистрова</v>
      </c>
      <c r="N2" s="1" t="e">
        <f aca="false">concat(concat(L2," "),M2)</f>
        <v>#NAME?</v>
      </c>
    </row>
    <row r="3" customFormat="false" ht="15.75" hidden="false" customHeight="false" outlineLevel="0" collapsed="false">
      <c r="A3" s="5" t="s">
        <v>1211</v>
      </c>
      <c r="B3" s="74" t="n">
        <v>10</v>
      </c>
      <c r="C3" s="2" t="s">
        <v>1212</v>
      </c>
      <c r="D3" s="81" t="s">
        <v>1213</v>
      </c>
      <c r="E3" s="82" t="str">
        <f aca="false">IF(AND(OR(COUNTIF(A:A, A3)&gt;=2,COUNTIF(D:D, D3)&gt;=2),NOT(AND(ISBLANK(D3),ISBLANK(A3)))),"Уже был",IF(AND(ISBLANK(D3),ISBLANK(A3)),"","Всё ок"))</f>
        <v>Всё ок</v>
      </c>
      <c r="F3" s="50" t="str">
        <f aca="false">IFERROR(__xludf.dummyfunction("IF(ISBLANK(A3),"""",IF(REGEXMATCH($P$26,TRIM(A3)),""Уже зареган"",""Всё ок""))"),"Всё ок")</f>
        <v>Всё ок</v>
      </c>
      <c r="G3" s="2" t="s">
        <v>280</v>
      </c>
      <c r="H3" s="2"/>
      <c r="I3" s="2" t="s">
        <v>1214</v>
      </c>
      <c r="L3" s="83" t="str">
        <f aca="false">Parse!C3</f>
        <v>Вероника</v>
      </c>
      <c r="M3" s="83" t="str">
        <f aca="false">Parse!B3</f>
        <v>Усова</v>
      </c>
      <c r="N3" s="1" t="e">
        <f aca="false">concat(concat(L3," "),M3)</f>
        <v>#NAME?</v>
      </c>
    </row>
    <row r="4" customFormat="false" ht="15.75" hidden="false" customHeight="false" outlineLevel="0" collapsed="false">
      <c r="A4" s="5" t="s">
        <v>1215</v>
      </c>
      <c r="B4" s="74" t="n">
        <v>10</v>
      </c>
      <c r="C4" s="2" t="s">
        <v>1212</v>
      </c>
      <c r="D4" s="81" t="s">
        <v>1216</v>
      </c>
      <c r="E4" s="82" t="str">
        <f aca="false">IF(AND(OR(COUNTIF(A:A, A4)&gt;=2,COUNTIF(D:D, D4)&gt;=2),NOT(AND(ISBLANK(D4),ISBLANK(A4)))),"Уже был",IF(AND(ISBLANK(D4),ISBLANK(A4)),"","Всё ок"))</f>
        <v>Всё ок</v>
      </c>
      <c r="F4" s="50" t="str">
        <f aca="false">IFERROR(__xludf.dummyfunction("IF(ISBLANK(A4),"""",IF(REGEXMATCH($P$26,TRIM(A4)),""Уже зареган"",""Всё ок""))"),"Всё ок")</f>
        <v>Всё ок</v>
      </c>
      <c r="G4" s="2" t="s">
        <v>280</v>
      </c>
      <c r="H4" s="2"/>
      <c r="I4" s="2" t="s">
        <v>1217</v>
      </c>
      <c r="L4" s="83" t="str">
        <f aca="false">Parse!C4</f>
        <v>Анастасия</v>
      </c>
      <c r="M4" s="83" t="str">
        <f aca="false">Parse!B4</f>
        <v>Семёнова</v>
      </c>
      <c r="N4" s="1" t="e">
        <f aca="false">concat(concat(L4," "),M4)</f>
        <v>#NAME?</v>
      </c>
    </row>
    <row r="5" customFormat="false" ht="15.75" hidden="false" customHeight="false" outlineLevel="0" collapsed="false">
      <c r="A5" s="5" t="s">
        <v>1218</v>
      </c>
      <c r="B5" s="74" t="n">
        <v>10</v>
      </c>
      <c r="C5" s="2" t="s">
        <v>1212</v>
      </c>
      <c r="D5" s="81" t="s">
        <v>1219</v>
      </c>
      <c r="E5" s="82" t="str">
        <f aca="false">IF(AND(OR(COUNTIF(A:A, A5)&gt;=2,COUNTIF(D:D, D5)&gt;=2),NOT(AND(ISBLANK(D5),ISBLANK(A5)))),"Уже был",IF(AND(ISBLANK(D5),ISBLANK(A5)),"","Всё ок"))</f>
        <v>Всё ок</v>
      </c>
      <c r="F5" s="50" t="str">
        <f aca="false">IFERROR(__xludf.dummyfunction("IF(ISBLANK(A5),"""",IF(REGEXMATCH($P$26,TRIM(A5)),""Уже зареган"",""Всё ок""))"),"Всё ок")</f>
        <v>Всё ок</v>
      </c>
      <c r="G5" s="2" t="s">
        <v>280</v>
      </c>
      <c r="H5" s="2" t="s">
        <v>1220</v>
      </c>
      <c r="I5" s="2"/>
      <c r="L5" s="83" t="str">
        <f aca="false">Parse!C5</f>
        <v>Полина</v>
      </c>
      <c r="M5" s="83" t="str">
        <f aca="false">Parse!B5</f>
        <v>Анохина</v>
      </c>
      <c r="N5" s="1" t="e">
        <f aca="false">concat(concat(L5," "),M5)</f>
        <v>#NAME?</v>
      </c>
    </row>
    <row r="6" customFormat="false" ht="15.75" hidden="false" customHeight="false" outlineLevel="0" collapsed="false">
      <c r="A6" s="5" t="s">
        <v>1221</v>
      </c>
      <c r="B6" s="74" t="n">
        <v>10</v>
      </c>
      <c r="C6" s="2" t="s">
        <v>1212</v>
      </c>
      <c r="D6" s="81" t="s">
        <v>1222</v>
      </c>
      <c r="E6" s="82" t="str">
        <f aca="false">IF(AND(OR(COUNTIF(A:A, A6)&gt;=2,COUNTIF(D:D, D6)&gt;=2),NOT(AND(ISBLANK(D6),ISBLANK(A6)))),"Уже был",IF(AND(ISBLANK(D6),ISBLANK(A6)),"","Всё ок"))</f>
        <v>Всё ок</v>
      </c>
      <c r="F6" s="50" t="str">
        <f aca="false">IFERROR(__xludf.dummyfunction("IF(ISBLANK(A6),"""",IF(REGEXMATCH($P$26,TRIM(A6)),""Уже зареган"",""Всё ок""))"),"Всё ок")</f>
        <v>Всё ок</v>
      </c>
      <c r="G6" s="2" t="s">
        <v>280</v>
      </c>
      <c r="H6" s="2"/>
      <c r="I6" s="2" t="s">
        <v>1223</v>
      </c>
      <c r="L6" s="83" t="str">
        <f aca="false">Parse!C6</f>
        <v>Полина</v>
      </c>
      <c r="M6" s="83" t="str">
        <f aca="false">Parse!B6</f>
        <v>Анохина</v>
      </c>
      <c r="N6" s="1" t="e">
        <f aca="false">concat(concat(L6," "),M6)</f>
        <v>#NAME?</v>
      </c>
    </row>
    <row r="7" customFormat="false" ht="15.75" hidden="false" customHeight="false" outlineLevel="0" collapsed="false">
      <c r="A7" s="5" t="s">
        <v>1224</v>
      </c>
      <c r="B7" s="74" t="n">
        <v>10</v>
      </c>
      <c r="C7" s="2" t="s">
        <v>1212</v>
      </c>
      <c r="D7" s="81" t="s">
        <v>1225</v>
      </c>
      <c r="E7" s="82" t="str">
        <f aca="false">IF(AND(OR(COUNTIF(A:A, A7)&gt;=2,COUNTIF(D:D, D7)&gt;=2),NOT(AND(ISBLANK(D7),ISBLANK(A7)))),"Уже был",IF(AND(ISBLANK(D7),ISBLANK(A7)),"","Всё ок"))</f>
        <v>Всё ок</v>
      </c>
      <c r="F7" s="50" t="str">
        <f aca="false">IFERROR(__xludf.dummyfunction("IF(ISBLANK(A7),"""",IF(REGEXMATCH($P$26,TRIM(A7)),""Уже зареган"",""Всё ок""))"),"Всё ок")</f>
        <v>Всё ок</v>
      </c>
      <c r="G7" s="2" t="s">
        <v>280</v>
      </c>
      <c r="H7" s="2" t="s">
        <v>1220</v>
      </c>
      <c r="I7" s="2"/>
      <c r="L7" s="83" t="str">
        <f aca="false">Parse!C7</f>
        <v>Полина</v>
      </c>
      <c r="M7" s="83" t="str">
        <f aca="false">Parse!B7</f>
        <v>Анохина</v>
      </c>
      <c r="N7" s="1" t="e">
        <f aca="false">concat(concat(L7," "),M7)</f>
        <v>#NAME?</v>
      </c>
    </row>
    <row r="8" customFormat="false" ht="15.75" hidden="false" customHeight="false" outlineLevel="0" collapsed="false">
      <c r="A8" s="5" t="s">
        <v>1226</v>
      </c>
      <c r="B8" s="74" t="n">
        <v>9</v>
      </c>
      <c r="C8" s="2" t="s">
        <v>1212</v>
      </c>
      <c r="D8" s="81" t="s">
        <v>1227</v>
      </c>
      <c r="E8" s="82" t="str">
        <f aca="false">IF(AND(OR(COUNTIF(A:A, A8)&gt;=2,COUNTIF(D:D, D8)&gt;=2),NOT(AND(ISBLANK(D8),ISBLANK(A8)))),"Уже был",IF(AND(ISBLANK(D8),ISBLANK(A8)),"","Всё ок"))</f>
        <v>Всё ок</v>
      </c>
      <c r="F8" s="50" t="str">
        <f aca="false">IFERROR(__xludf.dummyfunction("IF(ISBLANK(A8),"""",IF(REGEXMATCH($P$26,TRIM(A8)),""Уже зареган"",""Всё ок""))"),"Всё ок")</f>
        <v>Всё ок</v>
      </c>
      <c r="G8" s="2" t="s">
        <v>280</v>
      </c>
      <c r="H8" s="2" t="s">
        <v>1220</v>
      </c>
      <c r="I8" s="2"/>
      <c r="L8" s="83" t="str">
        <f aca="false">Parse!C8</f>
        <v>Богдан</v>
      </c>
      <c r="M8" s="83" t="str">
        <f aca="false">Parse!B8</f>
        <v>Пьянзин</v>
      </c>
      <c r="N8" s="1" t="e">
        <f aca="false">concat(concat(L8," "),M8)</f>
        <v>#NAME?</v>
      </c>
    </row>
    <row r="9" customFormat="false" ht="15.75" hidden="false" customHeight="false" outlineLevel="0" collapsed="false">
      <c r="A9" s="5" t="s">
        <v>1228</v>
      </c>
      <c r="B9" s="74" t="n">
        <v>9</v>
      </c>
      <c r="C9" s="2" t="s">
        <v>1212</v>
      </c>
      <c r="D9" s="81" t="s">
        <v>1229</v>
      </c>
      <c r="E9" s="82" t="str">
        <f aca="false">IF(AND(OR(COUNTIF(A:A, A9)&gt;=2,COUNTIF(D:D, D9)&gt;=2),NOT(AND(ISBLANK(D9),ISBLANK(A9)))),"Уже был",IF(AND(ISBLANK(D9),ISBLANK(A9)),"","Всё ок"))</f>
        <v>Всё ок</v>
      </c>
      <c r="F9" s="50" t="str">
        <f aca="false">IFERROR(__xludf.dummyfunction("IF(ISBLANK(A9),"""",IF(REGEXMATCH($P$26,TRIM(A9)),""Уже зареган"",""Всё ок""))"),"Всё ок")</f>
        <v>Всё ок</v>
      </c>
      <c r="G9" s="2" t="s">
        <v>280</v>
      </c>
      <c r="H9" s="2"/>
      <c r="I9" s="2" t="s">
        <v>1230</v>
      </c>
      <c r="L9" s="83" t="str">
        <f aca="false">Parse!C9</f>
        <v>Екатерина</v>
      </c>
      <c r="M9" s="83" t="str">
        <f aca="false">Parse!B9</f>
        <v>Шмидт</v>
      </c>
      <c r="N9" s="1" t="e">
        <f aca="false">concat(concat(L9," "),M9)</f>
        <v>#NAME?</v>
      </c>
    </row>
    <row r="10" customFormat="false" ht="15.75" hidden="false" customHeight="false" outlineLevel="0" collapsed="false">
      <c r="A10" s="5" t="s">
        <v>1231</v>
      </c>
      <c r="B10" s="74" t="n">
        <v>9</v>
      </c>
      <c r="C10" s="2" t="s">
        <v>1212</v>
      </c>
      <c r="D10" s="81" t="s">
        <v>1232</v>
      </c>
      <c r="E10" s="82" t="str">
        <f aca="false">IF(AND(OR(COUNTIF(A:A, A10)&gt;=2,COUNTIF(D:D, D10)&gt;=2),NOT(AND(ISBLANK(D10),ISBLANK(A10)))),"Уже был",IF(AND(ISBLANK(D10),ISBLANK(A10)),"","Всё ок"))</f>
        <v>Всё ок</v>
      </c>
      <c r="F10" s="50" t="str">
        <f aca="false">IFERROR(__xludf.dummyfunction("IF(ISBLANK(A10),"""",IF(REGEXMATCH($P$26,TRIM(A10)),""Уже зареган"",""Всё ок""))"),"Всё ок")</f>
        <v>Всё ок</v>
      </c>
      <c r="G10" s="2" t="s">
        <v>280</v>
      </c>
      <c r="H10" s="2"/>
      <c r="I10" s="2" t="s">
        <v>1230</v>
      </c>
      <c r="L10" s="83" t="str">
        <f aca="false">Parse!C10</f>
        <v>Екатерина</v>
      </c>
      <c r="M10" s="83" t="str">
        <f aca="false">Parse!B10</f>
        <v>Галак</v>
      </c>
      <c r="N10" s="1" t="e">
        <f aca="false">concat(concat(L10," "),M10)</f>
        <v>#NAME?</v>
      </c>
    </row>
    <row r="11" customFormat="false" ht="15.75" hidden="false" customHeight="false" outlineLevel="0" collapsed="false">
      <c r="A11" s="5" t="s">
        <v>1233</v>
      </c>
      <c r="B11" s="74" t="n">
        <v>10</v>
      </c>
      <c r="C11" s="2" t="s">
        <v>160</v>
      </c>
      <c r="D11" s="81" t="s">
        <v>1234</v>
      </c>
      <c r="E11" s="82" t="str">
        <f aca="false">IF(AND(OR(COUNTIF(A:A, A11)&gt;=2,COUNTIF(D:D, D11)&gt;=2),NOT(AND(ISBLANK(D11),ISBLANK(A11)))),"Уже был",IF(AND(ISBLANK(D11),ISBLANK(A11)),"","Всё ок"))</f>
        <v>Всё ок</v>
      </c>
      <c r="F11" s="50" t="str">
        <f aca="false">IFERROR(__xludf.dummyfunction("IF(ISBLANK(A11),"""",IF(REGEXMATCH($P$26,TRIM(A11)),""Уже зареган"",""Всё ок""))"),"Всё ок")</f>
        <v>Всё ок</v>
      </c>
      <c r="G11" s="2" t="s">
        <v>280</v>
      </c>
      <c r="H11" s="2" t="s">
        <v>1220</v>
      </c>
      <c r="I11" s="2"/>
      <c r="L11" s="83" t="str">
        <f aca="false">Parse!C11</f>
        <v>Софья</v>
      </c>
      <c r="M11" s="83" t="str">
        <f aca="false">Parse!B11</f>
        <v>Романова</v>
      </c>
      <c r="N11" s="1" t="e">
        <f aca="false">concat(concat(L11," "),M11)</f>
        <v>#NAME?</v>
      </c>
    </row>
    <row r="12" customFormat="false" ht="15.75" hidden="false" customHeight="false" outlineLevel="0" collapsed="false">
      <c r="A12" s="5" t="s">
        <v>1235</v>
      </c>
      <c r="B12" s="74" t="n">
        <v>10</v>
      </c>
      <c r="C12" s="2" t="s">
        <v>160</v>
      </c>
      <c r="D12" s="81" t="s">
        <v>1236</v>
      </c>
      <c r="E12" s="82" t="str">
        <f aca="false">IF(AND(OR(COUNTIF(A:A, A12)&gt;=2,COUNTIF(D:D, D12)&gt;=2),NOT(AND(ISBLANK(D12),ISBLANK(A12)))),"Уже был",IF(AND(ISBLANK(D12),ISBLANK(A12)),"","Всё ок"))</f>
        <v>Всё ок</v>
      </c>
      <c r="F12" s="50" t="str">
        <f aca="false">IFERROR(__xludf.dummyfunction("IF(ISBLANK(A12),"""",IF(REGEXMATCH($P$26,TRIM(A12)),""Уже зареган"",""Всё ок""))"),"Всё ок")</f>
        <v>Всё ок</v>
      </c>
      <c r="G12" s="2" t="s">
        <v>280</v>
      </c>
      <c r="H12" s="2"/>
      <c r="I12" s="2"/>
      <c r="L12" s="83" t="str">
        <f aca="false">Parse!C12</f>
        <v>Полина</v>
      </c>
      <c r="M12" s="83" t="str">
        <f aca="false">Parse!B12</f>
        <v>Шведова</v>
      </c>
      <c r="N12" s="1" t="e">
        <f aca="false">concat(concat(L12," "),M12)</f>
        <v>#NAME?</v>
      </c>
    </row>
    <row r="13" customFormat="false" ht="15.75" hidden="false" customHeight="false" outlineLevel="0" collapsed="false">
      <c r="A13" s="5" t="s">
        <v>1237</v>
      </c>
      <c r="B13" s="74" t="n">
        <v>10</v>
      </c>
      <c r="C13" s="2" t="s">
        <v>160</v>
      </c>
      <c r="D13" s="81" t="s">
        <v>1238</v>
      </c>
      <c r="E13" s="82" t="str">
        <f aca="false">IF(AND(OR(COUNTIF(A:A, A13)&gt;=2,COUNTIF(D:D, D13)&gt;=2),NOT(AND(ISBLANK(D13),ISBLANK(A13)))),"Уже был",IF(AND(ISBLANK(D13),ISBLANK(A13)),"","Всё ок"))</f>
        <v>Всё ок</v>
      </c>
      <c r="F13" s="50" t="str">
        <f aca="false">IFERROR(__xludf.dummyfunction("IF(ISBLANK(A13),"""",IF(REGEXMATCH($P$26,TRIM(A13)),""Уже зареган"",""Всё ок""))"),"Всё ок")</f>
        <v>Всё ок</v>
      </c>
      <c r="G13" s="2" t="s">
        <v>280</v>
      </c>
      <c r="H13" s="2" t="s">
        <v>1220</v>
      </c>
      <c r="I13" s="2"/>
      <c r="L13" s="83" t="str">
        <f aca="false">Parse!C13</f>
        <v>Софья</v>
      </c>
      <c r="M13" s="83" t="str">
        <f aca="false">Parse!B13</f>
        <v>Романова</v>
      </c>
      <c r="N13" s="1" t="e">
        <f aca="false">concat(concat(L13," "),M13)</f>
        <v>#NAME?</v>
      </c>
    </row>
    <row r="14" customFormat="false" ht="15.75" hidden="false" customHeight="false" outlineLevel="0" collapsed="false">
      <c r="A14" s="5" t="s">
        <v>1239</v>
      </c>
      <c r="B14" s="74" t="n">
        <v>10</v>
      </c>
      <c r="C14" s="2" t="s">
        <v>160</v>
      </c>
      <c r="D14" s="81" t="s">
        <v>1240</v>
      </c>
      <c r="E14" s="82" t="str">
        <f aca="false">IF(AND(OR(COUNTIF(A:A, A14)&gt;=2,COUNTIF(D:D, D14)&gt;=2),NOT(AND(ISBLANK(D14),ISBLANK(A14)))),"Уже был",IF(AND(ISBLANK(D14),ISBLANK(A14)),"","Всё ок"))</f>
        <v>Всё ок</v>
      </c>
      <c r="F14" s="50" t="str">
        <f aca="false">IFERROR(__xludf.dummyfunction("IF(ISBLANK(A14),"""",IF(REGEXMATCH($P$26,TRIM(A14)),""Уже зареган"",""Всё ок""))"),"Всё ок")</f>
        <v>Всё ок</v>
      </c>
      <c r="G14" s="2" t="s">
        <v>280</v>
      </c>
      <c r="H14" s="2" t="s">
        <v>1220</v>
      </c>
      <c r="I14" s="2"/>
      <c r="L14" s="83" t="str">
        <f aca="false">Parse!C14</f>
        <v>Анна</v>
      </c>
      <c r="M14" s="83" t="str">
        <f aca="false">Parse!B14</f>
        <v>Ткаченко</v>
      </c>
      <c r="N14" s="1" t="e">
        <f aca="false">concat(concat(L14," "),M14)</f>
        <v>#NAME?</v>
      </c>
    </row>
    <row r="15" customFormat="false" ht="15.75" hidden="false" customHeight="false" outlineLevel="0" collapsed="false">
      <c r="A15" s="5" t="s">
        <v>1241</v>
      </c>
      <c r="B15" s="74" t="n">
        <v>10</v>
      </c>
      <c r="C15" s="2" t="s">
        <v>160</v>
      </c>
      <c r="D15" s="81" t="s">
        <v>1242</v>
      </c>
      <c r="E15" s="82" t="str">
        <f aca="false">IF(AND(OR(COUNTIF(A:A, A15)&gt;=2,COUNTIF(D:D, D15)&gt;=2),NOT(AND(ISBLANK(D15),ISBLANK(A15)))),"Уже был",IF(AND(ISBLANK(D15),ISBLANK(A15)),"","Всё ок"))</f>
        <v>Всё ок</v>
      </c>
      <c r="F15" s="50" t="str">
        <f aca="false">IFERROR(__xludf.dummyfunction("IF(ISBLANK(A15),"""",IF(REGEXMATCH($P$26,TRIM(A15)),""Уже зареган"",""Всё ок""))"),"Всё ок")</f>
        <v>Всё ок</v>
      </c>
      <c r="G15" s="2" t="s">
        <v>280</v>
      </c>
      <c r="H15" s="2"/>
      <c r="I15" s="2" t="s">
        <v>1217</v>
      </c>
      <c r="L15" s="83" t="str">
        <f aca="false">Parse!C15</f>
        <v>Владимир</v>
      </c>
      <c r="M15" s="83" t="str">
        <f aca="false">Parse!B15</f>
        <v>Михайленко</v>
      </c>
      <c r="N15" s="1" t="e">
        <f aca="false">concat(concat(L15," "),M15)</f>
        <v>#NAME?</v>
      </c>
    </row>
    <row r="16" customFormat="false" ht="15.75" hidden="false" customHeight="false" outlineLevel="0" collapsed="false">
      <c r="A16" s="5" t="s">
        <v>1243</v>
      </c>
      <c r="B16" s="74" t="n">
        <v>10</v>
      </c>
      <c r="C16" s="2" t="s">
        <v>160</v>
      </c>
      <c r="D16" s="81" t="s">
        <v>1244</v>
      </c>
      <c r="E16" s="82" t="str">
        <f aca="false">IF(AND(OR(COUNTIF(A:A, A16)&gt;=2,COUNTIF(D:D, D16)&gt;=2),NOT(AND(ISBLANK(D16),ISBLANK(A16)))),"Уже был",IF(AND(ISBLANK(D16),ISBLANK(A16)),"","Всё ок"))</f>
        <v>Всё ок</v>
      </c>
      <c r="F16" s="50" t="str">
        <f aca="false">IFERROR(__xludf.dummyfunction("IF(ISBLANK(A16),"""",IF(REGEXMATCH($P$26,TRIM(A16)),""Уже зареган"",""Всё ок""))"),"Всё ок")</f>
        <v>Всё ок</v>
      </c>
      <c r="G16" s="2" t="s">
        <v>280</v>
      </c>
      <c r="H16" s="2" t="s">
        <v>1220</v>
      </c>
      <c r="I16" s="2"/>
      <c r="L16" s="83" t="str">
        <f aca="false">Parse!C16</f>
        <v>Матвей</v>
      </c>
      <c r="M16" s="83" t="str">
        <f aca="false">Parse!B16</f>
        <v>Гуляев</v>
      </c>
      <c r="N16" s="1" t="e">
        <f aca="false">concat(concat(L16," "),M16)</f>
        <v>#NAME?</v>
      </c>
    </row>
    <row r="17" customFormat="false" ht="15.75" hidden="false" customHeight="false" outlineLevel="0" collapsed="false">
      <c r="A17" s="5" t="s">
        <v>1245</v>
      </c>
      <c r="B17" s="74" t="n">
        <v>10</v>
      </c>
      <c r="C17" s="2" t="s">
        <v>160</v>
      </c>
      <c r="D17" s="81" t="s">
        <v>1246</v>
      </c>
      <c r="E17" s="82" t="str">
        <f aca="false">IF(AND(OR(COUNTIF(A:A, A17)&gt;=2,COUNTIF(D:D, D17)&gt;=2),NOT(AND(ISBLANK(D17),ISBLANK(A17)))),"Уже был",IF(AND(ISBLANK(D17),ISBLANK(A17)),"","Всё ок"))</f>
        <v>Всё ок</v>
      </c>
      <c r="F17" s="50" t="str">
        <f aca="false">IFERROR(__xludf.dummyfunction("IF(ISBLANK(A17),"""",IF(REGEXMATCH($P$26,TRIM(A17)),""Уже зареган"",""Всё ок""))"),"Всё ок")</f>
        <v>Всё ок</v>
      </c>
      <c r="G17" s="2" t="s">
        <v>280</v>
      </c>
      <c r="H17" s="2" t="s">
        <v>1220</v>
      </c>
      <c r="I17" s="2"/>
      <c r="L17" s="83" t="str">
        <f aca="false">Parse!C17</f>
        <v>Матвей</v>
      </c>
      <c r="M17" s="83" t="str">
        <f aca="false">Parse!B17</f>
        <v>Гуляев</v>
      </c>
      <c r="N17" s="1" t="e">
        <f aca="false">concat(concat(L17," "),M17)</f>
        <v>#NAME?</v>
      </c>
    </row>
    <row r="18" customFormat="false" ht="15.75" hidden="false" customHeight="false" outlineLevel="0" collapsed="false">
      <c r="A18" s="5" t="s">
        <v>1247</v>
      </c>
      <c r="B18" s="74" t="n">
        <v>9</v>
      </c>
      <c r="C18" s="2" t="s">
        <v>160</v>
      </c>
      <c r="D18" s="81" t="s">
        <v>1248</v>
      </c>
      <c r="E18" s="82" t="str">
        <f aca="false">IF(AND(OR(COUNTIF(A:A, A18)&gt;=2,COUNTIF(D:D, D18)&gt;=2),NOT(AND(ISBLANK(D18),ISBLANK(A18)))),"Уже был",IF(AND(ISBLANK(D18),ISBLANK(A18)),"","Всё ок"))</f>
        <v>Всё ок</v>
      </c>
      <c r="F18" s="50" t="str">
        <f aca="false">IFERROR(__xludf.dummyfunction("IF(ISBLANK(A18),"""",IF(REGEXMATCH($P$26,TRIM(A18)),""Уже зареган"",""Всё ок""))"),"Всё ок")</f>
        <v>Всё ок</v>
      </c>
      <c r="G18" s="2" t="s">
        <v>280</v>
      </c>
      <c r="H18" s="2"/>
      <c r="I18" s="2" t="s">
        <v>1249</v>
      </c>
      <c r="L18" s="83" t="str">
        <f aca="false">Parse!C18</f>
        <v>Дарья</v>
      </c>
      <c r="M18" s="83" t="str">
        <f aca="false">Parse!B18</f>
        <v>Ладынская</v>
      </c>
      <c r="N18" s="1" t="e">
        <f aca="false">concat(concat(L18," "),M18)</f>
        <v>#NAME?</v>
      </c>
    </row>
    <row r="19" customFormat="false" ht="15.75" hidden="false" customHeight="false" outlineLevel="0" collapsed="false">
      <c r="A19" s="5" t="s">
        <v>1250</v>
      </c>
      <c r="B19" s="74" t="n">
        <v>9</v>
      </c>
      <c r="C19" s="2" t="s">
        <v>160</v>
      </c>
      <c r="D19" s="81" t="s">
        <v>1251</v>
      </c>
      <c r="E19" s="82" t="str">
        <f aca="false">IF(AND(OR(COUNTIF(A:A, A19)&gt;=2,COUNTIF(D:D, D19)&gt;=2),NOT(AND(ISBLANK(D19),ISBLANK(A19)))),"Уже был",IF(AND(ISBLANK(D19),ISBLANK(A19)),"","Всё ок"))</f>
        <v>Всё ок</v>
      </c>
      <c r="F19" s="50" t="str">
        <f aca="false">IFERROR(__xludf.dummyfunction("IF(ISBLANK(A19),"""",IF(REGEXMATCH($P$26,TRIM(A19)),""Уже зареган"",""Всё ок""))"),"Всё ок")</f>
        <v>Всё ок</v>
      </c>
      <c r="G19" s="2" t="s">
        <v>280</v>
      </c>
      <c r="H19" s="2"/>
      <c r="I19" s="2"/>
      <c r="L19" s="83" t="str">
        <f aca="false">Parse!C19</f>
        <v>Елена</v>
      </c>
      <c r="M19" s="83" t="str">
        <f aca="false">Parse!B19</f>
        <v>Щукина</v>
      </c>
      <c r="N19" s="1" t="e">
        <f aca="false">concat(concat(L19," "),M19)</f>
        <v>#NAME?</v>
      </c>
    </row>
    <row r="20" customFormat="false" ht="15.75" hidden="false" customHeight="false" outlineLevel="0" collapsed="false">
      <c r="A20" s="5" t="s">
        <v>1252</v>
      </c>
      <c r="B20" s="74" t="n">
        <v>9</v>
      </c>
      <c r="C20" s="2" t="s">
        <v>1253</v>
      </c>
      <c r="D20" s="81" t="s">
        <v>1254</v>
      </c>
      <c r="E20" s="82" t="str">
        <f aca="false">IF(AND(OR(COUNTIF(A:A, A20)&gt;=2,COUNTIF(D:D, D20)&gt;=2),NOT(AND(ISBLANK(D20),ISBLANK(A20)))),"Уже был",IF(AND(ISBLANK(D20),ISBLANK(A20)),"","Всё ок"))</f>
        <v>Всё ок</v>
      </c>
      <c r="F20" s="50" t="str">
        <f aca="false">IFERROR(__xludf.dummyfunction("IF(ISBLANK(A20),"""",IF(REGEXMATCH($P$26,TRIM(A20)),""Уже зареган"",""Всё ок""))"),"Всё ок")</f>
        <v>Всё ок</v>
      </c>
      <c r="G20" s="2" t="s">
        <v>280</v>
      </c>
      <c r="H20" s="2" t="s">
        <v>1220</v>
      </c>
      <c r="I20" s="2"/>
      <c r="L20" s="83" t="str">
        <f aca="false">Parse!C20</f>
        <v>Анна</v>
      </c>
      <c r="M20" s="83" t="str">
        <f aca="false">Parse!B20</f>
        <v>Перевозкина</v>
      </c>
      <c r="N20" s="1" t="e">
        <f aca="false">concat(concat(L20," "),M20)</f>
        <v>#NAME?</v>
      </c>
    </row>
    <row r="21" customFormat="false" ht="15.75" hidden="false" customHeight="false" outlineLevel="0" collapsed="false">
      <c r="A21" s="5" t="s">
        <v>1255</v>
      </c>
      <c r="B21" s="74" t="n">
        <v>9</v>
      </c>
      <c r="C21" s="2" t="s">
        <v>160</v>
      </c>
      <c r="D21" s="81" t="s">
        <v>1256</v>
      </c>
      <c r="E21" s="82" t="str">
        <f aca="false">IF(AND(OR(COUNTIF(A:A, A21)&gt;=2,COUNTIF(D:D, D21)&gt;=2),NOT(AND(ISBLANK(D21),ISBLANK(A21)))),"Уже был",IF(AND(ISBLANK(D21),ISBLANK(A21)),"","Всё ок"))</f>
        <v>Всё ок</v>
      </c>
      <c r="F21" s="50" t="str">
        <f aca="false">IFERROR(__xludf.dummyfunction("IF(ISBLANK(A21),"""",IF(REGEXMATCH($P$26,TRIM(A21)),""Уже зареган"",""Всё ок""))"),"Всё ок")</f>
        <v>Всё ок</v>
      </c>
      <c r="G21" s="2" t="s">
        <v>280</v>
      </c>
      <c r="H21" s="2" t="s">
        <v>1220</v>
      </c>
      <c r="I21" s="2"/>
      <c r="L21" s="83" t="str">
        <f aca="false">Parse!C21</f>
        <v>Елизавета</v>
      </c>
      <c r="M21" s="83" t="str">
        <f aca="false">Parse!B21</f>
        <v>Ракова</v>
      </c>
      <c r="N21" s="1" t="e">
        <f aca="false">concat(concat(L21," "),M21)</f>
        <v>#NAME?</v>
      </c>
    </row>
    <row r="22" customFormat="false" ht="15.75" hidden="false" customHeight="false" outlineLevel="0" collapsed="false">
      <c r="A22" s="5" t="s">
        <v>1257</v>
      </c>
      <c r="B22" s="74" t="n">
        <v>9</v>
      </c>
      <c r="C22" s="2" t="s">
        <v>160</v>
      </c>
      <c r="D22" s="81" t="s">
        <v>1258</v>
      </c>
      <c r="E22" s="82" t="str">
        <f aca="false">IF(AND(OR(COUNTIF(A:A, A22)&gt;=2,COUNTIF(D:D, D22)&gt;=2),NOT(AND(ISBLANK(D22),ISBLANK(A22)))),"Уже был",IF(AND(ISBLANK(D22),ISBLANK(A22)),"","Всё ок"))</f>
        <v>Всё ок</v>
      </c>
      <c r="F22" s="50" t="str">
        <f aca="false">IFERROR(__xludf.dummyfunction("IF(ISBLANK(A22),"""",IF(REGEXMATCH($P$26,TRIM(A22)),""Уже зареган"",""Всё ок""))"),"Всё ок")</f>
        <v>Всё ок</v>
      </c>
      <c r="G22" s="2" t="s">
        <v>280</v>
      </c>
      <c r="H22" s="2" t="s">
        <v>1220</v>
      </c>
      <c r="I22" s="2"/>
      <c r="L22" s="83" t="str">
        <f aca="false">Parse!C22</f>
        <v>Кристина</v>
      </c>
      <c r="M22" s="83" t="str">
        <f aca="false">Parse!B22</f>
        <v>Томилова</v>
      </c>
      <c r="N22" s="1" t="e">
        <f aca="false">concat(concat(L22," "),M22)</f>
        <v>#NAME?</v>
      </c>
    </row>
    <row r="23" customFormat="false" ht="15.75" hidden="false" customHeight="false" outlineLevel="0" collapsed="false">
      <c r="A23" s="5" t="s">
        <v>1259</v>
      </c>
      <c r="B23" s="74" t="n">
        <v>9</v>
      </c>
      <c r="C23" s="2" t="s">
        <v>1260</v>
      </c>
      <c r="D23" s="2"/>
      <c r="E23" s="82" t="str">
        <f aca="false">IF(AND(OR(COUNTIF(A:A, A23)&gt;=2,COUNTIF(D:D, D23)&gt;=2),NOT(AND(ISBLANK(D23),ISBLANK(A23)))),"Уже был",IF(AND(ISBLANK(D23),ISBLANK(A23)),"","Всё ок"))</f>
        <v>Всё ок</v>
      </c>
      <c r="F23" s="50" t="str">
        <f aca="false">IFERROR(__xludf.dummyfunction("IF(ISBLANK(A23),"""",IF(REGEXMATCH($P$26,TRIM(A23)),""Уже зареган"",""Всё ок""))"),"Всё ок")</f>
        <v>Всё ок</v>
      </c>
      <c r="G23" s="2" t="s">
        <v>280</v>
      </c>
      <c r="H23" s="2"/>
      <c r="I23" s="2" t="s">
        <v>1261</v>
      </c>
      <c r="L23" s="83" t="str">
        <f aca="false">Parse!C23</f>
        <v>Ксения</v>
      </c>
      <c r="M23" s="83" t="str">
        <f aca="false">Parse!B23</f>
        <v>Вареникова</v>
      </c>
      <c r="N23" s="1" t="e">
        <f aca="false">concat(concat(L23," "),M23)</f>
        <v>#NAME?</v>
      </c>
    </row>
    <row r="24" customFormat="false" ht="15.75" hidden="false" customHeight="false" outlineLevel="0" collapsed="false">
      <c r="A24" s="5" t="s">
        <v>1262</v>
      </c>
      <c r="B24" s="74" t="n">
        <v>9</v>
      </c>
      <c r="C24" s="2" t="s">
        <v>160</v>
      </c>
      <c r="D24" s="2"/>
      <c r="E24" s="82" t="str">
        <f aca="false">IF(AND(OR(COUNTIF(A:A, A24)&gt;=2,COUNTIF(D:D, D24)&gt;=2),NOT(AND(ISBLANK(D24),ISBLANK(A24)))),"Уже был",IF(AND(ISBLANK(D24),ISBLANK(A24)),"","Всё ок"))</f>
        <v>Всё ок</v>
      </c>
      <c r="F24" s="50" t="str">
        <f aca="false">IFERROR(__xludf.dummyfunction("IF(ISBLANK(A24),"""",IF(REGEXMATCH($P$26,TRIM(A24)),""Уже зареган"",""Всё ок""))"),"Всё ок")</f>
        <v>Всё ок</v>
      </c>
      <c r="G24" s="2" t="s">
        <v>280</v>
      </c>
      <c r="H24" s="2"/>
      <c r="I24" s="2"/>
      <c r="L24" s="83" t="str">
        <f aca="false">Parse!C24</f>
        <v>Полина</v>
      </c>
      <c r="M24" s="83" t="str">
        <f aca="false">Parse!B24</f>
        <v>Клюева</v>
      </c>
      <c r="N24" s="1" t="e">
        <f aca="false">concat(concat(TRIM(L24)," "),TRIM(M24))</f>
        <v>#NAME?</v>
      </c>
    </row>
    <row r="25" customFormat="false" ht="15.75" hidden="false" customHeight="false" outlineLevel="0" collapsed="false">
      <c r="A25" s="5" t="s">
        <v>1263</v>
      </c>
      <c r="B25" s="74" t="n">
        <v>9</v>
      </c>
      <c r="C25" s="2" t="s">
        <v>160</v>
      </c>
      <c r="D25" s="81" t="s">
        <v>1264</v>
      </c>
      <c r="E25" s="82" t="str">
        <f aca="false">IF(AND(OR(COUNTIF(A:A, A25)&gt;=2,COUNTIF(D:D, D25)&gt;=2),NOT(AND(ISBLANK(D25),ISBLANK(A25)))),"Уже был",IF(AND(ISBLANK(D25),ISBLANK(A25)),"","Всё ок"))</f>
        <v>Всё ок</v>
      </c>
      <c r="F25" s="50" t="str">
        <f aca="false">IFERROR(__xludf.dummyfunction("IF(ISBLANK(A25),"""",IF(REGEXMATCH($P$26,TRIM(A25)),""Уже зареган"",""Всё ок""))"),"Всё ок")</f>
        <v>Всё ок</v>
      </c>
      <c r="G25" s="2" t="s">
        <v>280</v>
      </c>
      <c r="H25" s="2"/>
      <c r="I25" s="2"/>
      <c r="L25" s="83" t="str">
        <f aca="false">Parse!C25</f>
        <v>Ольга</v>
      </c>
      <c r="M25" s="83" t="str">
        <f aca="false">Parse!B25</f>
        <v>Тыщенко</v>
      </c>
      <c r="N25" s="1" t="e">
        <f aca="false">concat(concat(TRIM(L25)," "),TRIM(M25))</f>
        <v>#NAME?</v>
      </c>
    </row>
    <row r="26" customFormat="false" ht="15.75" hidden="false" customHeight="false" outlineLevel="0" collapsed="false">
      <c r="A26" s="5" t="s">
        <v>1265</v>
      </c>
      <c r="B26" s="74" t="n">
        <v>8</v>
      </c>
      <c r="C26" s="2" t="s">
        <v>224</v>
      </c>
      <c r="D26" s="81" t="s">
        <v>1266</v>
      </c>
      <c r="E26" s="82" t="str">
        <f aca="false">IF(AND(OR(COUNTIF(A:A, A26)&gt;=2,COUNTIF(D:D, D26)&gt;=2),NOT(AND(ISBLANK(D26),ISBLANK(A26)))),"Уже был",IF(AND(ISBLANK(D26),ISBLANK(A26)),"","Всё ок"))</f>
        <v>Всё ок</v>
      </c>
      <c r="F26" s="50" t="str">
        <f aca="false">IFERROR(__xludf.dummyfunction("IF(ISBLANK(A26),"""",IF(REGEXMATCH($P$26,TRIM(A26)),""Уже зареган"",""Всё ок""))"),"Всё ок")</f>
        <v>Всё ок</v>
      </c>
      <c r="G26" s="2" t="s">
        <v>1267</v>
      </c>
      <c r="H26" s="2" t="s">
        <v>1268</v>
      </c>
      <c r="I26" s="2"/>
      <c r="L26" s="83" t="str">
        <f aca="false">Parse!C26</f>
        <v>Алена</v>
      </c>
      <c r="M26" s="83" t="str">
        <f aca="false">Parse!B26</f>
        <v>Перевальская</v>
      </c>
      <c r="N26" s="1" t="e">
        <f aca="false">concat(concat(TRIM(L26)," "),TRIM(M26))</f>
        <v>#NAME?</v>
      </c>
      <c r="P26" s="1" t="e">
        <f aca="false">CONCATENATE(N:N)</f>
        <v>#NAME?</v>
      </c>
    </row>
    <row r="27" customFormat="false" ht="15.75" hidden="false" customHeight="false" outlineLevel="0" collapsed="false">
      <c r="A27" s="2" t="s">
        <v>1269</v>
      </c>
      <c r="B27" s="74" t="n">
        <v>9</v>
      </c>
      <c r="C27" s="2" t="s">
        <v>224</v>
      </c>
      <c r="D27" s="81" t="s">
        <v>1270</v>
      </c>
      <c r="E27" s="82" t="str">
        <f aca="false">IF(AND(OR(COUNTIF(A:A, A27)&gt;=2,COUNTIF(D:D, D27)&gt;=2),NOT(AND(ISBLANK(D27),ISBLANK(A27)))),"Уже был",IF(AND(ISBLANK(D27),ISBLANK(A27)),"","Всё ок"))</f>
        <v>Всё ок</v>
      </c>
      <c r="F27" s="50" t="str">
        <f aca="false">IFERROR(__xludf.dummyfunction("IF(ISBLANK(A27),"""",IF(REGEXMATCH($P$26,TRIM(A27)),""Уже зареган"",""Всё ок""))"),"Всё ок")</f>
        <v>Всё ок</v>
      </c>
      <c r="G27" s="2" t="s">
        <v>1267</v>
      </c>
      <c r="H27" s="2"/>
      <c r="I27" s="2"/>
      <c r="L27" s="83" t="str">
        <f aca="false">Parse!C27</f>
        <v>Светлана</v>
      </c>
      <c r="M27" s="83" t="str">
        <f aca="false">Parse!B27</f>
        <v>Данилова</v>
      </c>
      <c r="N27" s="1" t="e">
        <f aca="false">concat(concat(TRIM(L27)," "),TRIM(M27))</f>
        <v>#NAME?</v>
      </c>
    </row>
    <row r="28" customFormat="false" ht="15.75" hidden="false" customHeight="false" outlineLevel="0" collapsed="false">
      <c r="A28" s="2" t="s">
        <v>1271</v>
      </c>
      <c r="B28" s="74" t="n">
        <v>9</v>
      </c>
      <c r="C28" s="2" t="s">
        <v>224</v>
      </c>
      <c r="D28" s="81" t="s">
        <v>1272</v>
      </c>
      <c r="E28" s="82" t="str">
        <f aca="false">IF(AND(OR(COUNTIF(A:A, A28)&gt;=2,COUNTIF(D:D, D28)&gt;=2),NOT(AND(ISBLANK(D28),ISBLANK(A28)))),"Уже был",IF(AND(ISBLANK(D28),ISBLANK(A28)),"","Всё ок"))</f>
        <v>Всё ок</v>
      </c>
      <c r="F28" s="50" t="str">
        <f aca="false">IFERROR(__xludf.dummyfunction("IF(ISBLANK(A28),"""",IF(REGEXMATCH($P$26,TRIM(A28)),""Уже зареган"",""Всё ок""))"),"Всё ок")</f>
        <v>Всё ок</v>
      </c>
      <c r="G28" s="2" t="s">
        <v>1267</v>
      </c>
      <c r="H28" s="2" t="s">
        <v>1273</v>
      </c>
      <c r="I28" s="2" t="s">
        <v>1274</v>
      </c>
      <c r="L28" s="83" t="str">
        <f aca="false">Parse!C28</f>
        <v>Александр</v>
      </c>
      <c r="M28" s="83" t="str">
        <f aca="false">Parse!B28</f>
        <v>Лобов</v>
      </c>
      <c r="N28" s="1" t="e">
        <f aca="false">concat(concat(TRIM(L28)," "),TRIM(M28))</f>
        <v>#NAME?</v>
      </c>
    </row>
    <row r="29" customFormat="false" ht="15.75" hidden="false" customHeight="false" outlineLevel="0" collapsed="false">
      <c r="A29" s="2" t="s">
        <v>1275</v>
      </c>
      <c r="B29" s="74" t="n">
        <v>9</v>
      </c>
      <c r="C29" s="2" t="s">
        <v>224</v>
      </c>
      <c r="D29" s="81" t="s">
        <v>1276</v>
      </c>
      <c r="E29" s="82" t="str">
        <f aca="false">IF(AND(OR(COUNTIF(A:A, A29)&gt;=2,COUNTIF(D:D, D29)&gt;=2),NOT(AND(ISBLANK(D29),ISBLANK(A29)))),"Уже был",IF(AND(ISBLANK(D29),ISBLANK(A29)),"","Всё ок"))</f>
        <v>Всё ок</v>
      </c>
      <c r="F29" s="50" t="str">
        <f aca="false">IFERROR(__xludf.dummyfunction("IF(ISBLANK(A29),"""",IF(REGEXMATCH($P$26,TRIM(A29)),""Уже зареган"",""Всё ок""))"),"Всё ок")</f>
        <v>Всё ок</v>
      </c>
      <c r="G29" s="2" t="s">
        <v>1267</v>
      </c>
      <c r="H29" s="2"/>
      <c r="I29" s="2"/>
      <c r="L29" s="83" t="str">
        <f aca="false">Parse!C29</f>
        <v>Светлана</v>
      </c>
      <c r="M29" s="83" t="str">
        <f aca="false">Parse!B29</f>
        <v>Данилова</v>
      </c>
      <c r="N29" s="1" t="e">
        <f aca="false">concat(concat(TRIM(L29)," "),TRIM(M29))</f>
        <v>#NAME?</v>
      </c>
    </row>
    <row r="30" customFormat="false" ht="15.75" hidden="false" customHeight="false" outlineLevel="0" collapsed="false">
      <c r="A30" s="2" t="s">
        <v>1277</v>
      </c>
      <c r="B30" s="74" t="n">
        <v>9</v>
      </c>
      <c r="C30" s="2" t="s">
        <v>224</v>
      </c>
      <c r="D30" s="81" t="s">
        <v>1278</v>
      </c>
      <c r="E30" s="82" t="str">
        <f aca="false">IF(AND(OR(COUNTIF(A:A, A30)&gt;=2,COUNTIF(D:D, D30)&gt;=2),NOT(AND(ISBLANK(D30),ISBLANK(A30)))),"Уже был",IF(AND(ISBLANK(D30),ISBLANK(A30)),"","Всё ок"))</f>
        <v>Всё ок</v>
      </c>
      <c r="F30" s="50" t="str">
        <f aca="false">IFERROR(__xludf.dummyfunction("IF(ISBLANK(A30),"""",IF(REGEXMATCH($P$26,TRIM(A30)),""Уже зареган"",""Всё ок""))"),"Всё ок")</f>
        <v>Всё ок</v>
      </c>
      <c r="G30" s="2" t="s">
        <v>1267</v>
      </c>
      <c r="H30" s="2" t="s">
        <v>1273</v>
      </c>
      <c r="I30" s="2" t="s">
        <v>1279</v>
      </c>
      <c r="L30" s="83" t="str">
        <f aca="false">Parse!C30</f>
        <v>Светлана</v>
      </c>
      <c r="M30" s="83" t="str">
        <f aca="false">Parse!B30</f>
        <v>Данилова</v>
      </c>
      <c r="N30" s="1" t="e">
        <f aca="false">concat(concat(TRIM(L30)," "),TRIM(M30))</f>
        <v>#NAME?</v>
      </c>
    </row>
    <row r="31" customFormat="false" ht="15.75" hidden="false" customHeight="false" outlineLevel="0" collapsed="false">
      <c r="A31" s="2" t="s">
        <v>1280</v>
      </c>
      <c r="B31" s="74" t="n">
        <v>9</v>
      </c>
      <c r="C31" s="2" t="s">
        <v>224</v>
      </c>
      <c r="D31" s="81" t="s">
        <v>1281</v>
      </c>
      <c r="E31" s="82" t="str">
        <f aca="false">IF(AND(OR(COUNTIF(A:A, A31)&gt;=2,COUNTIF(D:D, D31)&gt;=2),NOT(AND(ISBLANK(D31),ISBLANK(A31)))),"Уже был",IF(AND(ISBLANK(D31),ISBLANK(A31)),"","Всё ок"))</f>
        <v>Всё ок</v>
      </c>
      <c r="F31" s="50" t="str">
        <f aca="false">IFERROR(__xludf.dummyfunction("IF(ISBLANK(A31),"""",IF(REGEXMATCH($P$26,TRIM(A31)),""Уже зареган"",""Всё ок""))"),"Всё ок")</f>
        <v>Всё ок</v>
      </c>
      <c r="G31" s="2" t="s">
        <v>1267</v>
      </c>
      <c r="H31" s="2"/>
      <c r="I31" s="2"/>
      <c r="L31" s="83" t="str">
        <f aca="false">Parse!C31</f>
        <v>Светлана</v>
      </c>
      <c r="M31" s="83" t="str">
        <f aca="false">Parse!B31</f>
        <v>Данилова</v>
      </c>
      <c r="N31" s="1" t="e">
        <f aca="false">concat(concat(TRIM(L31)," "),TRIM(M31))</f>
        <v>#NAME?</v>
      </c>
    </row>
    <row r="32" customFormat="false" ht="15.75" hidden="false" customHeight="false" outlineLevel="0" collapsed="false">
      <c r="A32" s="2" t="s">
        <v>1282</v>
      </c>
      <c r="B32" s="74" t="n">
        <v>10</v>
      </c>
      <c r="C32" s="2" t="s">
        <v>224</v>
      </c>
      <c r="D32" s="81" t="s">
        <v>1283</v>
      </c>
      <c r="E32" s="82" t="str">
        <f aca="false">IF(AND(OR(COUNTIF(A:A, A32)&gt;=2,COUNTIF(D:D, D32)&gt;=2),NOT(AND(ISBLANK(D32),ISBLANK(A32)))),"Уже был",IF(AND(ISBLANK(D32),ISBLANK(A32)),"","Всё ок"))</f>
        <v>Всё ок</v>
      </c>
      <c r="F32" s="50" t="str">
        <f aca="false">IFERROR(__xludf.dummyfunction("IF(ISBLANK(A32),"""",IF(REGEXMATCH($P$26,TRIM(A32)),""Уже зареган"",""Всё ок""))"),"Всё ок")</f>
        <v>Всё ок</v>
      </c>
      <c r="G32" s="2" t="s">
        <v>1267</v>
      </c>
      <c r="H32" s="2"/>
      <c r="I32" s="2"/>
      <c r="L32" s="83" t="str">
        <f aca="false">Parse!C32</f>
        <v>Мария</v>
      </c>
      <c r="M32" s="83" t="str">
        <f aca="false">Parse!B32</f>
        <v>Перевальская</v>
      </c>
      <c r="N32" s="1" t="e">
        <f aca="false">concat(concat(TRIM(L32)," "),TRIM(M32))</f>
        <v>#NAME?</v>
      </c>
    </row>
    <row r="33" customFormat="false" ht="15.75" hidden="false" customHeight="false" outlineLevel="0" collapsed="false">
      <c r="A33" s="2" t="s">
        <v>1284</v>
      </c>
      <c r="B33" s="74" t="n">
        <v>10</v>
      </c>
      <c r="C33" s="2" t="s">
        <v>224</v>
      </c>
      <c r="D33" s="81" t="s">
        <v>1285</v>
      </c>
      <c r="E33" s="82" t="str">
        <f aca="false">IF(AND(OR(COUNTIF(A:A, A33)&gt;=2,COUNTIF(D:D, D33)&gt;=2),NOT(AND(ISBLANK(D33),ISBLANK(A33)))),"Уже был",IF(AND(ISBLANK(D33),ISBLANK(A33)),"","Всё ок"))</f>
        <v>Всё ок</v>
      </c>
      <c r="F33" s="50" t="str">
        <f aca="false">IFERROR(__xludf.dummyfunction("IF(ISBLANK(A33),"""",IF(REGEXMATCH($P$26,TRIM(A33)),""Уже зареган"",""Всё ок""))"),"Всё ок")</f>
        <v>Всё ок</v>
      </c>
      <c r="G33" s="2" t="s">
        <v>1267</v>
      </c>
      <c r="H33" s="2" t="s">
        <v>1273</v>
      </c>
      <c r="I33" s="2" t="s">
        <v>1286</v>
      </c>
      <c r="L33" s="83" t="str">
        <f aca="false">Parse!C33</f>
        <v>Федор</v>
      </c>
      <c r="M33" s="83" t="str">
        <f aca="false">Parse!B33</f>
        <v>Буяльский</v>
      </c>
      <c r="N33" s="1" t="e">
        <f aca="false">concat(concat(TRIM(L33)," "),TRIM(M33))</f>
        <v>#NAME?</v>
      </c>
    </row>
    <row r="34" customFormat="false" ht="15.75" hidden="false" customHeight="false" outlineLevel="0" collapsed="false">
      <c r="A34" s="2" t="s">
        <v>1287</v>
      </c>
      <c r="B34" s="74" t="n">
        <v>10</v>
      </c>
      <c r="C34" s="2" t="s">
        <v>224</v>
      </c>
      <c r="D34" s="81" t="s">
        <v>1288</v>
      </c>
      <c r="E34" s="82" t="str">
        <f aca="false">IF(AND(OR(COUNTIF(A:A, A34)&gt;=2,COUNTIF(D:D, D34)&gt;=2),NOT(AND(ISBLANK(D34),ISBLANK(A34)))),"Уже был",IF(AND(ISBLANK(D34),ISBLANK(A34)),"","Всё ок"))</f>
        <v>Всё ок</v>
      </c>
      <c r="F34" s="50" t="str">
        <f aca="false">IFERROR(__xludf.dummyfunction("IF(ISBLANK(A34),"""",IF(REGEXMATCH($P$26,TRIM(A34)),""Уже зареган"",""Всё ок""))"),"Всё ок")</f>
        <v>Всё ок</v>
      </c>
      <c r="G34" s="2" t="s">
        <v>1267</v>
      </c>
      <c r="H34" s="2"/>
      <c r="I34" s="2"/>
      <c r="L34" s="83" t="str">
        <f aca="false">Parse!C34</f>
        <v>Елизавета</v>
      </c>
      <c r="M34" s="83" t="str">
        <f aca="false">Parse!B34</f>
        <v>Доброва</v>
      </c>
      <c r="N34" s="1" t="e">
        <f aca="false">concat(concat(TRIM(L34)," "),TRIM(M34))</f>
        <v>#NAME?</v>
      </c>
    </row>
    <row r="35" customFormat="false" ht="15.75" hidden="false" customHeight="false" outlineLevel="0" collapsed="false">
      <c r="A35" s="2" t="s">
        <v>1289</v>
      </c>
      <c r="B35" s="74" t="n">
        <v>10</v>
      </c>
      <c r="C35" s="2" t="s">
        <v>224</v>
      </c>
      <c r="D35" s="81" t="s">
        <v>1290</v>
      </c>
      <c r="E35" s="82" t="str">
        <f aca="false">IF(AND(OR(COUNTIF(A:A, A35)&gt;=2,COUNTIF(D:D, D35)&gt;=2),NOT(AND(ISBLANK(D35),ISBLANK(A35)))),"Уже был",IF(AND(ISBLANK(D35),ISBLANK(A35)),"","Всё ок"))</f>
        <v>Всё ок</v>
      </c>
      <c r="F35" s="50" t="str">
        <f aca="false">IFERROR(__xludf.dummyfunction("IF(ISBLANK(A35),"""",IF(REGEXMATCH($P$26,TRIM(A35)),""Уже зареган"",""Всё ок""))"),"Всё ок")</f>
        <v>Всё ок</v>
      </c>
      <c r="G35" s="2" t="s">
        <v>1267</v>
      </c>
      <c r="H35" s="2" t="s">
        <v>1268</v>
      </c>
      <c r="I35" s="2"/>
      <c r="L35" s="83" t="str">
        <f aca="false">Parse!C35</f>
        <v>Светлана</v>
      </c>
      <c r="M35" s="83" t="str">
        <f aca="false">Parse!B35</f>
        <v>Данилова</v>
      </c>
      <c r="N35" s="1" t="e">
        <f aca="false">concat(concat(TRIM(L35)," "),TRIM(M35))</f>
        <v>#NAME?</v>
      </c>
    </row>
    <row r="36" customFormat="false" ht="15.75" hidden="false" customHeight="false" outlineLevel="0" collapsed="false">
      <c r="A36" s="2" t="s">
        <v>1291</v>
      </c>
      <c r="B36" s="74" t="n">
        <v>10</v>
      </c>
      <c r="C36" s="2" t="s">
        <v>224</v>
      </c>
      <c r="D36" s="81" t="s">
        <v>1292</v>
      </c>
      <c r="E36" s="82" t="str">
        <f aca="false">IF(AND(OR(COUNTIF(A:A, A36)&gt;=2,COUNTIF(D:D, D36)&gt;=2),NOT(AND(ISBLANK(D36),ISBLANK(A36)))),"Уже был",IF(AND(ISBLANK(D36),ISBLANK(A36)),"","Всё ок"))</f>
        <v>Всё ок</v>
      </c>
      <c r="F36" s="50" t="str">
        <f aca="false">IFERROR(__xludf.dummyfunction("IF(ISBLANK(A36),"""",IF(REGEXMATCH($P$26,TRIM(A36)),""Уже зареган"",""Всё ок""))"),"Всё ок")</f>
        <v>Всё ок</v>
      </c>
      <c r="G36" s="2" t="s">
        <v>1267</v>
      </c>
      <c r="H36" s="2"/>
      <c r="I36" s="2"/>
      <c r="L36" s="83" t="str">
        <f aca="false">Parse!C36</f>
        <v>Светлана</v>
      </c>
      <c r="M36" s="83" t="str">
        <f aca="false">Parse!B36</f>
        <v>Данилова</v>
      </c>
      <c r="N36" s="1" t="e">
        <f aca="false">concat(concat(TRIM(L36)," "),TRIM(M36))</f>
        <v>#NAME?</v>
      </c>
    </row>
    <row r="37" customFormat="false" ht="15.75" hidden="false" customHeight="false" outlineLevel="0" collapsed="false">
      <c r="A37" s="2" t="s">
        <v>1293</v>
      </c>
      <c r="B37" s="74" t="n">
        <v>10</v>
      </c>
      <c r="C37" s="2" t="s">
        <v>224</v>
      </c>
      <c r="D37" s="81" t="s">
        <v>1294</v>
      </c>
      <c r="E37" s="82" t="str">
        <f aca="false">IF(AND(OR(COUNTIF(A:A, A37)&gt;=2,COUNTIF(D:D, D37)&gt;=2),NOT(AND(ISBLANK(D37),ISBLANK(A37)))),"Уже был",IF(AND(ISBLANK(D37),ISBLANK(A37)),"","Всё ок"))</f>
        <v>Всё ок</v>
      </c>
      <c r="F37" s="50" t="str">
        <f aca="false">IFERROR(__xludf.dummyfunction("IF(ISBLANK(A37),"""",IF(REGEXMATCH($P$26,TRIM(A37)),""Уже зареган"",""Всё ок""))"),"Всё ок")</f>
        <v>Всё ок</v>
      </c>
      <c r="G37" s="2" t="s">
        <v>1267</v>
      </c>
      <c r="H37" s="2"/>
      <c r="I37" s="2"/>
      <c r="L37" s="83" t="str">
        <f aca="false">Parse!C37</f>
        <v>Мария</v>
      </c>
      <c r="M37" s="83" t="str">
        <f aca="false">Parse!B37</f>
        <v>Герасименко</v>
      </c>
      <c r="N37" s="1" t="e">
        <f aca="false">concat(concat(TRIM(L37)," "),TRIM(M37))</f>
        <v>#NAME?</v>
      </c>
    </row>
    <row r="38" customFormat="false" ht="15.75" hidden="false" customHeight="false" outlineLevel="0" collapsed="false">
      <c r="A38" s="2" t="s">
        <v>1295</v>
      </c>
      <c r="B38" s="74" t="n">
        <v>10</v>
      </c>
      <c r="C38" s="2" t="s">
        <v>224</v>
      </c>
      <c r="D38" s="81" t="s">
        <v>1296</v>
      </c>
      <c r="E38" s="82" t="str">
        <f aca="false">IF(AND(OR(COUNTIF(A:A, A38)&gt;=2,COUNTIF(D:D, D38)&gt;=2),NOT(AND(ISBLANK(D38),ISBLANK(A38)))),"Уже был",IF(AND(ISBLANK(D38),ISBLANK(A38)),"","Всё ок"))</f>
        <v>Всё ок</v>
      </c>
      <c r="F38" s="50" t="str">
        <f aca="false">IFERROR(__xludf.dummyfunction("IF(ISBLANK(A38),"""",IF(REGEXMATCH($P$26,TRIM(A38)),""Уже зареган"",""Всё ок""))"),"Всё ок")</f>
        <v>Всё ок</v>
      </c>
      <c r="G38" s="2" t="s">
        <v>1267</v>
      </c>
      <c r="H38" s="2"/>
      <c r="I38" s="2"/>
      <c r="L38" s="83" t="str">
        <f aca="false">Parse!C38</f>
        <v>Кристина</v>
      </c>
      <c r="M38" s="83" t="str">
        <f aca="false">Parse!B38</f>
        <v>Подворная</v>
      </c>
      <c r="N38" s="1" t="e">
        <f aca="false">concat(concat(TRIM(L38)," "),TRIM(M38))</f>
        <v>#NAME?</v>
      </c>
    </row>
    <row r="39" customFormat="false" ht="15.75" hidden="false" customHeight="false" outlineLevel="0" collapsed="false">
      <c r="A39" s="84" t="s">
        <v>1297</v>
      </c>
      <c r="B39" s="85" t="n">
        <v>10</v>
      </c>
      <c r="C39" s="84" t="s">
        <v>224</v>
      </c>
      <c r="D39" s="86" t="s">
        <v>1298</v>
      </c>
      <c r="E39" s="87" t="str">
        <f aca="false">IF(AND(OR(COUNTIF(A:A, A39)&gt;=2,COUNTIF(D:D, D39)&gt;=2),NOT(AND(ISBLANK(D39),ISBLANK(A39)))),"Уже был",IF(AND(ISBLANK(D39),ISBLANK(A39)),"","Всё ок"))</f>
        <v>Всё ок</v>
      </c>
      <c r="F39" s="88" t="str">
        <f aca="false">IFERROR(__xludf.dummyfunction("IF(ISBLANK(A39),"""",IF(REGEXMATCH($P$26,TRIM(A39)),""Уже зареган"",""Всё ок""))"),"Всё ок")</f>
        <v>Всё ок</v>
      </c>
      <c r="G39" s="84" t="s">
        <v>1267</v>
      </c>
      <c r="H39" s="84" t="s">
        <v>1299</v>
      </c>
      <c r="I39" s="84"/>
      <c r="L39" s="83" t="str">
        <f aca="false">Parse!C39</f>
        <v>Анна</v>
      </c>
      <c r="M39" s="83" t="str">
        <f aca="false">Parse!B39</f>
        <v>Ткаченко</v>
      </c>
      <c r="N39" s="1" t="e">
        <f aca="false">concat(concat(TRIM(L39)," "),TRIM(M39))</f>
        <v>#NAME?</v>
      </c>
    </row>
    <row r="40" customFormat="false" ht="15.75" hidden="false" customHeight="false" outlineLevel="0" collapsed="false">
      <c r="A40" s="2" t="s">
        <v>1300</v>
      </c>
      <c r="B40" s="74" t="n">
        <v>9</v>
      </c>
      <c r="C40" s="2" t="s">
        <v>40</v>
      </c>
      <c r="D40" s="81" t="s">
        <v>1301</v>
      </c>
      <c r="E40" s="82" t="str">
        <f aca="false">IF(AND(OR(COUNTIF(A:A, A40)&gt;=2,COUNTIF(D:D, D40)&gt;=2),NOT(AND(ISBLANK(D40),ISBLANK(A40)))),"Уже был",IF(AND(ISBLANK(D40),ISBLANK(A40)),"","Всё ок"))</f>
        <v>Всё ок</v>
      </c>
      <c r="F40" s="50" t="str">
        <f aca="false">IFERROR(__xludf.dummyfunction("IF(ISBLANK(A40),"""",IF(REGEXMATCH($P$26,TRIM(A40)),""Уже зареган"",""Всё ок""))"),"Всё ок")</f>
        <v>Всё ок</v>
      </c>
      <c r="G40" s="2" t="s">
        <v>280</v>
      </c>
      <c r="H40" s="2" t="s">
        <v>1220</v>
      </c>
      <c r="I40" s="2" t="s">
        <v>1302</v>
      </c>
      <c r="L40" s="83" t="str">
        <f aca="false">Parse!C40</f>
        <v>Ярослава</v>
      </c>
      <c r="M40" s="83" t="str">
        <f aca="false">Parse!B40</f>
        <v>Горчакова</v>
      </c>
      <c r="N40" s="1" t="e">
        <f aca="false">concat(concat(TRIM(L40)," "),TRIM(M40))</f>
        <v>#NAME?</v>
      </c>
    </row>
    <row r="41" customFormat="false" ht="15.75" hidden="false" customHeight="false" outlineLevel="0" collapsed="false">
      <c r="A41" s="2" t="s">
        <v>1303</v>
      </c>
      <c r="B41" s="74" t="n">
        <v>9</v>
      </c>
      <c r="C41" s="2" t="s">
        <v>40</v>
      </c>
      <c r="D41" s="81" t="s">
        <v>1304</v>
      </c>
      <c r="E41" s="82" t="str">
        <f aca="false">IF(AND(OR(COUNTIF(A:A, A41)&gt;=2,COUNTIF(D:D, D41)&gt;=2),NOT(AND(ISBLANK(D41),ISBLANK(A41)))),"Уже был",IF(AND(ISBLANK(D41),ISBLANK(A41)),"","Всё ок"))</f>
        <v>Всё ок</v>
      </c>
      <c r="F41" s="50" t="str">
        <f aca="false">IFERROR(__xludf.dummyfunction("IF(ISBLANK(A41),"""",IF(REGEXMATCH($P$26,TRIM(A41)),""Уже зареган"",""Всё ок""))"),"Всё ок")</f>
        <v>Всё ок</v>
      </c>
      <c r="G41" s="2" t="s">
        <v>280</v>
      </c>
      <c r="H41" s="2" t="s">
        <v>1220</v>
      </c>
      <c r="I41" s="2"/>
      <c r="L41" s="83" t="str">
        <f aca="false">Parse!C41</f>
        <v>Елизавета</v>
      </c>
      <c r="M41" s="83" t="str">
        <f aca="false">Parse!B41</f>
        <v>Теплоухова</v>
      </c>
      <c r="N41" s="1" t="e">
        <f aca="false">concat(concat(TRIM(L41)," "),TRIM(M41))</f>
        <v>#NAME?</v>
      </c>
    </row>
    <row r="42" customFormat="false" ht="15.75" hidden="false" customHeight="false" outlineLevel="0" collapsed="false">
      <c r="A42" s="2" t="s">
        <v>1305</v>
      </c>
      <c r="B42" s="74" t="n">
        <v>9</v>
      </c>
      <c r="C42" s="2" t="s">
        <v>40</v>
      </c>
      <c r="D42" s="81" t="s">
        <v>1306</v>
      </c>
      <c r="E42" s="82" t="str">
        <f aca="false">IF(AND(OR(COUNTIF(A:A, A42)&gt;=2,COUNTIF(D:D, D42)&gt;=2),NOT(AND(ISBLANK(D42),ISBLANK(A42)))),"Уже был",IF(AND(ISBLANK(D42),ISBLANK(A42)),"","Всё ок"))</f>
        <v>Всё ок</v>
      </c>
      <c r="F42" s="50" t="str">
        <f aca="false">IFERROR(__xludf.dummyfunction("IF(ISBLANK(A42),"""",IF(REGEXMATCH($P$26,TRIM(A42)),""Уже зареган"",""Всё ок""))"),"Всё ок")</f>
        <v>Всё ок</v>
      </c>
      <c r="G42" s="2" t="s">
        <v>280</v>
      </c>
      <c r="H42" s="2" t="s">
        <v>1220</v>
      </c>
      <c r="I42" s="2"/>
      <c r="L42" s="83" t="str">
        <f aca="false">Parse!C42</f>
        <v>Вероника</v>
      </c>
      <c r="M42" s="83" t="str">
        <f aca="false">Parse!B42</f>
        <v>Ценева</v>
      </c>
      <c r="N42" s="1" t="e">
        <f aca="false">concat(concat(TRIM(L42)," "),TRIM(M42))</f>
        <v>#NAME?</v>
      </c>
    </row>
    <row r="43" customFormat="false" ht="15.75" hidden="false" customHeight="false" outlineLevel="0" collapsed="false">
      <c r="A43" s="2" t="s">
        <v>1307</v>
      </c>
      <c r="B43" s="74" t="n">
        <v>9</v>
      </c>
      <c r="C43" s="2" t="s">
        <v>40</v>
      </c>
      <c r="D43" s="81" t="s">
        <v>1308</v>
      </c>
      <c r="E43" s="82" t="str">
        <f aca="false">IF(AND(OR(COUNTIF(A:A, A43)&gt;=2,COUNTIF(D:D, D43)&gt;=2),NOT(AND(ISBLANK(D43),ISBLANK(A43)))),"Уже был",IF(AND(ISBLANK(D43),ISBLANK(A43)),"","Всё ок"))</f>
        <v>Всё ок</v>
      </c>
      <c r="F43" s="50" t="str">
        <f aca="false">IFERROR(__xludf.dummyfunction("IF(ISBLANK(A43),"""",IF(REGEXMATCH($P$26,TRIM(A43)),""Уже зареган"",""Всё ок""))"),"Всё ок")</f>
        <v>Всё ок</v>
      </c>
      <c r="G43" s="2" t="s">
        <v>280</v>
      </c>
      <c r="H43" s="2" t="s">
        <v>1220</v>
      </c>
      <c r="I43" s="2"/>
      <c r="L43" s="83" t="str">
        <f aca="false">Parse!C43</f>
        <v>Иван</v>
      </c>
      <c r="M43" s="83" t="str">
        <f aca="false">Parse!B43</f>
        <v>Зырянов</v>
      </c>
      <c r="N43" s="1" t="e">
        <f aca="false">concat(concat(TRIM(L43)," "),TRIM(M43))</f>
        <v>#NAME?</v>
      </c>
    </row>
    <row r="44" customFormat="false" ht="15.75" hidden="false" customHeight="false" outlineLevel="0" collapsed="false">
      <c r="A44" s="2" t="s">
        <v>1309</v>
      </c>
      <c r="B44" s="74" t="n">
        <v>9</v>
      </c>
      <c r="C44" s="2" t="s">
        <v>40</v>
      </c>
      <c r="D44" s="81" t="s">
        <v>1310</v>
      </c>
      <c r="E44" s="82" t="str">
        <f aca="false">IF(AND(OR(COUNTIF(A:A, A44)&gt;=2,COUNTIF(D:D, D44)&gt;=2),NOT(AND(ISBLANK(D44),ISBLANK(A44)))),"Уже был",IF(AND(ISBLANK(D44),ISBLANK(A44)),"","Всё ок"))</f>
        <v>Всё ок</v>
      </c>
      <c r="F44" s="50" t="str">
        <f aca="false">IFERROR(__xludf.dummyfunction("IF(ISBLANK(A44),"""",IF(REGEXMATCH($P$26,TRIM(A44)),""Уже зареган"",""Всё ок""))"),"Всё ок")</f>
        <v>Всё ок</v>
      </c>
      <c r="G44" s="2" t="s">
        <v>280</v>
      </c>
      <c r="H44" s="2" t="s">
        <v>1220</v>
      </c>
      <c r="I44" s="2"/>
      <c r="L44" s="83" t="str">
        <f aca="false">Parse!C44</f>
        <v>Рамина</v>
      </c>
      <c r="M44" s="83" t="str">
        <f aca="false">Parse!B44</f>
        <v>Мукушева</v>
      </c>
      <c r="N44" s="1" t="e">
        <f aca="false">concat(concat(TRIM(L44)," "),TRIM(M44))</f>
        <v>#NAME?</v>
      </c>
    </row>
    <row r="45" customFormat="false" ht="15.75" hidden="false" customHeight="false" outlineLevel="0" collapsed="false">
      <c r="A45" s="2" t="s">
        <v>1311</v>
      </c>
      <c r="B45" s="74" t="n">
        <v>9</v>
      </c>
      <c r="C45" s="2" t="s">
        <v>40</v>
      </c>
      <c r="D45" s="81" t="s">
        <v>1312</v>
      </c>
      <c r="E45" s="82" t="str">
        <f aca="false">IF(AND(OR(COUNTIF(A:A, A45)&gt;=2,COUNTIF(D:D, D45)&gt;=2),NOT(AND(ISBLANK(D45),ISBLANK(A45)))),"Уже был",IF(AND(ISBLANK(D45),ISBLANK(A45)),"","Всё ок"))</f>
        <v>Всё ок</v>
      </c>
      <c r="F45" s="50" t="str">
        <f aca="false">IFERROR(__xludf.dummyfunction("IF(ISBLANK(A45),"""",IF(REGEXMATCH($P$26,TRIM(A45)),""Уже зареган"",""Всё ок""))"),"Всё ок")</f>
        <v>Всё ок</v>
      </c>
      <c r="G45" s="2" t="s">
        <v>280</v>
      </c>
      <c r="H45" s="2" t="s">
        <v>1220</v>
      </c>
      <c r="I45" s="2" t="s">
        <v>1302</v>
      </c>
      <c r="L45" s="83" t="str">
        <f aca="false">Parse!C45</f>
        <v>Владимир</v>
      </c>
      <c r="M45" s="83" t="str">
        <f aca="false">Parse!B45</f>
        <v>Константинов</v>
      </c>
      <c r="N45" s="1" t="e">
        <f aca="false">concat(concat(TRIM(L45)," "),TRIM(M45))</f>
        <v>#NAME?</v>
      </c>
    </row>
    <row r="46" customFormat="false" ht="15.75" hidden="false" customHeight="false" outlineLevel="0" collapsed="false">
      <c r="A46" s="2" t="s">
        <v>1313</v>
      </c>
      <c r="B46" s="74" t="n">
        <v>9</v>
      </c>
      <c r="C46" s="2" t="s">
        <v>40</v>
      </c>
      <c r="D46" s="81" t="s">
        <v>1314</v>
      </c>
      <c r="E46" s="82" t="str">
        <f aca="false">IF(AND(OR(COUNTIF(A:A, A46)&gt;=2,COUNTIF(D:D, D46)&gt;=2),NOT(AND(ISBLANK(D46),ISBLANK(A46)))),"Уже был",IF(AND(ISBLANK(D46),ISBLANK(A46)),"","Всё ок"))</f>
        <v>Всё ок</v>
      </c>
      <c r="F46" s="50" t="str">
        <f aca="false">IFERROR(__xludf.dummyfunction("IF(ISBLANK(A46),"""",IF(REGEXMATCH($P$26,TRIM(A46)),""Уже зареган"",""Всё ок""))"),"Всё ок")</f>
        <v>Всё ок</v>
      </c>
      <c r="G46" s="2" t="s">
        <v>280</v>
      </c>
      <c r="H46" s="2" t="s">
        <v>1220</v>
      </c>
      <c r="I46" s="2"/>
      <c r="L46" s="83" t="str">
        <f aca="false">Parse!C46</f>
        <v>Елизавета</v>
      </c>
      <c r="M46" s="83" t="str">
        <f aca="false">Parse!B46</f>
        <v>Ивакина</v>
      </c>
      <c r="N46" s="1" t="e">
        <f aca="false">concat(concat(TRIM(L46)," "),TRIM(M46))</f>
        <v>#NAME?</v>
      </c>
    </row>
    <row r="47" customFormat="false" ht="15.75" hidden="false" customHeight="false" outlineLevel="0" collapsed="false">
      <c r="A47" s="2" t="s">
        <v>1315</v>
      </c>
      <c r="B47" s="74" t="n">
        <v>10</v>
      </c>
      <c r="C47" s="2" t="s">
        <v>40</v>
      </c>
      <c r="D47" s="81" t="s">
        <v>1316</v>
      </c>
      <c r="E47" s="82" t="str">
        <f aca="false">IF(AND(OR(COUNTIF(A:A, A47)&gt;=2,COUNTIF(D:D, D47)&gt;=2),NOT(AND(ISBLANK(D47),ISBLANK(A47)))),"Уже был",IF(AND(ISBLANK(D47),ISBLANK(A47)),"","Всё ок"))</f>
        <v>Всё ок</v>
      </c>
      <c r="F47" s="50" t="str">
        <f aca="false">IFERROR(__xludf.dummyfunction("IF(ISBLANK(A47),"""",IF(REGEXMATCH($P$26,TRIM(A47)),""Уже зареган"",""Всё ок""))"),"Всё ок")</f>
        <v>Всё ок</v>
      </c>
      <c r="G47" s="2" t="s">
        <v>280</v>
      </c>
      <c r="H47" s="2" t="s">
        <v>1220</v>
      </c>
      <c r="I47" s="2" t="s">
        <v>1302</v>
      </c>
      <c r="L47" s="83" t="str">
        <f aca="false">Parse!C47</f>
        <v>Елизавета</v>
      </c>
      <c r="M47" s="83" t="str">
        <f aca="false">Parse!B47</f>
        <v>Ивакина</v>
      </c>
      <c r="N47" s="1" t="e">
        <f aca="false">concat(concat(TRIM(L47)," "),TRIM(M47))</f>
        <v>#NAME?</v>
      </c>
    </row>
    <row r="48" customFormat="false" ht="15.75" hidden="false" customHeight="false" outlineLevel="0" collapsed="false">
      <c r="A48" s="2" t="s">
        <v>1317</v>
      </c>
      <c r="B48" s="74" t="n">
        <v>10</v>
      </c>
      <c r="C48" s="2" t="s">
        <v>40</v>
      </c>
      <c r="D48" s="81" t="s">
        <v>1318</v>
      </c>
      <c r="E48" s="82" t="str">
        <f aca="false">IF(AND(OR(COUNTIF(A:A, A48)&gt;=2,COUNTIF(D:D, D48)&gt;=2),NOT(AND(ISBLANK(D48),ISBLANK(A48)))),"Уже был",IF(AND(ISBLANK(D48),ISBLANK(A48)),"","Всё ок"))</f>
        <v>Всё ок</v>
      </c>
      <c r="F48" s="50" t="str">
        <f aca="false">IFERROR(__xludf.dummyfunction("IF(ISBLANK(A48),"""",IF(REGEXMATCH($P$26,TRIM(A48)),""Уже зареган"",""Всё ок""))"),"Всё ок")</f>
        <v>Всё ок</v>
      </c>
      <c r="G48" s="2" t="s">
        <v>280</v>
      </c>
      <c r="H48" s="2" t="s">
        <v>1220</v>
      </c>
      <c r="I48" s="2"/>
      <c r="L48" s="83" t="str">
        <f aca="false">Parse!C48</f>
        <v>Даниил</v>
      </c>
      <c r="M48" s="83" t="str">
        <f aca="false">Parse!B48</f>
        <v>Шапов</v>
      </c>
      <c r="N48" s="1" t="e">
        <f aca="false">concat(concat(TRIM(L48)," "),TRIM(M48))</f>
        <v>#NAME?</v>
      </c>
    </row>
    <row r="49" customFormat="false" ht="15.75" hidden="false" customHeight="false" outlineLevel="0" collapsed="false">
      <c r="A49" s="2" t="s">
        <v>1319</v>
      </c>
      <c r="B49" s="74" t="n">
        <v>10</v>
      </c>
      <c r="C49" s="2" t="s">
        <v>40</v>
      </c>
      <c r="D49" s="81" t="s">
        <v>1320</v>
      </c>
      <c r="E49" s="82" t="str">
        <f aca="false">IF(AND(OR(COUNTIF(A:A, A49)&gt;=2,COUNTIF(D:D, D49)&gt;=2),NOT(AND(ISBLANK(D49),ISBLANK(A49)))),"Уже был",IF(AND(ISBLANK(D49),ISBLANK(A49)),"","Всё ок"))</f>
        <v>Всё ок</v>
      </c>
      <c r="F49" s="50" t="str">
        <f aca="false">IFERROR(__xludf.dummyfunction("IF(ISBLANK(A49),"""",IF(REGEXMATCH($P$26,TRIM(A49)),""Уже зареган"",""Всё ок""))"),"Всё ок")</f>
        <v>Всё ок</v>
      </c>
      <c r="G49" s="2" t="s">
        <v>280</v>
      </c>
      <c r="H49" s="2" t="s">
        <v>1220</v>
      </c>
      <c r="I49" s="2"/>
      <c r="L49" s="83" t="str">
        <f aca="false">Parse!C49</f>
        <v>Анастасия</v>
      </c>
      <c r="M49" s="83" t="str">
        <f aca="false">Parse!B49</f>
        <v>Гапон</v>
      </c>
      <c r="N49" s="1" t="e">
        <f aca="false">concat(concat(TRIM(L49)," "),TRIM(M49))</f>
        <v>#NAME?</v>
      </c>
    </row>
    <row r="50" customFormat="false" ht="15.75" hidden="false" customHeight="false" outlineLevel="0" collapsed="false">
      <c r="A50" s="2" t="s">
        <v>1321</v>
      </c>
      <c r="B50" s="74" t="n">
        <v>10</v>
      </c>
      <c r="C50" s="2" t="s">
        <v>40</v>
      </c>
      <c r="D50" s="81" t="s">
        <v>1322</v>
      </c>
      <c r="E50" s="82" t="str">
        <f aca="false">IF(AND(OR(COUNTIF(A:A, A50)&gt;=2,COUNTIF(D:D, D50)&gt;=2),NOT(AND(ISBLANK(D50),ISBLANK(A50)))),"Уже был",IF(AND(ISBLANK(D50),ISBLANK(A50)),"","Всё ок"))</f>
        <v>Всё ок</v>
      </c>
      <c r="F50" s="50" t="str">
        <f aca="false">IFERROR(__xludf.dummyfunction("IF(ISBLANK(A50),"""",IF(REGEXMATCH($P$26,TRIM(A50)),""Уже зареган"",""Всё ок""))"),"Всё ок")</f>
        <v>Всё ок</v>
      </c>
      <c r="G50" s="2" t="s">
        <v>280</v>
      </c>
      <c r="H50" s="2" t="s">
        <v>1220</v>
      </c>
      <c r="I50" s="2"/>
      <c r="L50" s="83" t="str">
        <f aca="false">Parse!C50</f>
        <v>Анна</v>
      </c>
      <c r="M50" s="83" t="str">
        <f aca="false">Parse!B50</f>
        <v>Бессараб</v>
      </c>
      <c r="N50" s="1" t="e">
        <f aca="false">concat(concat(TRIM(L50)," "),TRIM(M50))</f>
        <v>#NAME?</v>
      </c>
    </row>
    <row r="51" customFormat="false" ht="15.75" hidden="false" customHeight="false" outlineLevel="0" collapsed="false">
      <c r="A51" s="2" t="s">
        <v>1323</v>
      </c>
      <c r="B51" s="74" t="n">
        <v>10</v>
      </c>
      <c r="C51" s="2" t="s">
        <v>40</v>
      </c>
      <c r="D51" s="81" t="s">
        <v>1324</v>
      </c>
      <c r="E51" s="82" t="str">
        <f aca="false">IF(AND(OR(COUNTIF(A:A, A51)&gt;=2,COUNTIF(D:D, D51)&gt;=2),NOT(AND(ISBLANK(D51),ISBLANK(A51)))),"Уже был",IF(AND(ISBLANK(D51),ISBLANK(A51)),"","Всё ок"))</f>
        <v>Всё ок</v>
      </c>
      <c r="F51" s="50" t="str">
        <f aca="false">IFERROR(__xludf.dummyfunction("IF(ISBLANK(A51),"""",IF(REGEXMATCH($P$26,TRIM(A51)),""Уже зареган"",""Всё ок""))"),"Всё ок")</f>
        <v>Всё ок</v>
      </c>
      <c r="G51" s="2" t="s">
        <v>280</v>
      </c>
      <c r="H51" s="2" t="s">
        <v>1220</v>
      </c>
      <c r="I51" s="2"/>
      <c r="L51" s="83" t="str">
        <f aca="false">Parse!C51</f>
        <v>Евгения</v>
      </c>
      <c r="M51" s="83" t="str">
        <f aca="false">Parse!B51</f>
        <v>Ользарович</v>
      </c>
      <c r="N51" s="1" t="e">
        <f aca="false">concat(concat(TRIM(L51)," "),TRIM(M51))</f>
        <v>#NAME?</v>
      </c>
    </row>
    <row r="52" customFormat="false" ht="15.75" hidden="false" customHeight="false" outlineLevel="0" collapsed="false">
      <c r="A52" s="2" t="s">
        <v>1325</v>
      </c>
      <c r="B52" s="74" t="n">
        <v>10</v>
      </c>
      <c r="C52" s="2" t="s">
        <v>40</v>
      </c>
      <c r="D52" s="81" t="s">
        <v>1326</v>
      </c>
      <c r="E52" s="82" t="str">
        <f aca="false">IF(AND(OR(COUNTIF(A:A, A52)&gt;=2,COUNTIF(D:D, D52)&gt;=2),NOT(AND(ISBLANK(D52),ISBLANK(A52)))),"Уже был",IF(AND(ISBLANK(D52),ISBLANK(A52)),"","Всё ок"))</f>
        <v>Всё ок</v>
      </c>
      <c r="F52" s="50" t="str">
        <f aca="false">IFERROR(__xludf.dummyfunction("IF(ISBLANK(A52),"""",IF(REGEXMATCH($P$26,TRIM(A52)),""Уже зареган"",""Всё ок""))"),"Всё ок")</f>
        <v>Всё ок</v>
      </c>
      <c r="G52" s="2" t="s">
        <v>280</v>
      </c>
      <c r="H52" s="2" t="s">
        <v>1220</v>
      </c>
      <c r="I52" s="2"/>
      <c r="L52" s="83" t="str">
        <f aca="false">Parse!C52</f>
        <v>Евгения</v>
      </c>
      <c r="M52" s="83" t="str">
        <f aca="false">Parse!B52</f>
        <v>Ользарович</v>
      </c>
      <c r="N52" s="1" t="e">
        <f aca="false">concat(concat(TRIM(L52)," "),TRIM(M52))</f>
        <v>#NAME?</v>
      </c>
    </row>
    <row r="53" customFormat="false" ht="15.75" hidden="false" customHeight="false" outlineLevel="0" collapsed="false">
      <c r="A53" s="2" t="s">
        <v>1327</v>
      </c>
      <c r="B53" s="74" t="n">
        <v>10</v>
      </c>
      <c r="C53" s="2" t="s">
        <v>40</v>
      </c>
      <c r="D53" s="81" t="s">
        <v>1328</v>
      </c>
      <c r="E53" s="82" t="str">
        <f aca="false">IF(AND(OR(COUNTIF(A:A, A53)&gt;=2,COUNTIF(D:D, D53)&gt;=2),NOT(AND(ISBLANK(D53),ISBLANK(A53)))),"Уже был",IF(AND(ISBLANK(D53),ISBLANK(A53)),"","Всё ок"))</f>
        <v>Всё ок</v>
      </c>
      <c r="F53" s="50" t="str">
        <f aca="false">IFERROR(__xludf.dummyfunction("IF(ISBLANK(A53),"""",IF(REGEXMATCH($P$26,TRIM(A53)),""Уже зареган"",""Всё ок""))"),"Всё ок")</f>
        <v>Всё ок</v>
      </c>
      <c r="G53" s="2" t="s">
        <v>280</v>
      </c>
      <c r="H53" s="2" t="s">
        <v>1220</v>
      </c>
      <c r="I53" s="2"/>
      <c r="L53" s="83" t="str">
        <f aca="false">Parse!C53</f>
        <v>Евгения</v>
      </c>
      <c r="M53" s="83" t="str">
        <f aca="false">Parse!B53</f>
        <v>Марчук</v>
      </c>
      <c r="N53" s="1" t="e">
        <f aca="false">concat(concat(TRIM(L53)," "),TRIM(M53))</f>
        <v>#NAME?</v>
      </c>
    </row>
    <row r="54" customFormat="false" ht="15.75" hidden="false" customHeight="false" outlineLevel="0" collapsed="false">
      <c r="A54" s="2" t="s">
        <v>1329</v>
      </c>
      <c r="B54" s="74" t="n">
        <v>10</v>
      </c>
      <c r="C54" s="2" t="s">
        <v>40</v>
      </c>
      <c r="D54" s="81" t="s">
        <v>1330</v>
      </c>
      <c r="E54" s="82" t="str">
        <f aca="false">IF(AND(OR(COUNTIF(A:A, A54)&gt;=2,COUNTIF(D:D, D54)&gt;=2),NOT(AND(ISBLANK(D54),ISBLANK(A54)))),"Уже был",IF(AND(ISBLANK(D54),ISBLANK(A54)),"","Всё ок"))</f>
        <v>Всё ок</v>
      </c>
      <c r="F54" s="50" t="str">
        <f aca="false">IFERROR(__xludf.dummyfunction("IF(ISBLANK(A54),"""",IF(REGEXMATCH($P$26,TRIM(A54)),""Уже зареган"",""Всё ок""))"),"Всё ок")</f>
        <v>Всё ок</v>
      </c>
      <c r="G54" s="2" t="s">
        <v>280</v>
      </c>
      <c r="H54" s="2" t="s">
        <v>1220</v>
      </c>
      <c r="I54" s="2"/>
      <c r="L54" s="83" t="str">
        <f aca="false">Parse!C54</f>
        <v>Елизавета</v>
      </c>
      <c r="M54" s="83" t="str">
        <f aca="false">Parse!B54</f>
        <v>Забара</v>
      </c>
      <c r="N54" s="1" t="e">
        <f aca="false">concat(concat(TRIM(L54)," "),TRIM(M54))</f>
        <v>#NAME?</v>
      </c>
    </row>
    <row r="55" customFormat="false" ht="15.75" hidden="false" customHeight="false" outlineLevel="0" collapsed="false">
      <c r="A55" s="2" t="s">
        <v>1331</v>
      </c>
      <c r="B55" s="74" t="n">
        <v>10</v>
      </c>
      <c r="C55" s="2" t="s">
        <v>40</v>
      </c>
      <c r="D55" s="81" t="s">
        <v>1332</v>
      </c>
      <c r="E55" s="82" t="str">
        <f aca="false">IF(AND(OR(COUNTIF(A:A, A55)&gt;=2,COUNTIF(D:D, D55)&gt;=2),NOT(AND(ISBLANK(D55),ISBLANK(A55)))),"Уже был",IF(AND(ISBLANK(D55),ISBLANK(A55)),"","Всё ок"))</f>
        <v>Всё ок</v>
      </c>
      <c r="F55" s="50" t="str">
        <f aca="false">IFERROR(__xludf.dummyfunction("IF(ISBLANK(A55),"""",IF(REGEXMATCH($P$26,TRIM(A55)),""Уже зареган"",""Всё ок""))"),"Всё ок")</f>
        <v>Всё ок</v>
      </c>
      <c r="G55" s="2" t="s">
        <v>280</v>
      </c>
      <c r="H55" s="2" t="s">
        <v>1268</v>
      </c>
      <c r="I55" s="2"/>
      <c r="L55" s="83" t="str">
        <f aca="false">Parse!C55</f>
        <v>Лейла</v>
      </c>
      <c r="M55" s="83" t="str">
        <f aca="false">Parse!B55</f>
        <v>Садвокасова</v>
      </c>
      <c r="N55" s="1" t="e">
        <f aca="false">concat(concat(TRIM(L55)," "),TRIM(M55))</f>
        <v>#NAME?</v>
      </c>
    </row>
    <row r="56" customFormat="false" ht="15.75" hidden="false" customHeight="false" outlineLevel="0" collapsed="false">
      <c r="A56" s="2" t="s">
        <v>1333</v>
      </c>
      <c r="B56" s="74" t="n">
        <v>10</v>
      </c>
      <c r="C56" s="2" t="s">
        <v>40</v>
      </c>
      <c r="D56" s="81" t="s">
        <v>1334</v>
      </c>
      <c r="E56" s="82" t="str">
        <f aca="false">IF(AND(OR(COUNTIF(A:A, A56)&gt;=2,COUNTIF(D:D, D56)&gt;=2),NOT(AND(ISBLANK(D56),ISBLANK(A56)))),"Уже был",IF(AND(ISBLANK(D56),ISBLANK(A56)),"","Всё ок"))</f>
        <v>Всё ок</v>
      </c>
      <c r="F56" s="50" t="str">
        <f aca="false">IFERROR(__xludf.dummyfunction("IF(ISBLANK(A56),"""",IF(REGEXMATCH($P$26,TRIM(A56)),""Уже зареган"",""Всё ок""))"),"Всё ок")</f>
        <v>Всё ок</v>
      </c>
      <c r="G56" s="2" t="s">
        <v>280</v>
      </c>
      <c r="H56" s="2" t="s">
        <v>1220</v>
      </c>
      <c r="I56" s="2"/>
      <c r="L56" s="83" t="str">
        <f aca="false">Parse!C56</f>
        <v>Полина</v>
      </c>
      <c r="M56" s="83" t="str">
        <f aca="false">Parse!B56</f>
        <v>Попова</v>
      </c>
      <c r="N56" s="1" t="e">
        <f aca="false">concat(concat(TRIM(L56)," "),TRIM(M56))</f>
        <v>#NAME?</v>
      </c>
    </row>
    <row r="57" customFormat="false" ht="15.75" hidden="false" customHeight="false" outlineLevel="0" collapsed="false">
      <c r="A57" s="5" t="s">
        <v>1335</v>
      </c>
      <c r="B57" s="2" t="n">
        <v>8</v>
      </c>
      <c r="C57" s="2" t="s">
        <v>49</v>
      </c>
      <c r="D57" s="89" t="s">
        <v>1336</v>
      </c>
      <c r="E57" s="82" t="str">
        <f aca="false">IF(AND(OR(COUNTIF(A:A, A57)&gt;=2,COUNTIF(D:D, D57)&gt;=2),NOT(AND(ISBLANK(D57),ISBLANK(A57)))),"Уже был",IF(AND(ISBLANK(D57),ISBLANK(A57)),"","Всё ок"))</f>
        <v>Всё ок</v>
      </c>
      <c r="F57" s="50" t="str">
        <f aca="false">IFERROR(__xludf.dummyfunction("IF(ISBLANK(A57),"""",IF(REGEXMATCH($P$26,TRIM(A57)),""Уже зареган"",""Всё ок""))"),"Всё ок")</f>
        <v>Всё ок</v>
      </c>
      <c r="G57" s="2" t="s">
        <v>1267</v>
      </c>
      <c r="H57" s="2"/>
      <c r="L57" s="83" t="str">
        <f aca="false">Parse!C57</f>
        <v>Алина</v>
      </c>
      <c r="M57" s="83" t="str">
        <f aca="false">Parse!B57</f>
        <v>Дьячкова</v>
      </c>
      <c r="N57" s="1" t="e">
        <f aca="false">concat(concat(TRIM(L57)," "),TRIM(M57))</f>
        <v>#NAME?</v>
      </c>
    </row>
    <row r="58" customFormat="false" ht="15.75" hidden="false" customHeight="false" outlineLevel="0" collapsed="false">
      <c r="A58" s="5" t="s">
        <v>1337</v>
      </c>
      <c r="B58" s="2" t="n">
        <v>9</v>
      </c>
      <c r="C58" s="2" t="s">
        <v>49</v>
      </c>
      <c r="D58" s="4" t="s">
        <v>1338</v>
      </c>
      <c r="E58" s="82" t="str">
        <f aca="false">IF(AND(OR(COUNTIF(A:A, A58)&gt;=2,COUNTIF(D:D, D58)&gt;=2),NOT(AND(ISBLANK(D58),ISBLANK(A58)))),"Уже был",IF(AND(ISBLANK(D58),ISBLANK(A58)),"","Всё ок"))</f>
        <v>Всё ок</v>
      </c>
      <c r="F58" s="50" t="str">
        <f aca="false">IFERROR(__xludf.dummyfunction("IF(ISBLANK(A58),"""",IF(REGEXMATCH($P$26,TRIM(A58)),""Уже зареган"",""Всё ок""))"),"Всё ок")</f>
        <v>Всё ок</v>
      </c>
      <c r="G58" s="2" t="s">
        <v>1267</v>
      </c>
      <c r="H58" s="2"/>
      <c r="L58" s="83" t="str">
        <f aca="false">Parse!C58</f>
        <v>Анастасия</v>
      </c>
      <c r="M58" s="83" t="str">
        <f aca="false">Parse!B58</f>
        <v>Протченко</v>
      </c>
      <c r="N58" s="1" t="e">
        <f aca="false">concat(concat(TRIM(L58)," "),TRIM(M58))</f>
        <v>#NAME?</v>
      </c>
    </row>
    <row r="59" customFormat="false" ht="15.75" hidden="false" customHeight="false" outlineLevel="0" collapsed="false">
      <c r="A59" s="2" t="s">
        <v>1339</v>
      </c>
      <c r="B59" s="2" t="n">
        <v>9</v>
      </c>
      <c r="C59" s="2" t="s">
        <v>49</v>
      </c>
      <c r="D59" s="4" t="s">
        <v>1340</v>
      </c>
      <c r="E59" s="82" t="str">
        <f aca="false">IF(AND(OR(COUNTIF(A:A, A59)&gt;=2,COUNTIF(D:D, D59)&gt;=2),NOT(AND(ISBLANK(D59),ISBLANK(A59)))),"Уже был",IF(AND(ISBLANK(D59),ISBLANK(A59)),"","Всё ок"))</f>
        <v>Всё ок</v>
      </c>
      <c r="F59" s="50" t="str">
        <f aca="false">IFERROR(__xludf.dummyfunction("IF(ISBLANK(A59),"""",IF(REGEXMATCH($P$26,TRIM(A59)),""Уже зареган"",""Всё ок""))"),"Всё ок")</f>
        <v>Всё ок</v>
      </c>
      <c r="G59" s="2" t="s">
        <v>1267</v>
      </c>
      <c r="H59" s="2"/>
      <c r="I59" s="2" t="s">
        <v>1341</v>
      </c>
      <c r="L59" s="83" t="str">
        <f aca="false">Parse!C59</f>
        <v>Любовь</v>
      </c>
      <c r="M59" s="83" t="str">
        <f aca="false">Parse!B59</f>
        <v>Рабских</v>
      </c>
      <c r="N59" s="1" t="e">
        <f aca="false">concat(concat(TRIM(L59)," "),TRIM(M59))</f>
        <v>#NAME?</v>
      </c>
    </row>
    <row r="60" customFormat="false" ht="15.75" hidden="false" customHeight="false" outlineLevel="0" collapsed="false">
      <c r="A60" s="84" t="s">
        <v>1342</v>
      </c>
      <c r="B60" s="84" t="n">
        <v>10</v>
      </c>
      <c r="C60" s="84" t="s">
        <v>49</v>
      </c>
      <c r="D60" s="90" t="s">
        <v>1343</v>
      </c>
      <c r="E60" s="87" t="str">
        <f aca="false">IF(AND(OR(COUNTIF(A:A, A60)&gt;=2,COUNTIF(D:D, D60)&gt;=2),NOT(AND(ISBLANK(D60),ISBLANK(A60)))),"Уже был",IF(AND(ISBLANK(D60),ISBLANK(A60)),"","Всё ок"))</f>
        <v>Всё ок</v>
      </c>
      <c r="F60" s="88" t="str">
        <f aca="false">IFERROR(__xludf.dummyfunction("IF(ISBLANK(A60),"""",IF(REGEXMATCH($P$26,TRIM(A60)),""Уже зареган"",""Всё ок""))"),"Всё ок")</f>
        <v>Всё ок</v>
      </c>
      <c r="G60" s="2" t="s">
        <v>1267</v>
      </c>
      <c r="H60" s="84" t="s">
        <v>1299</v>
      </c>
      <c r="I60" s="91"/>
      <c r="L60" s="83" t="str">
        <f aca="false">Parse!C60</f>
        <v>Кристина</v>
      </c>
      <c r="M60" s="83" t="str">
        <f aca="false">Parse!B60</f>
        <v>Саверская</v>
      </c>
      <c r="N60" s="1" t="e">
        <f aca="false">concat(concat(TRIM(L60)," "),TRIM(M60))</f>
        <v>#NAME?</v>
      </c>
    </row>
    <row r="61" customFormat="false" ht="15.75" hidden="false" customHeight="false" outlineLevel="0" collapsed="false">
      <c r="A61" s="2" t="s">
        <v>1344</v>
      </c>
      <c r="B61" s="2" t="n">
        <v>10</v>
      </c>
      <c r="C61" s="2" t="s">
        <v>49</v>
      </c>
      <c r="D61" s="4" t="s">
        <v>1345</v>
      </c>
      <c r="E61" s="82" t="str">
        <f aca="false">IF(AND(OR(COUNTIF(A:A, A61)&gt;=2,COUNTIF(D:D, D61)&gt;=2),NOT(AND(ISBLANK(D61),ISBLANK(A61)))),"Уже был",IF(AND(ISBLANK(D61),ISBLANK(A61)),"","Всё ок"))</f>
        <v>Всё ок</v>
      </c>
      <c r="F61" s="50" t="str">
        <f aca="false">IFERROR(__xludf.dummyfunction("IF(ISBLANK(A61),"""",IF(REGEXMATCH($P$26,TRIM(A61)),""Уже зареган"",""Всё ок""))"),"Всё ок")</f>
        <v>Всё ок</v>
      </c>
      <c r="G61" s="2" t="s">
        <v>1267</v>
      </c>
      <c r="H61" s="2" t="s">
        <v>1273</v>
      </c>
      <c r="L61" s="83" t="str">
        <f aca="false">Parse!C61</f>
        <v>Екатерина</v>
      </c>
      <c r="M61" s="83" t="str">
        <f aca="false">Parse!B61</f>
        <v>Апполонина</v>
      </c>
      <c r="N61" s="1" t="e">
        <f aca="false">concat(concat(TRIM(L61)," "),TRIM(M61))</f>
        <v>#NAME?</v>
      </c>
    </row>
    <row r="62" customFormat="false" ht="15.75" hidden="false" customHeight="false" outlineLevel="0" collapsed="false">
      <c r="A62" s="92" t="s">
        <v>1346</v>
      </c>
      <c r="B62" s="92" t="n">
        <v>11</v>
      </c>
      <c r="C62" s="92" t="s">
        <v>49</v>
      </c>
      <c r="D62" s="93"/>
      <c r="E62" s="94" t="str">
        <f aca="false">IF(AND(OR(COUNTIF(A:A, A62)&gt;=2,COUNTIF(D:D, D62)&gt;=2),NOT(AND(ISBLANK(D62),ISBLANK(A62)))),"Уже был",IF(AND(ISBLANK(D62),ISBLANK(A62)),"","Всё ок"))</f>
        <v>Всё ок</v>
      </c>
      <c r="F62" s="95" t="str">
        <f aca="false">IFERROR(__xludf.dummyfunction("IF(ISBLANK(A62),"""",IF(REGEXMATCH($P$26,TRIM(A62)),""Уже зареган"",""Всё ок""))"),"Всё ок")</f>
        <v>Всё ок</v>
      </c>
      <c r="G62" s="2" t="s">
        <v>1267</v>
      </c>
      <c r="H62" s="92"/>
      <c r="I62" s="93"/>
      <c r="J62" s="93"/>
      <c r="K62" s="93"/>
      <c r="L62" s="96" t="str">
        <f aca="false">Parse!C62</f>
        <v>Екатерина</v>
      </c>
      <c r="M62" s="96" t="str">
        <f aca="false">Parse!B62</f>
        <v>Апполонина</v>
      </c>
      <c r="N62" s="93" t="e">
        <f aca="false">concat(concat(TRIM(L62)," "),TRIM(M62))</f>
        <v>#NAME?</v>
      </c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</row>
    <row r="63" customFormat="false" ht="15.75" hidden="false" customHeight="false" outlineLevel="0" collapsed="false">
      <c r="A63" s="92" t="s">
        <v>1347</v>
      </c>
      <c r="B63" s="92" t="n">
        <v>11</v>
      </c>
      <c r="C63" s="92" t="s">
        <v>49</v>
      </c>
      <c r="D63" s="97" t="s">
        <v>1348</v>
      </c>
      <c r="E63" s="94" t="str">
        <f aca="false">IF(AND(OR(COUNTIF(A:A, A63)&gt;=2,COUNTIF(D:D, D63)&gt;=2),NOT(AND(ISBLANK(D63),ISBLANK(A63)))),"Уже был",IF(AND(ISBLANK(D63),ISBLANK(A63)),"","Всё ок"))</f>
        <v>Всё ок</v>
      </c>
      <c r="F63" s="95" t="str">
        <f aca="false">IFERROR(__xludf.dummyfunction("IF(ISBLANK(A63),"""",IF(REGEXMATCH($P$26,TRIM(A63)),""Уже зареган"",""Всё ок""))"),"Всё ок")</f>
        <v>Всё ок</v>
      </c>
      <c r="G63" s="2" t="s">
        <v>1267</v>
      </c>
      <c r="H63" s="92"/>
      <c r="I63" s="93"/>
      <c r="J63" s="93"/>
      <c r="K63" s="93"/>
      <c r="L63" s="96" t="str">
        <f aca="false">Parse!C63</f>
        <v>Екатерина</v>
      </c>
      <c r="M63" s="96" t="str">
        <f aca="false">Parse!B63</f>
        <v>Апполонина</v>
      </c>
      <c r="N63" s="93" t="e">
        <f aca="false">concat(concat(TRIM(L63)," "),TRIM(M63))</f>
        <v>#NAME?</v>
      </c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</row>
    <row r="64" customFormat="false" ht="15.75" hidden="false" customHeight="false" outlineLevel="0" collapsed="false">
      <c r="A64" s="92" t="s">
        <v>1349</v>
      </c>
      <c r="B64" s="92" t="n">
        <v>11</v>
      </c>
      <c r="C64" s="92" t="s">
        <v>49</v>
      </c>
      <c r="D64" s="93"/>
      <c r="E64" s="94" t="str">
        <f aca="false">IF(AND(OR(COUNTIF(A:A, A64)&gt;=2,COUNTIF(D:D, D64)&gt;=2),NOT(AND(ISBLANK(D64),ISBLANK(A64)))),"Уже был",IF(AND(ISBLANK(D64),ISBLANK(A64)),"","Всё ок"))</f>
        <v>Всё ок</v>
      </c>
      <c r="F64" s="95" t="str">
        <f aca="false">IFERROR(__xludf.dummyfunction("IF(ISBLANK(A64),"""",IF(REGEXMATCH($P$26,TRIM(A64)),""Уже зареган"",""Всё ок""))"),"Всё ок")</f>
        <v>Всё ок</v>
      </c>
      <c r="G64" s="2" t="s">
        <v>1267</v>
      </c>
      <c r="H64" s="92"/>
      <c r="I64" s="93"/>
      <c r="J64" s="93"/>
      <c r="K64" s="93"/>
      <c r="L64" s="96" t="str">
        <f aca="false">Parse!C64</f>
        <v>Сема</v>
      </c>
      <c r="M64" s="96" t="str">
        <f aca="false">Parse!B64</f>
        <v>Аббасова</v>
      </c>
      <c r="N64" s="93" t="e">
        <f aca="false">concat(concat(TRIM(L64)," "),TRIM(M64))</f>
        <v>#NAME?</v>
      </c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</row>
    <row r="65" customFormat="false" ht="15.75" hidden="false" customHeight="false" outlineLevel="0" collapsed="false">
      <c r="A65" s="92" t="s">
        <v>1350</v>
      </c>
      <c r="B65" s="92" t="n">
        <v>11</v>
      </c>
      <c r="C65" s="92" t="s">
        <v>49</v>
      </c>
      <c r="D65" s="97" t="s">
        <v>1351</v>
      </c>
      <c r="E65" s="94" t="str">
        <f aca="false">IF(AND(OR(COUNTIF(A:A, A65)&gt;=2,COUNTIF(D:D, D65)&gt;=2),NOT(AND(ISBLANK(D65),ISBLANK(A65)))),"Уже был",IF(AND(ISBLANK(D65),ISBLANK(A65)),"","Всё ок"))</f>
        <v>Всё ок</v>
      </c>
      <c r="F65" s="95" t="str">
        <f aca="false">IFERROR(__xludf.dummyfunction("IF(ISBLANK(A65),"""",IF(REGEXMATCH($P$26,TRIM(A65)),""Уже зареган"",""Всё ок""))"),"Всё ок")</f>
        <v>Всё ок</v>
      </c>
      <c r="G65" s="2" t="s">
        <v>1267</v>
      </c>
      <c r="H65" s="92"/>
      <c r="I65" s="93"/>
      <c r="J65" s="93"/>
      <c r="K65" s="93"/>
      <c r="L65" s="96" t="n">
        <f aca="false">Parse!C84</f>
        <v>0</v>
      </c>
      <c r="M65" s="96" t="n">
        <f aca="false">Parse!B84</f>
        <v>0</v>
      </c>
      <c r="N65" s="93" t="e">
        <f aca="false">concat(concat(TRIM(L65)," "),TRIM(M65))</f>
        <v>#NAME?</v>
      </c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</row>
    <row r="66" customFormat="false" ht="15.75" hidden="false" customHeight="false" outlineLevel="0" collapsed="false">
      <c r="A66" s="92" t="s">
        <v>1352</v>
      </c>
      <c r="B66" s="92" t="n">
        <v>11</v>
      </c>
      <c r="C66" s="92" t="s">
        <v>49</v>
      </c>
      <c r="D66" s="97" t="s">
        <v>1353</v>
      </c>
      <c r="E66" s="94" t="str">
        <f aca="false">IF(AND(OR(COUNTIF(A:A, A66)&gt;=2,COUNTIF(D:D, D66)&gt;=2),NOT(AND(ISBLANK(D66),ISBLANK(A66)))),"Уже был",IF(AND(ISBLANK(D66),ISBLANK(A66)),"","Всё ок"))</f>
        <v>Всё ок</v>
      </c>
      <c r="F66" s="95" t="str">
        <f aca="false">IFERROR(__xludf.dummyfunction("IF(ISBLANK(A66),"""",IF(REGEXMATCH($P$26,TRIM(A66)),""Уже зареган"",""Всё ок""))"),"Всё ок")</f>
        <v>Всё ок</v>
      </c>
      <c r="G66" s="2" t="s">
        <v>1267</v>
      </c>
      <c r="H66" s="92"/>
      <c r="I66" s="93"/>
      <c r="J66" s="93"/>
      <c r="K66" s="93"/>
      <c r="L66" s="93"/>
      <c r="M66" s="96" t="n">
        <f aca="false">Parse!B85</f>
        <v>0</v>
      </c>
      <c r="N66" s="93" t="e">
        <f aca="false">concat(concat(TRIM(L66)," "),TRIM(M66))</f>
        <v>#NAME?</v>
      </c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</row>
    <row r="67" customFormat="false" ht="15.75" hidden="false" customHeight="false" outlineLevel="0" collapsed="false">
      <c r="A67" s="92" t="s">
        <v>1354</v>
      </c>
      <c r="B67" s="92" t="n">
        <v>11</v>
      </c>
      <c r="C67" s="92" t="s">
        <v>49</v>
      </c>
      <c r="D67" s="97" t="s">
        <v>1355</v>
      </c>
      <c r="E67" s="94" t="str">
        <f aca="false">IF(AND(OR(COUNTIF(A:A, A67)&gt;=2,COUNTIF(D:D, D67)&gt;=2),NOT(AND(ISBLANK(D67),ISBLANK(A67)))),"Уже был",IF(AND(ISBLANK(D67),ISBLANK(A67)),"","Всё ок"))</f>
        <v>Всё ок</v>
      </c>
      <c r="F67" s="95" t="str">
        <f aca="false">IFERROR(__xludf.dummyfunction("IF(ISBLANK(A67),"""",IF(REGEXMATCH($P$26,TRIM(A67)),""Уже зареган"",""Всё ок""))"),"Всё ок")</f>
        <v>Всё ок</v>
      </c>
      <c r="G67" s="2" t="s">
        <v>1267</v>
      </c>
      <c r="H67" s="92"/>
      <c r="I67" s="93"/>
      <c r="J67" s="93"/>
      <c r="K67" s="93"/>
      <c r="L67" s="96" t="n">
        <f aca="false">Parse!C86</f>
        <v>0</v>
      </c>
      <c r="M67" s="96" t="n">
        <f aca="false">Parse!B86</f>
        <v>0</v>
      </c>
      <c r="N67" s="93" t="e">
        <f aca="false">concat(concat(TRIM(L67)," "),TRIM(M67))</f>
        <v>#NAME?</v>
      </c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</row>
    <row r="68" customFormat="false" ht="15.75" hidden="false" customHeight="false" outlineLevel="0" collapsed="false">
      <c r="A68" s="92" t="s">
        <v>1356</v>
      </c>
      <c r="B68" s="92" t="n">
        <v>11</v>
      </c>
      <c r="C68" s="92" t="s">
        <v>49</v>
      </c>
      <c r="D68" s="97" t="s">
        <v>1357</v>
      </c>
      <c r="E68" s="94" t="str">
        <f aca="false">IF(AND(OR(COUNTIF(A:A, A68)&gt;=2,COUNTIF(D:D, D68)&gt;=2),NOT(AND(ISBLANK(D68),ISBLANK(A68)))),"Уже был",IF(AND(ISBLANK(D68),ISBLANK(A68)),"","Всё ок"))</f>
        <v>Всё ок</v>
      </c>
      <c r="F68" s="95" t="str">
        <f aca="false">IFERROR(__xludf.dummyfunction("IF(ISBLANK(A68),"""",IF(REGEXMATCH($P$26,TRIM(A68)),""Уже зареган"",""Всё ок""))"),"Всё ок")</f>
        <v>Всё ок</v>
      </c>
      <c r="G68" s="2" t="s">
        <v>1267</v>
      </c>
      <c r="H68" s="92"/>
      <c r="I68" s="93"/>
      <c r="J68" s="93"/>
      <c r="K68" s="93"/>
      <c r="L68" s="96" t="n">
        <f aca="false">Parse!C87</f>
        <v>0</v>
      </c>
      <c r="M68" s="96" t="n">
        <f aca="false">Parse!B87</f>
        <v>0</v>
      </c>
      <c r="N68" s="93" t="e">
        <f aca="false">concat(concat(TRIM(L68)," "),TRIM(M68))</f>
        <v>#NAME?</v>
      </c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</row>
    <row r="69" customFormat="false" ht="15.75" hidden="false" customHeight="false" outlineLevel="0" collapsed="false">
      <c r="A69" s="92" t="s">
        <v>1358</v>
      </c>
      <c r="B69" s="92" t="n">
        <v>11</v>
      </c>
      <c r="C69" s="92" t="s">
        <v>49</v>
      </c>
      <c r="D69" s="97" t="s">
        <v>1359</v>
      </c>
      <c r="E69" s="94" t="str">
        <f aca="false">IF(AND(OR(COUNTIF(A:A, A69)&gt;=2,COUNTIF(D:D, D69)&gt;=2),NOT(AND(ISBLANK(D69),ISBLANK(A69)))),"Уже был",IF(AND(ISBLANK(D69),ISBLANK(A69)),"","Всё ок"))</f>
        <v>Всё ок</v>
      </c>
      <c r="F69" s="95" t="str">
        <f aca="false">IFERROR(__xludf.dummyfunction("IF(ISBLANK(A69),"""",IF(REGEXMATCH($P$26,TRIM(A69)),""Уже зареган"",""Всё ок""))"),"Всё ок")</f>
        <v>Всё ок</v>
      </c>
      <c r="G69" s="2" t="s">
        <v>1267</v>
      </c>
      <c r="H69" s="92"/>
      <c r="I69" s="93"/>
      <c r="J69" s="93"/>
      <c r="K69" s="93"/>
      <c r="L69" s="96" t="n">
        <f aca="false">Parse!C85</f>
        <v>0</v>
      </c>
      <c r="M69" s="96" t="n">
        <f aca="false">Parse!B88</f>
        <v>0</v>
      </c>
      <c r="N69" s="93" t="e">
        <f aca="false">concat(concat(TRIM(L69)," "),TRIM(M69))</f>
        <v>#NAME?</v>
      </c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</row>
    <row r="70" customFormat="false" ht="15.75" hidden="false" customHeight="false" outlineLevel="0" collapsed="false">
      <c r="A70" s="2" t="s">
        <v>1360</v>
      </c>
      <c r="B70" s="2" t="n">
        <v>9</v>
      </c>
      <c r="C70" s="2" t="s">
        <v>24</v>
      </c>
      <c r="D70" s="4" t="s">
        <v>1361</v>
      </c>
      <c r="E70" s="82" t="str">
        <f aca="false">IF(AND(OR(COUNTIF(A:A, A70)&gt;=2,COUNTIF(D:D, D70)&gt;=2),NOT(AND(ISBLANK(D70),ISBLANK(A70)))),"Уже был",IF(AND(ISBLANK(D70),ISBLANK(A70)),"","Всё ок"))</f>
        <v>Всё ок</v>
      </c>
      <c r="F70" s="50" t="str">
        <f aca="false">IFERROR(__xludf.dummyfunction("IF(ISBLANK(A70),"""",IF(REGEXMATCH($P$26,TRIM(A70)),""Уже зареган"",""Всё ок""))"),"Всё ок")</f>
        <v>Всё ок</v>
      </c>
      <c r="G70" s="2" t="s">
        <v>280</v>
      </c>
      <c r="H70" s="2"/>
      <c r="L70" s="83" t="n">
        <f aca="false">Parse!C89</f>
        <v>0</v>
      </c>
      <c r="M70" s="83" t="n">
        <f aca="false">Parse!B89</f>
        <v>0</v>
      </c>
      <c r="N70" s="1" t="e">
        <f aca="false">concat(concat(TRIM(L70)," "),TRIM(M70))</f>
        <v>#NAME?</v>
      </c>
    </row>
    <row r="71" customFormat="false" ht="15.75" hidden="false" customHeight="false" outlineLevel="0" collapsed="false">
      <c r="A71" s="2" t="s">
        <v>1362</v>
      </c>
      <c r="B71" s="2" t="n">
        <v>9</v>
      </c>
      <c r="C71" s="2" t="s">
        <v>24</v>
      </c>
      <c r="D71" s="4" t="s">
        <v>1363</v>
      </c>
      <c r="E71" s="82" t="str">
        <f aca="false">IF(AND(OR(COUNTIF(A:A, A71)&gt;=2,COUNTIF(D:D, D71)&gt;=2),NOT(AND(ISBLANK(D71),ISBLANK(A71)))),"Уже был",IF(AND(ISBLANK(D71),ISBLANK(A71)),"","Всё ок"))</f>
        <v>Всё ок</v>
      </c>
      <c r="F71" s="50" t="str">
        <f aca="false">IFERROR(__xludf.dummyfunction("IF(ISBLANK(A71),"""",IF(REGEXMATCH($P$26,TRIM(A71)),""Уже зареган"",""Всё ок""))"),"Всё ок")</f>
        <v>Всё ок</v>
      </c>
      <c r="G71" s="2" t="s">
        <v>1364</v>
      </c>
      <c r="H71" s="2"/>
      <c r="L71" s="83" t="n">
        <f aca="false">Parse!C90</f>
        <v>0</v>
      </c>
      <c r="M71" s="83" t="n">
        <f aca="false">Parse!B90</f>
        <v>0</v>
      </c>
      <c r="N71" s="1" t="e">
        <f aca="false">concat(concat(TRIM(L71)," "),TRIM(M71))</f>
        <v>#NAME?</v>
      </c>
    </row>
    <row r="72" customFormat="false" ht="15.75" hidden="false" customHeight="false" outlineLevel="0" collapsed="false">
      <c r="A72" s="2" t="s">
        <v>1365</v>
      </c>
      <c r="B72" s="2" t="n">
        <v>10</v>
      </c>
      <c r="C72" s="2" t="s">
        <v>24</v>
      </c>
      <c r="D72" s="4" t="s">
        <v>1366</v>
      </c>
      <c r="E72" s="82" t="str">
        <f aca="false">IF(AND(OR(COUNTIF(A:A, A72)&gt;=2,COUNTIF(D:D, D72)&gt;=2),NOT(AND(ISBLANK(D72),ISBLANK(A72)))),"Уже был",IF(AND(ISBLANK(D72),ISBLANK(A72)),"","Всё ок"))</f>
        <v>Всё ок</v>
      </c>
      <c r="F72" s="50" t="str">
        <f aca="false">IFERROR(__xludf.dummyfunction("IF(ISBLANK(A72),"""",IF(REGEXMATCH($P$26,TRIM(A72)),""Уже зареган"",""Всё ок""))"),"Всё ок")</f>
        <v>Всё ок</v>
      </c>
      <c r="G72" s="2" t="s">
        <v>280</v>
      </c>
      <c r="H72" s="2"/>
      <c r="L72" s="83" t="n">
        <f aca="false">Parse!C91</f>
        <v>0</v>
      </c>
      <c r="M72" s="83" t="n">
        <f aca="false">Parse!B91</f>
        <v>0</v>
      </c>
      <c r="N72" s="1" t="e">
        <f aca="false">concat(concat(TRIM(L72)," "),TRIM(M72))</f>
        <v>#NAME?</v>
      </c>
    </row>
    <row r="73" customFormat="false" ht="15.75" hidden="false" customHeight="false" outlineLevel="0" collapsed="false">
      <c r="A73" s="84" t="s">
        <v>1367</v>
      </c>
      <c r="B73" s="84" t="n">
        <v>10</v>
      </c>
      <c r="C73" s="84" t="s">
        <v>24</v>
      </c>
      <c r="D73" s="90" t="s">
        <v>254</v>
      </c>
      <c r="E73" s="87" t="str">
        <f aca="false">IF(AND(OR(COUNTIF(A:A, A73)&gt;=2,COUNTIF(D:D, D73)&gt;=2),NOT(AND(ISBLANK(D73),ISBLANK(A73)))),"Уже был",IF(AND(ISBLANK(D73),ISBLANK(A73)),"","Всё ок"))</f>
        <v>Всё ок</v>
      </c>
      <c r="F73" s="88" t="str">
        <f aca="false">IFERROR(__xludf.dummyfunction("IF(ISBLANK(A73),"""",IF(REGEXMATCH($P$26,TRIM(A73)),""Уже зареган"",""Всё ок""))"),"Всё ок")</f>
        <v>Всё ок</v>
      </c>
      <c r="G73" s="84" t="s">
        <v>280</v>
      </c>
      <c r="H73" s="84" t="s">
        <v>1299</v>
      </c>
      <c r="I73" s="91"/>
      <c r="L73" s="83" t="n">
        <f aca="false">Parse!C92</f>
        <v>0</v>
      </c>
      <c r="M73" s="83" t="n">
        <f aca="false">Parse!B92</f>
        <v>0</v>
      </c>
      <c r="N73" s="1" t="e">
        <f aca="false">concat(concat(TRIM(L73)," "),TRIM(M73))</f>
        <v>#NAME?</v>
      </c>
    </row>
    <row r="74" customFormat="false" ht="15.75" hidden="false" customHeight="false" outlineLevel="0" collapsed="false">
      <c r="A74" s="84" t="s">
        <v>1368</v>
      </c>
      <c r="B74" s="84" t="n">
        <v>10</v>
      </c>
      <c r="C74" s="84" t="s">
        <v>24</v>
      </c>
      <c r="D74" s="90" t="s">
        <v>1369</v>
      </c>
      <c r="E74" s="87" t="str">
        <f aca="false">IF(AND(OR(COUNTIF(A:A, A74)&gt;=2,COUNTIF(D:D, D74)&gt;=2),NOT(AND(ISBLANK(D74),ISBLANK(A74)))),"Уже был",IF(AND(ISBLANK(D74),ISBLANK(A74)),"","Всё ок"))</f>
        <v>Всё ок</v>
      </c>
      <c r="F74" s="88" t="str">
        <f aca="false">IFERROR(__xludf.dummyfunction("IF(ISBLANK(A74),"""",IF(REGEXMATCH($P$26,TRIM(A74)),""Уже зареган"",""Всё ок""))"),"Всё ок")</f>
        <v>Всё ок</v>
      </c>
      <c r="G74" s="84" t="s">
        <v>280</v>
      </c>
      <c r="H74" s="84" t="s">
        <v>1299</v>
      </c>
      <c r="I74" s="91"/>
      <c r="L74" s="83" t="n">
        <f aca="false">Parse!C93</f>
        <v>0</v>
      </c>
      <c r="M74" s="83" t="n">
        <f aca="false">Parse!B93</f>
        <v>0</v>
      </c>
      <c r="N74" s="1" t="e">
        <f aca="false">concat(concat(TRIM(L74)," "),TRIM(M74))</f>
        <v>#NAME?</v>
      </c>
    </row>
    <row r="75" customFormat="false" ht="15.75" hidden="false" customHeight="false" outlineLevel="0" collapsed="false">
      <c r="A75" s="2" t="s">
        <v>1370</v>
      </c>
      <c r="B75" s="2" t="n">
        <v>9</v>
      </c>
      <c r="C75" s="2" t="s">
        <v>1371</v>
      </c>
      <c r="D75" s="89" t="s">
        <v>1372</v>
      </c>
      <c r="E75" s="82" t="str">
        <f aca="false">IF(AND(OR(COUNTIF(A:A, A75)&gt;=2,COUNTIF(D:D, D75)&gt;=2),NOT(AND(ISBLANK(D75),ISBLANK(A75)))),"Уже был",IF(AND(ISBLANK(D75),ISBLANK(A75)),"","Всё ок"))</f>
        <v>Всё ок</v>
      </c>
      <c r="F75" s="50" t="str">
        <f aca="false">IFERROR(__xludf.dummyfunction("IF(ISBLANK(A75),"""",IF(REGEXMATCH($P$26,TRIM(A75)),""Уже зареган"",""Всё ок""))"),"Всё ок")</f>
        <v>Всё ок</v>
      </c>
      <c r="G75" s="2" t="s">
        <v>280</v>
      </c>
      <c r="H75" s="2" t="s">
        <v>1220</v>
      </c>
      <c r="L75" s="83" t="n">
        <f aca="false">Parse!C94</f>
        <v>0</v>
      </c>
      <c r="M75" s="83" t="n">
        <f aca="false">Parse!B94</f>
        <v>0</v>
      </c>
      <c r="N75" s="1" t="e">
        <f aca="false">concat(concat(TRIM(L75)," "),TRIM(M75))</f>
        <v>#NAME?</v>
      </c>
    </row>
    <row r="76" customFormat="false" ht="15.75" hidden="false" customHeight="false" outlineLevel="0" collapsed="false">
      <c r="A76" s="2" t="s">
        <v>1373</v>
      </c>
      <c r="B76" s="2" t="n">
        <v>9</v>
      </c>
      <c r="C76" s="2" t="s">
        <v>1371</v>
      </c>
      <c r="D76" s="4" t="s">
        <v>1374</v>
      </c>
      <c r="E76" s="82" t="str">
        <f aca="false">IF(AND(OR(COUNTIF(A:A, A76)&gt;=2,COUNTIF(D:D, D76)&gt;=2),NOT(AND(ISBLANK(D76),ISBLANK(A76)))),"Уже был",IF(AND(ISBLANK(D76),ISBLANK(A76)),"","Всё ок"))</f>
        <v>Всё ок</v>
      </c>
      <c r="F76" s="50" t="str">
        <f aca="false">IFERROR(__xludf.dummyfunction("IF(ISBLANK(A76),"""",IF(REGEXMATCH($P$26,TRIM(A76)),""Уже зареган"",""Всё ок""))"),"Всё ок")</f>
        <v>Всё ок</v>
      </c>
      <c r="G76" s="2" t="s">
        <v>280</v>
      </c>
      <c r="H76" s="2" t="s">
        <v>1220</v>
      </c>
      <c r="L76" s="83" t="n">
        <f aca="false">Parse!C95</f>
        <v>0</v>
      </c>
      <c r="M76" s="83" t="n">
        <f aca="false">Parse!B95</f>
        <v>0</v>
      </c>
      <c r="N76" s="1" t="e">
        <f aca="false">concat(concat(TRIM(L76)," "),TRIM(M76))</f>
        <v>#NAME?</v>
      </c>
    </row>
    <row r="77" customFormat="false" ht="15.75" hidden="false" customHeight="false" outlineLevel="0" collapsed="false">
      <c r="A77" s="2" t="s">
        <v>1375</v>
      </c>
      <c r="B77" s="2" t="n">
        <v>9</v>
      </c>
      <c r="C77" s="2" t="s">
        <v>79</v>
      </c>
      <c r="D77" s="4" t="s">
        <v>1376</v>
      </c>
      <c r="E77" s="82" t="str">
        <f aca="false">IF(AND(OR(COUNTIF(A:A, A77)&gt;=2,COUNTIF(D:D, D77)&gt;=2),NOT(AND(ISBLANK(D77),ISBLANK(A77)))),"Уже был",IF(AND(ISBLANK(D77),ISBLANK(A77)),"","Всё ок"))</f>
        <v>Всё ок</v>
      </c>
      <c r="F77" s="50" t="str">
        <f aca="false">IFERROR(__xludf.dummyfunction("IF(ISBLANK(A77),"""",IF(REGEXMATCH($P$26,TRIM(A77)),""Уже зареган"",""Всё ок""))"),"Всё ок")</f>
        <v>Всё ок</v>
      </c>
      <c r="G77" s="2" t="s">
        <v>280</v>
      </c>
      <c r="H77" s="2" t="s">
        <v>1220</v>
      </c>
      <c r="L77" s="83" t="n">
        <f aca="false">Parse!C96</f>
        <v>0</v>
      </c>
      <c r="M77" s="83" t="n">
        <f aca="false">Parse!B96</f>
        <v>0</v>
      </c>
      <c r="N77" s="1" t="e">
        <f aca="false">concat(concat(TRIM(L77)," "),TRIM(M77))</f>
        <v>#NAME?</v>
      </c>
    </row>
    <row r="78" customFormat="false" ht="15.75" hidden="false" customHeight="false" outlineLevel="0" collapsed="false">
      <c r="A78" s="2" t="s">
        <v>1377</v>
      </c>
      <c r="B78" s="2" t="n">
        <v>9</v>
      </c>
      <c r="C78" s="2" t="s">
        <v>79</v>
      </c>
      <c r="D78" s="4" t="s">
        <v>1378</v>
      </c>
      <c r="E78" s="82" t="str">
        <f aca="false">IF(AND(OR(COUNTIF(A:A, A78)&gt;=2,COUNTIF(D:D, D78)&gt;=2),NOT(AND(ISBLANK(D78),ISBLANK(A78)))),"Уже был",IF(AND(ISBLANK(D78),ISBLANK(A78)),"","Всё ок"))</f>
        <v>Всё ок</v>
      </c>
      <c r="F78" s="50" t="str">
        <f aca="false">IFERROR(__xludf.dummyfunction("IF(ISBLANK(A78),"""",IF(REGEXMATCH($P$26,TRIM(A78)),""Уже зареган"",""Всё ок""))"),"Всё ок")</f>
        <v>Всё ок</v>
      </c>
      <c r="G78" s="2" t="s">
        <v>280</v>
      </c>
      <c r="H78" s="2" t="s">
        <v>1220</v>
      </c>
      <c r="L78" s="83" t="n">
        <f aca="false">Parse!C97</f>
        <v>0</v>
      </c>
      <c r="M78" s="83" t="n">
        <f aca="false">Parse!B97</f>
        <v>0</v>
      </c>
      <c r="N78" s="1" t="e">
        <f aca="false">concat(concat(TRIM(L78)," "),TRIM(M78))</f>
        <v>#NAME?</v>
      </c>
    </row>
    <row r="79" customFormat="false" ht="15.75" hidden="false" customHeight="false" outlineLevel="0" collapsed="false">
      <c r="A79" s="2" t="s">
        <v>1379</v>
      </c>
      <c r="B79" s="2" t="n">
        <v>9</v>
      </c>
      <c r="C79" s="2" t="s">
        <v>79</v>
      </c>
      <c r="D79" s="4" t="s">
        <v>1380</v>
      </c>
      <c r="E79" s="82" t="str">
        <f aca="false">IF(AND(OR(COUNTIF(A:A, A79)&gt;=2,COUNTIF(D:D, D79)&gt;=2),NOT(AND(ISBLANK(D79),ISBLANK(A79)))),"Уже был",IF(AND(ISBLANK(D79),ISBLANK(A79)),"","Всё ок"))</f>
        <v>Всё ок</v>
      </c>
      <c r="F79" s="50" t="str">
        <f aca="false">IFERROR(__xludf.dummyfunction("IF(ISBLANK(A79),"""",IF(REGEXMATCH($P$26,TRIM(A79)),""Уже зареган"",""Всё ок""))"),"Всё ок")</f>
        <v>Всё ок</v>
      </c>
      <c r="G79" s="2" t="s">
        <v>280</v>
      </c>
      <c r="H79" s="2" t="s">
        <v>1220</v>
      </c>
      <c r="L79" s="83" t="n">
        <f aca="false">Parse!C98</f>
        <v>0</v>
      </c>
      <c r="M79" s="83" t="n">
        <f aca="false">Parse!B98</f>
        <v>0</v>
      </c>
      <c r="N79" s="1" t="e">
        <f aca="false">concat(concat(TRIM(L79)," "),TRIM(M79))</f>
        <v>#NAME?</v>
      </c>
    </row>
    <row r="80" customFormat="false" ht="15.75" hidden="false" customHeight="false" outlineLevel="0" collapsed="false">
      <c r="A80" s="2" t="s">
        <v>1381</v>
      </c>
      <c r="B80" s="2" t="n">
        <v>9</v>
      </c>
      <c r="C80" s="2" t="s">
        <v>79</v>
      </c>
      <c r="D80" s="4" t="s">
        <v>1382</v>
      </c>
      <c r="E80" s="82" t="str">
        <f aca="false">IF(AND(OR(COUNTIF(A:A, A80)&gt;=2,COUNTIF(D:D, D80)&gt;=2),NOT(AND(ISBLANK(D80),ISBLANK(A80)))),"Уже был",IF(AND(ISBLANK(D80),ISBLANK(A80)),"","Всё ок"))</f>
        <v>Всё ок</v>
      </c>
      <c r="F80" s="50" t="str">
        <f aca="false">IFERROR(__xludf.dummyfunction("IF(ISBLANK(A80),"""",IF(REGEXMATCH($P$26,TRIM(A80)),""Уже зареган"",""Всё ок""))"),"Всё ок")</f>
        <v>Всё ок</v>
      </c>
      <c r="G80" s="2" t="s">
        <v>280</v>
      </c>
      <c r="H80" s="2" t="s">
        <v>1220</v>
      </c>
      <c r="L80" s="83" t="n">
        <f aca="false">Parse!C99</f>
        <v>0</v>
      </c>
      <c r="M80" s="83" t="n">
        <f aca="false">Parse!B99</f>
        <v>0</v>
      </c>
      <c r="N80" s="1" t="e">
        <f aca="false">concat(concat(TRIM(L80)," "),TRIM(M80))</f>
        <v>#NAME?</v>
      </c>
    </row>
    <row r="81" customFormat="false" ht="15.75" hidden="false" customHeight="false" outlineLevel="0" collapsed="false">
      <c r="A81" s="2" t="s">
        <v>1383</v>
      </c>
      <c r="B81" s="2" t="n">
        <v>9</v>
      </c>
      <c r="C81" s="2" t="s">
        <v>79</v>
      </c>
      <c r="D81" s="4" t="s">
        <v>1384</v>
      </c>
      <c r="E81" s="82" t="str">
        <f aca="false">IF(AND(OR(COUNTIF(A:A, A81)&gt;=2,COUNTIF(D:D, D81)&gt;=2),NOT(AND(ISBLANK(D81),ISBLANK(A81)))),"Уже был",IF(AND(ISBLANK(D81),ISBLANK(A81)),"","Всё ок"))</f>
        <v>Всё ок</v>
      </c>
      <c r="F81" s="50" t="str">
        <f aca="false">IFERROR(__xludf.dummyfunction("IF(ISBLANK(A81),"""",IF(REGEXMATCH($P$26,TRIM(A81)),""Уже зареган"",""Всё ок""))"),"Всё ок")</f>
        <v>Всё ок</v>
      </c>
      <c r="G81" s="2" t="s">
        <v>280</v>
      </c>
      <c r="H81" s="2" t="s">
        <v>1220</v>
      </c>
      <c r="L81" s="83" t="n">
        <f aca="false">Parse!C100</f>
        <v>0</v>
      </c>
      <c r="M81" s="83" t="n">
        <f aca="false">Parse!B100</f>
        <v>0</v>
      </c>
      <c r="N81" s="1" t="e">
        <f aca="false">concat(concat(TRIM(L81)," "),TRIM(M81))</f>
        <v>#NAME?</v>
      </c>
    </row>
    <row r="82" customFormat="false" ht="15.75" hidden="false" customHeight="false" outlineLevel="0" collapsed="false">
      <c r="A82" s="2" t="s">
        <v>1385</v>
      </c>
      <c r="B82" s="2" t="n">
        <v>9</v>
      </c>
      <c r="C82" s="2" t="s">
        <v>79</v>
      </c>
      <c r="D82" s="4" t="s">
        <v>1386</v>
      </c>
      <c r="E82" s="82" t="str">
        <f aca="false">IF(AND(OR(COUNTIF(A:A, A82)&gt;=2,COUNTIF(D:D, D82)&gt;=2),NOT(AND(ISBLANK(D82),ISBLANK(A82)))),"Уже был",IF(AND(ISBLANK(D82),ISBLANK(A82)),"","Всё ок"))</f>
        <v>Всё ок</v>
      </c>
      <c r="F82" s="50" t="str">
        <f aca="false">IFERROR(__xludf.dummyfunction("IF(ISBLANK(A82),"""",IF(REGEXMATCH($P$26,TRIM(A82)),""Уже зареган"",""Всё ок""))"),"Всё ок")</f>
        <v>Всё ок</v>
      </c>
      <c r="G82" s="2" t="s">
        <v>280</v>
      </c>
      <c r="H82" s="2" t="s">
        <v>1220</v>
      </c>
      <c r="L82" s="83" t="n">
        <f aca="false">Parse!C101</f>
        <v>0</v>
      </c>
      <c r="M82" s="83" t="n">
        <f aca="false">Parse!B101</f>
        <v>0</v>
      </c>
      <c r="N82" s="1" t="e">
        <f aca="false">concat(concat(TRIM(L82)," "),TRIM(M82))</f>
        <v>#NAME?</v>
      </c>
    </row>
    <row r="83" customFormat="false" ht="15.75" hidden="false" customHeight="false" outlineLevel="0" collapsed="false">
      <c r="A83" s="2" t="s">
        <v>1387</v>
      </c>
      <c r="B83" s="2" t="n">
        <v>9</v>
      </c>
      <c r="C83" s="2" t="s">
        <v>79</v>
      </c>
      <c r="D83" s="4" t="s">
        <v>1388</v>
      </c>
      <c r="E83" s="82" t="str">
        <f aca="false">IF(AND(OR(COUNTIF(A:A, A83)&gt;=2,COUNTIF(D:D, D83)&gt;=2),NOT(AND(ISBLANK(D83),ISBLANK(A83)))),"Уже был",IF(AND(ISBLANK(D83),ISBLANK(A83)),"","Всё ок"))</f>
        <v>Всё ок</v>
      </c>
      <c r="F83" s="50" t="str">
        <f aca="false">IFERROR(__xludf.dummyfunction("IF(ISBLANK(A83),"""",IF(REGEXMATCH($P$26,TRIM(A83)),""Уже зареган"",""Всё ок""))"),"Всё ок")</f>
        <v>Всё ок</v>
      </c>
      <c r="G83" s="2" t="s">
        <v>280</v>
      </c>
      <c r="H83" s="2" t="s">
        <v>1220</v>
      </c>
      <c r="L83" s="83" t="n">
        <f aca="false">Parse!C102</f>
        <v>0</v>
      </c>
      <c r="M83" s="83" t="n">
        <f aca="false">Parse!B102</f>
        <v>0</v>
      </c>
      <c r="N83" s="1" t="e">
        <f aca="false">concat(concat(TRIM(L83)," "),TRIM(M83))</f>
        <v>#NAME?</v>
      </c>
    </row>
    <row r="84" customFormat="false" ht="15.75" hidden="false" customHeight="false" outlineLevel="0" collapsed="false">
      <c r="A84" s="2" t="s">
        <v>1389</v>
      </c>
      <c r="B84" s="2" t="n">
        <v>9</v>
      </c>
      <c r="C84" s="2" t="s">
        <v>79</v>
      </c>
      <c r="D84" s="4" t="s">
        <v>1390</v>
      </c>
      <c r="E84" s="82" t="str">
        <f aca="false">IF(AND(OR(COUNTIF(A:A, A84)&gt;=2,COUNTIF(D:D, D84)&gt;=2),NOT(AND(ISBLANK(D84),ISBLANK(A84)))),"Уже был",IF(AND(ISBLANK(D84),ISBLANK(A84)),"","Всё ок"))</f>
        <v>Всё ок</v>
      </c>
      <c r="F84" s="50" t="str">
        <f aca="false">IFERROR(__xludf.dummyfunction("IF(ISBLANK(A84),"""",IF(REGEXMATCH($P$26,TRIM(A84)),""Уже зареган"",""Всё ок""))"),"Всё ок")</f>
        <v>Всё ок</v>
      </c>
      <c r="G84" s="2" t="s">
        <v>280</v>
      </c>
      <c r="H84" s="2" t="s">
        <v>1220</v>
      </c>
      <c r="L84" s="83" t="n">
        <f aca="false">Parse!C103</f>
        <v>0</v>
      </c>
      <c r="M84" s="83" t="n">
        <f aca="false">Parse!B103</f>
        <v>0</v>
      </c>
      <c r="N84" s="1" t="e">
        <f aca="false">concat(concat(TRIM(L84)," "),TRIM(M84))</f>
        <v>#NAME?</v>
      </c>
    </row>
    <row r="85" customFormat="false" ht="15.75" hidden="false" customHeight="false" outlineLevel="0" collapsed="false">
      <c r="A85" s="2" t="s">
        <v>1391</v>
      </c>
      <c r="B85" s="2" t="n">
        <v>9</v>
      </c>
      <c r="C85" s="2" t="s">
        <v>79</v>
      </c>
      <c r="D85" s="4" t="s">
        <v>1392</v>
      </c>
      <c r="E85" s="82" t="str">
        <f aca="false">IF(AND(OR(COUNTIF(A:A, A85)&gt;=2,COUNTIF(D:D, D85)&gt;=2),NOT(AND(ISBLANK(D85),ISBLANK(A85)))),"Уже был",IF(AND(ISBLANK(D85),ISBLANK(A85)),"","Всё ок"))</f>
        <v>Всё ок</v>
      </c>
      <c r="F85" s="50" t="str">
        <f aca="false">IFERROR(__xludf.dummyfunction("IF(ISBLANK(A85),"""",IF(REGEXMATCH($P$26,TRIM(A85)),""Уже зареган"",""Всё ок""))"),"Всё ок")</f>
        <v>Всё ок</v>
      </c>
      <c r="G85" s="2" t="s">
        <v>280</v>
      </c>
      <c r="H85" s="2"/>
      <c r="I85" s="2" t="s">
        <v>1393</v>
      </c>
      <c r="L85" s="83" t="n">
        <f aca="false">Parse!C104</f>
        <v>0</v>
      </c>
      <c r="M85" s="83" t="n">
        <f aca="false">Parse!B104</f>
        <v>0</v>
      </c>
      <c r="N85" s="1" t="e">
        <f aca="false">concat(concat(TRIM(L85)," "),TRIM(M85))</f>
        <v>#NAME?</v>
      </c>
    </row>
    <row r="86" customFormat="false" ht="15.75" hidden="false" customHeight="false" outlineLevel="0" collapsed="false">
      <c r="A86" s="2" t="s">
        <v>1394</v>
      </c>
      <c r="B86" s="2" t="n">
        <v>9</v>
      </c>
      <c r="C86" s="2" t="s">
        <v>79</v>
      </c>
      <c r="D86" s="4" t="s">
        <v>1395</v>
      </c>
      <c r="E86" s="82" t="str">
        <f aca="false">IF(AND(OR(COUNTIF(A:A, A86)&gt;=2,COUNTIF(D:D, D86)&gt;=2),NOT(AND(ISBLANK(D86),ISBLANK(A86)))),"Уже был",IF(AND(ISBLANK(D86),ISBLANK(A86)),"","Всё ок"))</f>
        <v>Всё ок</v>
      </c>
      <c r="F86" s="50" t="str">
        <f aca="false">IFERROR(__xludf.dummyfunction("IF(ISBLANK(A86),"""",IF(REGEXMATCH($P$26,TRIM(A86)),""Уже зареган"",""Всё ок""))"),"Всё ок")</f>
        <v>Всё ок</v>
      </c>
      <c r="G86" s="2" t="s">
        <v>280</v>
      </c>
      <c r="H86" s="2"/>
      <c r="I86" s="2" t="s">
        <v>1393</v>
      </c>
      <c r="L86" s="83" t="n">
        <f aca="false">Parse!C105</f>
        <v>0</v>
      </c>
      <c r="M86" s="83" t="n">
        <f aca="false">Parse!B105</f>
        <v>0</v>
      </c>
      <c r="N86" s="1" t="e">
        <f aca="false">concat(concat(TRIM(L86)," "),TRIM(M86))</f>
        <v>#NAME?</v>
      </c>
    </row>
    <row r="87" customFormat="false" ht="15.75" hidden="false" customHeight="false" outlineLevel="0" collapsed="false">
      <c r="A87" s="2" t="s">
        <v>1396</v>
      </c>
      <c r="B87" s="2" t="n">
        <v>9</v>
      </c>
      <c r="C87" s="2" t="s">
        <v>79</v>
      </c>
      <c r="D87" s="4" t="s">
        <v>1397</v>
      </c>
      <c r="E87" s="82" t="str">
        <f aca="false">IF(AND(OR(COUNTIF(A:A, A87)&gt;=2,COUNTIF(D:D, D87)&gt;=2),NOT(AND(ISBLANK(D87),ISBLANK(A87)))),"Уже был",IF(AND(ISBLANK(D87),ISBLANK(A87)),"","Всё ок"))</f>
        <v>Всё ок</v>
      </c>
      <c r="F87" s="50" t="str">
        <f aca="false">IFERROR(__xludf.dummyfunction("IF(ISBLANK(A87),"""",IF(REGEXMATCH($P$26,TRIM(A87)),""Уже зареган"",""Всё ок""))"),"Всё ок")</f>
        <v>Всё ок</v>
      </c>
      <c r="G87" s="2" t="s">
        <v>280</v>
      </c>
      <c r="H87" s="2" t="s">
        <v>1220</v>
      </c>
      <c r="L87" s="83" t="n">
        <f aca="false">Parse!C106</f>
        <v>0</v>
      </c>
      <c r="M87" s="83" t="n">
        <f aca="false">Parse!B106</f>
        <v>0</v>
      </c>
      <c r="N87" s="1" t="e">
        <f aca="false">concat(concat(TRIM(L87)," "),TRIM(M87))</f>
        <v>#NAME?</v>
      </c>
    </row>
    <row r="88" customFormat="false" ht="15.75" hidden="false" customHeight="false" outlineLevel="0" collapsed="false">
      <c r="A88" s="2" t="s">
        <v>1398</v>
      </c>
      <c r="B88" s="2" t="n">
        <v>10</v>
      </c>
      <c r="C88" s="2" t="s">
        <v>79</v>
      </c>
      <c r="D88" s="4" t="s">
        <v>1399</v>
      </c>
      <c r="E88" s="82" t="str">
        <f aca="false">IF(AND(OR(COUNTIF(A:A, A88)&gt;=2,COUNTIF(D:D, D88)&gt;=2),NOT(AND(ISBLANK(D88),ISBLANK(A88)))),"Уже был",IF(AND(ISBLANK(D88),ISBLANK(A88)),"","Всё ок"))</f>
        <v>Всё ок</v>
      </c>
      <c r="F88" s="50" t="str">
        <f aca="false">IFERROR(__xludf.dummyfunction("IF(ISBLANK(A88),"""",IF(REGEXMATCH($P$26,TRIM(A88)),""Уже зареган"",""Всё ок""))"),"Всё ок")</f>
        <v>Всё ок</v>
      </c>
      <c r="G88" s="2" t="s">
        <v>280</v>
      </c>
      <c r="H88" s="2" t="s">
        <v>1220</v>
      </c>
      <c r="L88" s="83" t="n">
        <f aca="false">Parse!C107</f>
        <v>0</v>
      </c>
      <c r="M88" s="83" t="n">
        <f aca="false">Parse!B107</f>
        <v>0</v>
      </c>
      <c r="N88" s="1" t="e">
        <f aca="false">concat(concat(TRIM(L88)," "),TRIM(M88))</f>
        <v>#NAME?</v>
      </c>
    </row>
    <row r="89" customFormat="false" ht="15.75" hidden="false" customHeight="false" outlineLevel="0" collapsed="false">
      <c r="A89" s="2" t="s">
        <v>1400</v>
      </c>
      <c r="B89" s="2" t="n">
        <v>10</v>
      </c>
      <c r="C89" s="2" t="s">
        <v>79</v>
      </c>
      <c r="D89" s="4" t="s">
        <v>176</v>
      </c>
      <c r="E89" s="82" t="str">
        <f aca="false">IF(AND(OR(COUNTIF(A:A, A89)&gt;=2,COUNTIF(D:D, D89)&gt;=2),NOT(AND(ISBLANK(D89),ISBLANK(A89)))),"Уже был",IF(AND(ISBLANK(D89),ISBLANK(A89)),"","Всё ок"))</f>
        <v>Всё ок</v>
      </c>
      <c r="F89" s="50" t="str">
        <f aca="false">IFERROR(__xludf.dummyfunction("IF(ISBLANK(A89),"""",IF(REGEXMATCH($P$26,TRIM(A89)),""Уже зареган"",""Всё ок""))"),"Всё ок")</f>
        <v>Всё ок</v>
      </c>
      <c r="G89" s="2" t="s">
        <v>738</v>
      </c>
      <c r="H89" s="2" t="s">
        <v>1220</v>
      </c>
      <c r="I89" s="2" t="s">
        <v>1401</v>
      </c>
      <c r="L89" s="83" t="n">
        <f aca="false">Parse!C108</f>
        <v>0</v>
      </c>
      <c r="M89" s="83" t="n">
        <f aca="false">Parse!B108</f>
        <v>0</v>
      </c>
      <c r="N89" s="1" t="e">
        <f aca="false">concat(concat(TRIM(L89)," "),TRIM(M89))</f>
        <v>#NAME?</v>
      </c>
    </row>
    <row r="90" customFormat="false" ht="15.75" hidden="false" customHeight="false" outlineLevel="0" collapsed="false">
      <c r="A90" s="2" t="s">
        <v>1402</v>
      </c>
      <c r="B90" s="2" t="n">
        <v>10</v>
      </c>
      <c r="C90" s="2" t="s">
        <v>79</v>
      </c>
      <c r="D90" s="4" t="s">
        <v>1403</v>
      </c>
      <c r="E90" s="82" t="str">
        <f aca="false">IF(AND(OR(COUNTIF(A:A, A90)&gt;=2,COUNTIF(D:D, D90)&gt;=2),NOT(AND(ISBLANK(D90),ISBLANK(A90)))),"Уже был",IF(AND(ISBLANK(D90),ISBLANK(A90)),"","Всё ок"))</f>
        <v>Всё ок</v>
      </c>
      <c r="F90" s="50" t="str">
        <f aca="false">IFERROR(__xludf.dummyfunction("IF(ISBLANK(A90),"""",IF(REGEXMATCH($P$26,TRIM(A90)),""Уже зареган"",""Всё ок""))"),"Всё ок")</f>
        <v>Всё ок</v>
      </c>
      <c r="G90" s="2" t="s">
        <v>738</v>
      </c>
      <c r="H90" s="2" t="s">
        <v>1299</v>
      </c>
      <c r="I90" s="2" t="s">
        <v>1404</v>
      </c>
      <c r="L90" s="83" t="n">
        <f aca="false">Parse!C109</f>
        <v>0</v>
      </c>
      <c r="M90" s="83" t="n">
        <f aca="false">Parse!B109</f>
        <v>0</v>
      </c>
      <c r="N90" s="1" t="e">
        <f aca="false">concat(concat(TRIM(L90)," "),TRIM(M90))</f>
        <v>#NAME?</v>
      </c>
    </row>
    <row r="91" customFormat="false" ht="15.75" hidden="false" customHeight="false" outlineLevel="0" collapsed="false">
      <c r="A91" s="2" t="s">
        <v>1405</v>
      </c>
      <c r="B91" s="2" t="n">
        <v>10</v>
      </c>
      <c r="C91" s="2" t="s">
        <v>79</v>
      </c>
      <c r="D91" s="4" t="s">
        <v>1406</v>
      </c>
      <c r="E91" s="82" t="str">
        <f aca="false">IF(AND(OR(COUNTIF(A:A, A91)&gt;=2,COUNTIF(D:D, D91)&gt;=2),NOT(AND(ISBLANK(D91),ISBLANK(A91)))),"Уже был",IF(AND(ISBLANK(D91),ISBLANK(A91)),"","Всё ок"))</f>
        <v>Всё ок</v>
      </c>
      <c r="F91" s="50" t="str">
        <f aca="false">IFERROR(__xludf.dummyfunction("IF(ISBLANK(A91),"""",IF(REGEXMATCH($P$26,TRIM(A91)),""Уже зареган"",""Всё ок""))"),"Всё ок")</f>
        <v>Всё ок</v>
      </c>
      <c r="G91" s="2" t="s">
        <v>280</v>
      </c>
      <c r="H91" s="2" t="s">
        <v>1220</v>
      </c>
      <c r="L91" s="83" t="n">
        <f aca="false">Parse!C110</f>
        <v>0</v>
      </c>
      <c r="M91" s="83" t="n">
        <f aca="false">Parse!B110</f>
        <v>0</v>
      </c>
      <c r="N91" s="1" t="e">
        <f aca="false">concat(concat(TRIM(L91)," "),TRIM(M91))</f>
        <v>#NAME?</v>
      </c>
    </row>
    <row r="92" customFormat="false" ht="15.75" hidden="false" customHeight="false" outlineLevel="0" collapsed="false">
      <c r="A92" s="2" t="s">
        <v>1407</v>
      </c>
      <c r="B92" s="2" t="n">
        <v>10</v>
      </c>
      <c r="C92" s="2" t="s">
        <v>79</v>
      </c>
      <c r="D92" s="4" t="s">
        <v>1408</v>
      </c>
      <c r="E92" s="82" t="str">
        <f aca="false">IF(AND(OR(COUNTIF(A:A, A92)&gt;=2,COUNTIF(D:D, D92)&gt;=2),NOT(AND(ISBLANK(D92),ISBLANK(A92)))),"Уже был",IF(AND(ISBLANK(D92),ISBLANK(A92)),"","Всё ок"))</f>
        <v>Всё ок</v>
      </c>
      <c r="F92" s="50" t="str">
        <f aca="false">IFERROR(__xludf.dummyfunction("IF(ISBLANK(A92),"""",IF(REGEXMATCH($P$26,TRIM(A92)),""Уже зареган"",""Всё ок""))"),"Всё ок")</f>
        <v>Всё ок</v>
      </c>
      <c r="G92" s="2" t="s">
        <v>280</v>
      </c>
      <c r="H92" s="2"/>
      <c r="I92" s="2" t="s">
        <v>1409</v>
      </c>
      <c r="L92" s="83" t="n">
        <f aca="false">Parse!C111</f>
        <v>0</v>
      </c>
      <c r="M92" s="83" t="n">
        <f aca="false">Parse!B111</f>
        <v>0</v>
      </c>
      <c r="N92" s="1" t="e">
        <f aca="false">concat(concat(TRIM(L92)," "),TRIM(M92))</f>
        <v>#NAME?</v>
      </c>
    </row>
    <row r="93" customFormat="false" ht="15.75" hidden="false" customHeight="false" outlineLevel="0" collapsed="false">
      <c r="A93" s="2" t="s">
        <v>1410</v>
      </c>
      <c r="B93" s="2" t="n">
        <v>10</v>
      </c>
      <c r="C93" s="2" t="s">
        <v>79</v>
      </c>
      <c r="D93" s="4" t="s">
        <v>1411</v>
      </c>
      <c r="E93" s="82" t="str">
        <f aca="false">IF(AND(OR(COUNTIF(A:A, A93)&gt;=2,COUNTIF(D:D, D93)&gt;=2),NOT(AND(ISBLANK(D93),ISBLANK(A93)))),"Уже был",IF(AND(ISBLANK(D93),ISBLANK(A93)),"","Всё ок"))</f>
        <v>Всё ок</v>
      </c>
      <c r="F93" s="50" t="str">
        <f aca="false">IFERROR(__xludf.dummyfunction("IF(ISBLANK(A93),"""",IF(REGEXMATCH($P$26,TRIM(A93)),""Уже зареган"",""Всё ок""))"),"Всё ок")</f>
        <v>Всё ок</v>
      </c>
      <c r="G93" s="2" t="s">
        <v>280</v>
      </c>
      <c r="H93" s="2" t="s">
        <v>1220</v>
      </c>
      <c r="L93" s="83" t="n">
        <f aca="false">Parse!C112</f>
        <v>0</v>
      </c>
      <c r="M93" s="83" t="n">
        <f aca="false">Parse!B112</f>
        <v>0</v>
      </c>
      <c r="N93" s="1" t="e">
        <f aca="false">concat(concat(TRIM(L93)," "),TRIM(M93))</f>
        <v>#NAME?</v>
      </c>
    </row>
    <row r="94" customFormat="false" ht="15.75" hidden="false" customHeight="false" outlineLevel="0" collapsed="false">
      <c r="A94" s="2" t="s">
        <v>1412</v>
      </c>
      <c r="B94" s="2" t="n">
        <v>10</v>
      </c>
      <c r="C94" s="2" t="s">
        <v>79</v>
      </c>
      <c r="D94" s="4" t="s">
        <v>1413</v>
      </c>
      <c r="E94" s="82" t="str">
        <f aca="false">IF(AND(OR(COUNTIF(A:A, A94)&gt;=2,COUNTIF(D:D, D94)&gt;=2),NOT(AND(ISBLANK(D94),ISBLANK(A94)))),"Уже был",IF(AND(ISBLANK(D94),ISBLANK(A94)),"","Всё ок"))</f>
        <v>Всё ок</v>
      </c>
      <c r="F94" s="50" t="str">
        <f aca="false">IFERROR(__xludf.dummyfunction("IF(ISBLANK(A94),"""",IF(REGEXMATCH($P$26,TRIM(A94)),""Уже зареган"",""Всё ок""))"),"Всё ок")</f>
        <v>Всё ок</v>
      </c>
      <c r="G94" s="2" t="s">
        <v>738</v>
      </c>
      <c r="H94" s="2" t="s">
        <v>1220</v>
      </c>
      <c r="I94" s="2" t="s">
        <v>1414</v>
      </c>
      <c r="L94" s="83" t="n">
        <f aca="false">Parse!C113</f>
        <v>0</v>
      </c>
      <c r="M94" s="83" t="n">
        <f aca="false">Parse!B113</f>
        <v>0</v>
      </c>
      <c r="N94" s="1" t="e">
        <f aca="false">concat(concat(TRIM(L94)," "),TRIM(M94))</f>
        <v>#NAME?</v>
      </c>
    </row>
    <row r="95" customFormat="false" ht="15.75" hidden="false" customHeight="false" outlineLevel="0" collapsed="false">
      <c r="A95" s="2" t="s">
        <v>1415</v>
      </c>
      <c r="B95" s="2" t="n">
        <v>10</v>
      </c>
      <c r="C95" s="2" t="s">
        <v>79</v>
      </c>
      <c r="D95" s="4" t="s">
        <v>185</v>
      </c>
      <c r="E95" s="82" t="str">
        <f aca="false">IF(AND(OR(COUNTIF(A:A, A95)&gt;=2,COUNTIF(D:D, D95)&gt;=2),NOT(AND(ISBLANK(D95),ISBLANK(A95)))),"Уже был",IF(AND(ISBLANK(D95),ISBLANK(A95)),"","Всё ок"))</f>
        <v>Всё ок</v>
      </c>
      <c r="F95" s="50" t="str">
        <f aca="false">IFERROR(__xludf.dummyfunction("IF(ISBLANK(A95),"""",IF(REGEXMATCH($P$26,TRIM(A95)),""Уже зареган"",""Всё ок""))"),"Всё ок")</f>
        <v>Всё ок</v>
      </c>
      <c r="G95" s="2" t="s">
        <v>738</v>
      </c>
      <c r="H95" s="2" t="s">
        <v>1273</v>
      </c>
      <c r="I95" s="2" t="s">
        <v>1416</v>
      </c>
      <c r="L95" s="83" t="n">
        <f aca="false">Parse!C114</f>
        <v>0</v>
      </c>
      <c r="M95" s="83" t="n">
        <f aca="false">Parse!B114</f>
        <v>0</v>
      </c>
      <c r="N95" s="1" t="e">
        <f aca="false">concat(concat(TRIM(L95)," "),TRIM(M95))</f>
        <v>#NAME?</v>
      </c>
    </row>
    <row r="96" customFormat="false" ht="15.75" hidden="false" customHeight="false" outlineLevel="0" collapsed="false">
      <c r="A96" s="2" t="s">
        <v>1417</v>
      </c>
      <c r="B96" s="2" t="n">
        <v>10</v>
      </c>
      <c r="C96" s="2" t="s">
        <v>79</v>
      </c>
      <c r="D96" s="4" t="s">
        <v>1418</v>
      </c>
      <c r="E96" s="82" t="str">
        <f aca="false">IF(AND(OR(COUNTIF(A:A, A96)&gt;=2,COUNTIF(D:D, D96)&gt;=2),NOT(AND(ISBLANK(D96),ISBLANK(A96)))),"Уже был",IF(AND(ISBLANK(D96),ISBLANK(A96)),"","Всё ок"))</f>
        <v>Всё ок</v>
      </c>
      <c r="F96" s="50" t="str">
        <f aca="false">IFERROR(__xludf.dummyfunction("IF(ISBLANK(A96),"""",IF(REGEXMATCH($P$26,TRIM(A96)),""Уже зареган"",""Всё ок""))"),"Всё ок")</f>
        <v>Всё ок</v>
      </c>
      <c r="G96" s="2" t="s">
        <v>738</v>
      </c>
      <c r="H96" s="2" t="s">
        <v>1273</v>
      </c>
      <c r="I96" s="2" t="s">
        <v>1416</v>
      </c>
      <c r="L96" s="83" t="n">
        <f aca="false">Parse!C115</f>
        <v>0</v>
      </c>
      <c r="M96" s="83" t="n">
        <f aca="false">Parse!B115</f>
        <v>0</v>
      </c>
      <c r="N96" s="1" t="e">
        <f aca="false">concat(concat(TRIM(L96)," "),TRIM(M96))</f>
        <v>#NAME?</v>
      </c>
    </row>
    <row r="97" customFormat="false" ht="15.75" hidden="false" customHeight="false" outlineLevel="0" collapsed="false">
      <c r="A97" s="2" t="s">
        <v>1419</v>
      </c>
      <c r="B97" s="2" t="n">
        <v>10</v>
      </c>
      <c r="C97" s="2" t="s">
        <v>79</v>
      </c>
      <c r="D97" s="4" t="s">
        <v>1420</v>
      </c>
      <c r="E97" s="82" t="str">
        <f aca="false">IF(AND(OR(COUNTIF(A:A, A97)&gt;=2,COUNTIF(D:D, D97)&gt;=2),NOT(AND(ISBLANK(D97),ISBLANK(A97)))),"Уже был",IF(AND(ISBLANK(D97),ISBLANK(A97)),"","Всё ок"))</f>
        <v>Всё ок</v>
      </c>
      <c r="F97" s="50" t="str">
        <f aca="false">IFERROR(__xludf.dummyfunction("IF(ISBLANK(A97),"""",IF(REGEXMATCH($P$26,TRIM(A97)),""Уже зареган"",""Всё ок""))"),"Всё ок")</f>
        <v>Всё ок</v>
      </c>
      <c r="G97" s="2" t="s">
        <v>280</v>
      </c>
      <c r="H97" s="2" t="s">
        <v>1220</v>
      </c>
      <c r="L97" s="83" t="n">
        <f aca="false">Parse!C116</f>
        <v>0</v>
      </c>
      <c r="M97" s="83" t="n">
        <f aca="false">Parse!B116</f>
        <v>0</v>
      </c>
      <c r="N97" s="1" t="e">
        <f aca="false">concat(concat(TRIM(L97)," "),TRIM(M97))</f>
        <v>#NAME?</v>
      </c>
    </row>
    <row r="98" customFormat="false" ht="15.75" hidden="false" customHeight="false" outlineLevel="0" collapsed="false">
      <c r="A98" s="2" t="s">
        <v>1421</v>
      </c>
      <c r="B98" s="2" t="n">
        <v>10</v>
      </c>
      <c r="C98" s="2" t="s">
        <v>79</v>
      </c>
      <c r="D98" s="4" t="s">
        <v>1422</v>
      </c>
      <c r="E98" s="82" t="str">
        <f aca="false">IF(AND(OR(COUNTIF(A:A, A98)&gt;=2,COUNTIF(D:D, D98)&gt;=2),NOT(AND(ISBLANK(D98),ISBLANK(A98)))),"Уже был",IF(AND(ISBLANK(D98),ISBLANK(A98)),"","Всё ок"))</f>
        <v>Всё ок</v>
      </c>
      <c r="F98" s="50" t="str">
        <f aca="false">IFERROR(__xludf.dummyfunction("IF(ISBLANK(A98),"""",IF(REGEXMATCH($P$26,TRIM(A98)),""Уже зареган"",""Всё ок""))"),"Всё ок")</f>
        <v>Всё ок</v>
      </c>
      <c r="G98" s="2" t="s">
        <v>738</v>
      </c>
      <c r="H98" s="2" t="s">
        <v>1273</v>
      </c>
      <c r="I98" s="2" t="s">
        <v>1416</v>
      </c>
      <c r="L98" s="83" t="n">
        <f aca="false">Parse!C117</f>
        <v>0</v>
      </c>
      <c r="M98" s="83" t="n">
        <f aca="false">Parse!B117</f>
        <v>0</v>
      </c>
      <c r="N98" s="1" t="e">
        <f aca="false">concat(concat(TRIM(L98)," "),TRIM(M98))</f>
        <v>#NAME?</v>
      </c>
    </row>
    <row r="99" customFormat="false" ht="15.75" hidden="false" customHeight="false" outlineLevel="0" collapsed="false">
      <c r="A99" s="2" t="s">
        <v>1423</v>
      </c>
      <c r="B99" s="2" t="n">
        <v>10</v>
      </c>
      <c r="C99" s="2" t="s">
        <v>79</v>
      </c>
      <c r="D99" s="4" t="s">
        <v>1424</v>
      </c>
      <c r="E99" s="82" t="str">
        <f aca="false">IF(AND(OR(COUNTIF(A:A, A99)&gt;=2,COUNTIF(D:D, D99)&gt;=2),NOT(AND(ISBLANK(D99),ISBLANK(A99)))),"Уже был",IF(AND(ISBLANK(D99),ISBLANK(A99)),"","Всё ок"))</f>
        <v>Всё ок</v>
      </c>
      <c r="F99" s="50" t="str">
        <f aca="false">IFERROR(__xludf.dummyfunction("IF(ISBLANK(A99),"""",IF(REGEXMATCH($P$26,TRIM(A99)),""Уже зареган"",""Всё ок""))"),"Всё ок")</f>
        <v>Всё ок</v>
      </c>
      <c r="G99" s="2" t="s">
        <v>280</v>
      </c>
      <c r="H99" s="2" t="s">
        <v>1220</v>
      </c>
      <c r="L99" s="83" t="n">
        <f aca="false">Parse!C118</f>
        <v>0</v>
      </c>
      <c r="M99" s="83" t="n">
        <f aca="false">Parse!B118</f>
        <v>0</v>
      </c>
      <c r="N99" s="1" t="e">
        <f aca="false">concat(concat(TRIM(L99)," "),TRIM(M99))</f>
        <v>#NAME?</v>
      </c>
    </row>
    <row r="100" customFormat="false" ht="15.75" hidden="false" customHeight="false" outlineLevel="0" collapsed="false">
      <c r="A100" s="2" t="s">
        <v>1425</v>
      </c>
      <c r="B100" s="2" t="n">
        <v>10</v>
      </c>
      <c r="C100" s="2" t="s">
        <v>79</v>
      </c>
      <c r="D100" s="4" t="s">
        <v>170</v>
      </c>
      <c r="E100" s="82" t="str">
        <f aca="false">IF(AND(OR(COUNTIF(A:A, A100)&gt;=2,COUNTIF(D:D, D100)&gt;=2),NOT(AND(ISBLANK(D100),ISBLANK(A100)))),"Уже был",IF(AND(ISBLANK(D100),ISBLANK(A100)),"","Всё ок"))</f>
        <v>Всё ок</v>
      </c>
      <c r="F100" s="50" t="str">
        <f aca="false">IFERROR(__xludf.dummyfunction("IF(ISBLANK(A100),"""",IF(REGEXMATCH($P$26,TRIM(A100)),""Уже зареган"",""Всё ок""))"),"Всё ок")</f>
        <v>Всё ок</v>
      </c>
      <c r="G100" s="2" t="s">
        <v>738</v>
      </c>
      <c r="H100" s="2"/>
      <c r="I100" s="2" t="s">
        <v>1426</v>
      </c>
      <c r="L100" s="83" t="n">
        <f aca="false">Parse!C119</f>
        <v>0</v>
      </c>
      <c r="M100" s="83" t="n">
        <f aca="false">Parse!B119</f>
        <v>0</v>
      </c>
      <c r="N100" s="1" t="e">
        <f aca="false">concat(concat(TRIM(L100)," "),TRIM(M100))</f>
        <v>#NAME?</v>
      </c>
    </row>
    <row r="101" customFormat="false" ht="15.75" hidden="false" customHeight="false" outlineLevel="0" collapsed="false">
      <c r="A101" s="2" t="s">
        <v>1427</v>
      </c>
      <c r="B101" s="2" t="n">
        <v>10</v>
      </c>
      <c r="C101" s="2" t="s">
        <v>79</v>
      </c>
      <c r="D101" s="4" t="s">
        <v>1428</v>
      </c>
      <c r="E101" s="82" t="str">
        <f aca="false">IF(AND(OR(COUNTIF(A:A, A101)&gt;=2,COUNTIF(D:D, D101)&gt;=2),NOT(AND(ISBLANK(D101),ISBLANK(A101)))),"Уже был",IF(AND(ISBLANK(D101),ISBLANK(A101)),"","Всё ок"))</f>
        <v>Всё ок</v>
      </c>
      <c r="F101" s="50" t="str">
        <f aca="false">IFERROR(__xludf.dummyfunction("IF(ISBLANK(A101),"""",IF(REGEXMATCH($P$26,TRIM(A101)),""Уже зареган"",""Всё ок""))"),"Всё ок")</f>
        <v>Всё ок</v>
      </c>
      <c r="G101" s="2" t="s">
        <v>280</v>
      </c>
      <c r="H101" s="2"/>
      <c r="I101" s="2" t="s">
        <v>1393</v>
      </c>
      <c r="L101" s="83" t="n">
        <f aca="false">Parse!C120</f>
        <v>0</v>
      </c>
      <c r="M101" s="83" t="n">
        <f aca="false">Parse!B120</f>
        <v>0</v>
      </c>
      <c r="N101" s="1" t="e">
        <f aca="false">concat(concat(TRIM(L101)," "),TRIM(M101))</f>
        <v>#NAME?</v>
      </c>
    </row>
    <row r="102" customFormat="false" ht="15.75" hidden="false" customHeight="false" outlineLevel="0" collapsed="false">
      <c r="A102" s="2" t="s">
        <v>1429</v>
      </c>
      <c r="B102" s="2" t="n">
        <v>10</v>
      </c>
      <c r="C102" s="2" t="s">
        <v>79</v>
      </c>
      <c r="D102" s="4" t="s">
        <v>1430</v>
      </c>
      <c r="E102" s="82" t="str">
        <f aca="false">IF(AND(OR(COUNTIF(A:A, A102)&gt;=2,COUNTIF(D:D, D102)&gt;=2),NOT(AND(ISBLANK(D102),ISBLANK(A102)))),"Уже был",IF(AND(ISBLANK(D102),ISBLANK(A102)),"","Всё ок"))</f>
        <v>Всё ок</v>
      </c>
      <c r="F102" s="50" t="str">
        <f aca="false">IFERROR(__xludf.dummyfunction("IF(ISBLANK(A102),"""",IF(REGEXMATCH($P$26,TRIM(A102)),""Уже зареган"",""Всё ок""))"),"Всё ок")</f>
        <v>Всё ок</v>
      </c>
      <c r="G102" s="2" t="s">
        <v>280</v>
      </c>
      <c r="H102" s="2" t="s">
        <v>1220</v>
      </c>
      <c r="L102" s="83" t="n">
        <f aca="false">Parse!C121</f>
        <v>0</v>
      </c>
      <c r="M102" s="83" t="n">
        <f aca="false">Parse!B121</f>
        <v>0</v>
      </c>
      <c r="N102" s="1" t="e">
        <f aca="false">concat(concat(TRIM(L102)," "),TRIM(M102))</f>
        <v>#NAME?</v>
      </c>
    </row>
    <row r="103" customFormat="false" ht="15.75" hidden="false" customHeight="false" outlineLevel="0" collapsed="false">
      <c r="A103" s="2" t="s">
        <v>1431</v>
      </c>
      <c r="B103" s="2" t="n">
        <v>10</v>
      </c>
      <c r="C103" s="2" t="s">
        <v>79</v>
      </c>
      <c r="D103" s="4" t="s">
        <v>1432</v>
      </c>
      <c r="E103" s="82" t="str">
        <f aca="false">IF(AND(OR(COUNTIF(A:A, A103)&gt;=2,COUNTIF(D:D, D103)&gt;=2),NOT(AND(ISBLANK(D103),ISBLANK(A103)))),"Уже был",IF(AND(ISBLANK(D103),ISBLANK(A103)),"","Всё ок"))</f>
        <v>Всё ок</v>
      </c>
      <c r="F103" s="50" t="str">
        <f aca="false">IFERROR(__xludf.dummyfunction("IF(ISBLANK(A103),"""",IF(REGEXMATCH($P$26,TRIM(A103)),""Уже зареган"",""Всё ок""))"),"Всё ок")</f>
        <v>Всё ок</v>
      </c>
      <c r="G103" s="2" t="s">
        <v>280</v>
      </c>
      <c r="H103" s="2" t="s">
        <v>1220</v>
      </c>
      <c r="L103" s="83" t="n">
        <f aca="false">Parse!C122</f>
        <v>0</v>
      </c>
      <c r="M103" s="83" t="n">
        <f aca="false">Parse!B122</f>
        <v>0</v>
      </c>
      <c r="N103" s="1" t="e">
        <f aca="false">concat(concat(TRIM(L103)," "),TRIM(M103))</f>
        <v>#NAME?</v>
      </c>
    </row>
    <row r="104" customFormat="false" ht="15.75" hidden="false" customHeight="false" outlineLevel="0" collapsed="false">
      <c r="A104" s="2" t="s">
        <v>1433</v>
      </c>
      <c r="B104" s="2" t="n">
        <v>10</v>
      </c>
      <c r="C104" s="2" t="s">
        <v>79</v>
      </c>
      <c r="D104" s="4" t="s">
        <v>1434</v>
      </c>
      <c r="E104" s="82" t="str">
        <f aca="false">IF(AND(OR(COUNTIF(A:A, A104)&gt;=2,COUNTIF(D:D, D104)&gt;=2),NOT(AND(ISBLANK(D104),ISBLANK(A104)))),"Уже был",IF(AND(ISBLANK(D104),ISBLANK(A104)),"","Всё ок"))</f>
        <v>Всё ок</v>
      </c>
      <c r="F104" s="50" t="str">
        <f aca="false">IFERROR(__xludf.dummyfunction("IF(ISBLANK(A104),"""",IF(REGEXMATCH($P$26,TRIM(A104)),""Уже зареган"",""Всё ок""))"),"Всё ок")</f>
        <v>Всё ок</v>
      </c>
      <c r="G104" s="2" t="s">
        <v>280</v>
      </c>
      <c r="H104" s="2" t="s">
        <v>1220</v>
      </c>
      <c r="L104" s="83" t="n">
        <f aca="false">Parse!C123</f>
        <v>0</v>
      </c>
      <c r="M104" s="83" t="n">
        <f aca="false">Parse!B123</f>
        <v>0</v>
      </c>
      <c r="N104" s="1" t="e">
        <f aca="false">concat(concat(TRIM(L104)," "),TRIM(M104))</f>
        <v>#NAME?</v>
      </c>
    </row>
    <row r="105" customFormat="false" ht="15.75" hidden="false" customHeight="false" outlineLevel="0" collapsed="false">
      <c r="A105" s="2" t="s">
        <v>1435</v>
      </c>
      <c r="B105" s="2" t="n">
        <v>10</v>
      </c>
      <c r="C105" s="2" t="s">
        <v>79</v>
      </c>
      <c r="D105" s="4" t="s">
        <v>1436</v>
      </c>
      <c r="E105" s="82" t="str">
        <f aca="false">IF(AND(OR(COUNTIF(A:A, A105)&gt;=2,COUNTIF(D:D, D105)&gt;=2),NOT(AND(ISBLANK(D105),ISBLANK(A105)))),"Уже был",IF(AND(ISBLANK(D105),ISBLANK(A105)),"","Всё ок"))</f>
        <v>Всё ок</v>
      </c>
      <c r="F105" s="50" t="str">
        <f aca="false">IFERROR(__xludf.dummyfunction("IF(ISBLANK(A105),"""",IF(REGEXMATCH($P$26,TRIM(A105)),""Уже зареган"",""Всё ок""))"),"Всё ок")</f>
        <v>Всё ок</v>
      </c>
      <c r="G105" s="2" t="s">
        <v>280</v>
      </c>
      <c r="H105" s="2" t="s">
        <v>1220</v>
      </c>
      <c r="L105" s="83" t="n">
        <f aca="false">Parse!C124</f>
        <v>0</v>
      </c>
      <c r="M105" s="83" t="n">
        <f aca="false">Parse!B124</f>
        <v>0</v>
      </c>
      <c r="N105" s="1" t="e">
        <f aca="false">concat(concat(TRIM(L105)," "),TRIM(M105))</f>
        <v>#NAME?</v>
      </c>
    </row>
    <row r="106" customFormat="false" ht="15.75" hidden="false" customHeight="false" outlineLevel="0" collapsed="false">
      <c r="A106" s="2" t="s">
        <v>1437</v>
      </c>
      <c r="B106" s="2" t="n">
        <v>10</v>
      </c>
      <c r="C106" s="2" t="s">
        <v>79</v>
      </c>
      <c r="D106" s="4" t="s">
        <v>1438</v>
      </c>
      <c r="E106" s="82" t="str">
        <f aca="false">IF(AND(OR(COUNTIF(A:A, A106)&gt;=2,COUNTIF(D:D, D106)&gt;=2),NOT(AND(ISBLANK(D106),ISBLANK(A106)))),"Уже был",IF(AND(ISBLANK(D106),ISBLANK(A106)),"","Всё ок"))</f>
        <v>Всё ок</v>
      </c>
      <c r="F106" s="50" t="str">
        <f aca="false">IFERROR(__xludf.dummyfunction("IF(ISBLANK(A106),"""",IF(REGEXMATCH($P$26,TRIM(A106)),""Уже зареган"",""Всё ок""))"),"Всё ок")</f>
        <v>Всё ок</v>
      </c>
      <c r="G106" s="2" t="s">
        <v>738</v>
      </c>
      <c r="H106" s="2" t="s">
        <v>1220</v>
      </c>
      <c r="L106" s="83" t="n">
        <f aca="false">Parse!C125</f>
        <v>0</v>
      </c>
      <c r="M106" s="83" t="n">
        <f aca="false">Parse!B125</f>
        <v>0</v>
      </c>
      <c r="N106" s="1" t="e">
        <f aca="false">concat(concat(TRIM(L106)," "),TRIM(M106))</f>
        <v>#NAME?</v>
      </c>
    </row>
    <row r="107" customFormat="false" ht="15.75" hidden="false" customHeight="false" outlineLevel="0" collapsed="false">
      <c r="A107" s="2" t="s">
        <v>1439</v>
      </c>
      <c r="C107" s="2" t="s">
        <v>24</v>
      </c>
      <c r="E107" s="82" t="str">
        <f aca="false">IF(AND(OR(COUNTIF(A:A, A107)&gt;=2,COUNTIF(D:D, D107)&gt;=2),NOT(AND(ISBLANK(D107),ISBLANK(A107)))),"Уже был",IF(AND(ISBLANK(D107),ISBLANK(A107)),"","Всё ок"))</f>
        <v>Всё ок</v>
      </c>
      <c r="F107" s="50" t="str">
        <f aca="false">IFERROR(__xludf.dummyfunction("IF(ISBLANK(A107),"""",IF(REGEXMATCH($P$26,TRIM(A107)),""Уже зареган"",""Всё ок""))"),"Всё ок")</f>
        <v>Всё ок</v>
      </c>
      <c r="G107" s="2"/>
      <c r="H107" s="2"/>
      <c r="L107" s="83" t="n">
        <f aca="false">Parse!C126</f>
        <v>0</v>
      </c>
      <c r="M107" s="83" t="n">
        <f aca="false">Parse!B126</f>
        <v>0</v>
      </c>
      <c r="N107" s="1" t="e">
        <f aca="false">concat(concat(TRIM(L107)," "),TRIM(M107))</f>
        <v>#NAME?</v>
      </c>
    </row>
    <row r="108" customFormat="false" ht="15.75" hidden="false" customHeight="false" outlineLevel="0" collapsed="false">
      <c r="A108" s="2" t="s">
        <v>1440</v>
      </c>
      <c r="C108" s="2" t="s">
        <v>24</v>
      </c>
      <c r="E108" s="82" t="str">
        <f aca="false">IF(AND(OR(COUNTIF(A:A, A108)&gt;=2,COUNTIF(D:D, D108)&gt;=2),NOT(AND(ISBLANK(D108),ISBLANK(A108)))),"Уже был",IF(AND(ISBLANK(D108),ISBLANK(A108)),"","Всё ок"))</f>
        <v>Всё ок</v>
      </c>
      <c r="F108" s="50" t="str">
        <f aca="false">IFERROR(__xludf.dummyfunction("IF(ISBLANK(A108),"""",IF(REGEXMATCH($P$26,TRIM(A108)),""Уже зареган"",""Всё ок""))"),"Всё ок")</f>
        <v>Всё ок</v>
      </c>
      <c r="G108" s="2"/>
      <c r="H108" s="2"/>
      <c r="L108" s="83" t="n">
        <f aca="false">Parse!C127</f>
        <v>0</v>
      </c>
      <c r="M108" s="83" t="n">
        <f aca="false">Parse!B127</f>
        <v>0</v>
      </c>
      <c r="N108" s="1" t="e">
        <f aca="false">concat(concat(TRIM(L108)," "),TRIM(M108))</f>
        <v>#NAME?</v>
      </c>
    </row>
    <row r="109" customFormat="false" ht="15.75" hidden="false" customHeight="false" outlineLevel="0" collapsed="false">
      <c r="A109" s="2" t="s">
        <v>1441</v>
      </c>
      <c r="C109" s="2" t="s">
        <v>24</v>
      </c>
      <c r="E109" s="82" t="str">
        <f aca="false">IF(AND(OR(COUNTIF(A:A, A109)&gt;=2,COUNTIF(D:D, D109)&gt;=2),NOT(AND(ISBLANK(D109),ISBLANK(A109)))),"Уже был",IF(AND(ISBLANK(D109),ISBLANK(A109)),"","Всё ок"))</f>
        <v>Всё ок</v>
      </c>
      <c r="F109" s="50" t="str">
        <f aca="false">IFERROR(__xludf.dummyfunction("IF(ISBLANK(A109),"""",IF(REGEXMATCH($P$26,TRIM(A109)),""Уже зареган"",""Всё ок""))"),"Всё ок")</f>
        <v>Всё ок</v>
      </c>
      <c r="G109" s="2"/>
      <c r="H109" s="2"/>
      <c r="L109" s="83" t="n">
        <f aca="false">Parse!C128</f>
        <v>0</v>
      </c>
      <c r="M109" s="83" t="n">
        <f aca="false">Parse!B128</f>
        <v>0</v>
      </c>
      <c r="N109" s="1" t="e">
        <f aca="false">concat(concat(TRIM(L109)," "),TRIM(M109))</f>
        <v>#NAME?</v>
      </c>
    </row>
    <row r="110" customFormat="false" ht="15.75" hidden="false" customHeight="false" outlineLevel="0" collapsed="false">
      <c r="A110" s="2" t="s">
        <v>1442</v>
      </c>
      <c r="B110" s="2" t="n">
        <v>9</v>
      </c>
      <c r="C110" s="2" t="s">
        <v>730</v>
      </c>
      <c r="E110" s="82" t="str">
        <f aca="false">IF(AND(OR(COUNTIF(A:A, A110)&gt;=2,COUNTIF(D:D, D110)&gt;=2),NOT(AND(ISBLANK(D110),ISBLANK(A110)))),"Уже был",IF(AND(ISBLANK(D110),ISBLANK(A110)),"","Всё ок"))</f>
        <v>Всё ок</v>
      </c>
      <c r="F110" s="50" t="str">
        <f aca="false">IFERROR(__xludf.dummyfunction("IF(ISBLANK(A110),"""",IF(REGEXMATCH($P$26,TRIM(A110)),""Уже зареган"",""Всё ок""))"),"Всё ок")</f>
        <v>Всё ок</v>
      </c>
      <c r="G110" s="2"/>
      <c r="H110" s="2"/>
      <c r="L110" s="83" t="n">
        <f aca="false">Parse!C129</f>
        <v>0</v>
      </c>
      <c r="M110" s="83" t="n">
        <f aca="false">Parse!B129</f>
        <v>0</v>
      </c>
      <c r="N110" s="1" t="e">
        <f aca="false">concat(concat(TRIM(L110)," "),TRIM(M110))</f>
        <v>#NAME?</v>
      </c>
    </row>
    <row r="111" customFormat="false" ht="15.75" hidden="false" customHeight="false" outlineLevel="0" collapsed="false">
      <c r="A111" s="2" t="s">
        <v>1443</v>
      </c>
      <c r="B111" s="2" t="n">
        <v>9</v>
      </c>
      <c r="C111" s="2" t="s">
        <v>730</v>
      </c>
      <c r="D111" s="4" t="s">
        <v>1444</v>
      </c>
      <c r="E111" s="82" t="str">
        <f aca="false">IF(AND(OR(COUNTIF(A:A, A111)&gt;=2,COUNTIF(D:D, D111)&gt;=2),NOT(AND(ISBLANK(D111),ISBLANK(A111)))),"Уже был",IF(AND(ISBLANK(D111),ISBLANK(A111)),"","Всё ок"))</f>
        <v>Всё ок</v>
      </c>
      <c r="F111" s="50" t="str">
        <f aca="false">IFERROR(__xludf.dummyfunction("IF(ISBLANK(A111),"""",IF(REGEXMATCH($P$26,TRIM(A111)),""Уже зареган"",""Всё ок""))"),"Всё ок")</f>
        <v>Всё ок</v>
      </c>
      <c r="G111" s="2"/>
      <c r="H111" s="2"/>
      <c r="L111" s="83" t="n">
        <f aca="false">Parse!C130</f>
        <v>0</v>
      </c>
      <c r="M111" s="83" t="n">
        <f aca="false">Parse!B130</f>
        <v>0</v>
      </c>
      <c r="N111" s="1" t="e">
        <f aca="false">concat(concat(TRIM(L111)," "),TRIM(M111))</f>
        <v>#NAME?</v>
      </c>
    </row>
    <row r="112" customFormat="false" ht="15.75" hidden="false" customHeight="false" outlineLevel="0" collapsed="false">
      <c r="A112" s="2" t="s">
        <v>1445</v>
      </c>
      <c r="B112" s="2" t="n">
        <v>9</v>
      </c>
      <c r="C112" s="2" t="s">
        <v>730</v>
      </c>
      <c r="D112" s="4" t="s">
        <v>1446</v>
      </c>
      <c r="E112" s="82" t="str">
        <f aca="false">IF(AND(OR(COUNTIF(A:A, A112)&gt;=2,COUNTIF(D:D, D112)&gt;=2),NOT(AND(ISBLANK(D112),ISBLANK(A112)))),"Уже был",IF(AND(ISBLANK(D112),ISBLANK(A112)),"","Всё ок"))</f>
        <v>Всё ок</v>
      </c>
      <c r="F112" s="50" t="str">
        <f aca="false">IFERROR(__xludf.dummyfunction("IF(ISBLANK(A112),"""",IF(REGEXMATCH($P$26,TRIM(A112)),""Уже зареган"",""Всё ок""))"),"Всё ок")</f>
        <v>Всё ок</v>
      </c>
      <c r="G112" s="2"/>
      <c r="H112" s="2"/>
      <c r="I112" s="2" t="s">
        <v>1447</v>
      </c>
      <c r="L112" s="83" t="n">
        <f aca="false">Parse!C131</f>
        <v>0</v>
      </c>
      <c r="M112" s="83" t="n">
        <f aca="false">Parse!B131</f>
        <v>0</v>
      </c>
      <c r="N112" s="1" t="e">
        <f aca="false">concat(concat(TRIM(L112)," "),TRIM(M112))</f>
        <v>#NAME?</v>
      </c>
    </row>
    <row r="113" customFormat="false" ht="15.75" hidden="false" customHeight="false" outlineLevel="0" collapsed="false">
      <c r="A113" s="2" t="s">
        <v>1448</v>
      </c>
      <c r="B113" s="2" t="n">
        <v>9</v>
      </c>
      <c r="C113" s="2" t="s">
        <v>730</v>
      </c>
      <c r="E113" s="82" t="str">
        <f aca="false">IF(AND(OR(COUNTIF(A:A, A113)&gt;=2,COUNTIF(D:D, D113)&gt;=2),NOT(AND(ISBLANK(D113),ISBLANK(A113)))),"Уже был",IF(AND(ISBLANK(D113),ISBLANK(A113)),"","Всё ок"))</f>
        <v>Всё ок</v>
      </c>
      <c r="F113" s="50" t="str">
        <f aca="false">IFERROR(__xludf.dummyfunction("IF(ISBLANK(A113),"""",IF(REGEXMATCH($P$26,TRIM(A113)),""Уже зареган"",""Всё ок""))"),"Всё ок")</f>
        <v>Всё ок</v>
      </c>
      <c r="G113" s="2"/>
      <c r="H113" s="2"/>
      <c r="L113" s="83" t="n">
        <f aca="false">Parse!C132</f>
        <v>0</v>
      </c>
      <c r="M113" s="83" t="n">
        <f aca="false">Parse!B132</f>
        <v>0</v>
      </c>
      <c r="N113" s="1" t="e">
        <f aca="false">concat(concat(TRIM(L113)," "),TRIM(M113))</f>
        <v>#NAME?</v>
      </c>
    </row>
    <row r="114" customFormat="false" ht="15.75" hidden="false" customHeight="false" outlineLevel="0" collapsed="false">
      <c r="A114" s="2" t="s">
        <v>1449</v>
      </c>
      <c r="B114" s="2" t="n">
        <v>10</v>
      </c>
      <c r="C114" s="2" t="s">
        <v>730</v>
      </c>
      <c r="D114" s="4" t="s">
        <v>291</v>
      </c>
      <c r="E114" s="82" t="str">
        <f aca="false">IF(AND(OR(COUNTIF(A:A, A114)&gt;=2,COUNTIF(D:D, D114)&gt;=2),NOT(AND(ISBLANK(D114),ISBLANK(A114)))),"Уже был",IF(AND(ISBLANK(D114),ISBLANK(A114)),"","Всё ок"))</f>
        <v>Всё ок</v>
      </c>
      <c r="F114" s="50" t="str">
        <f aca="false">IFERROR(__xludf.dummyfunction("IF(ISBLANK(A114),"""",IF(REGEXMATCH($P$26,TRIM(A114)),""Уже зареган"",""Всё ок""))"),"Всё ок")</f>
        <v>Всё ок</v>
      </c>
      <c r="G114" s="2"/>
      <c r="H114" s="2"/>
      <c r="I114" s="2" t="s">
        <v>1447</v>
      </c>
      <c r="L114" s="83" t="n">
        <f aca="false">Parse!C133</f>
        <v>0</v>
      </c>
      <c r="M114" s="83" t="n">
        <f aca="false">Parse!B133</f>
        <v>0</v>
      </c>
      <c r="N114" s="1" t="e">
        <f aca="false">concat(concat(TRIM(L114)," "),TRIM(M114))</f>
        <v>#NAME?</v>
      </c>
    </row>
    <row r="115" customFormat="false" ht="15.75" hidden="false" customHeight="false" outlineLevel="0" collapsed="false">
      <c r="A115" s="2" t="s">
        <v>1450</v>
      </c>
      <c r="B115" s="2" t="n">
        <v>10</v>
      </c>
      <c r="C115" s="2" t="s">
        <v>730</v>
      </c>
      <c r="D115" s="98" t="s">
        <v>1451</v>
      </c>
      <c r="E115" s="82" t="str">
        <f aca="false">IF(AND(OR(COUNTIF(A:A, A115)&gt;=2,COUNTIF(D:D, D115)&gt;=2),NOT(AND(ISBLANK(D115),ISBLANK(A115)))),"Уже был",IF(AND(ISBLANK(D115),ISBLANK(A115)),"","Всё ок"))</f>
        <v>Всё ок</v>
      </c>
      <c r="F115" s="50" t="str">
        <f aca="false">IFERROR(__xludf.dummyfunction("IF(ISBLANK(A115),"""",IF(REGEXMATCH($P$26,TRIM(A115)),""Уже зареган"",""Всё ок""))"),"Всё ок")</f>
        <v>Всё ок</v>
      </c>
      <c r="G115" s="2"/>
      <c r="H115" s="2"/>
      <c r="I115" s="4" t="s">
        <v>1452</v>
      </c>
      <c r="L115" s="83" t="n">
        <f aca="false">Parse!C134</f>
        <v>0</v>
      </c>
      <c r="M115" s="83" t="n">
        <f aca="false">Parse!B134</f>
        <v>0</v>
      </c>
      <c r="N115" s="1" t="e">
        <f aca="false">concat(concat(TRIM(L115)," "),TRIM(M115))</f>
        <v>#NAME?</v>
      </c>
    </row>
    <row r="116" customFormat="false" ht="15.75" hidden="false" customHeight="false" outlineLevel="0" collapsed="false">
      <c r="A116" s="2" t="s">
        <v>1453</v>
      </c>
      <c r="B116" s="2" t="n">
        <v>10</v>
      </c>
      <c r="C116" s="2" t="s">
        <v>730</v>
      </c>
      <c r="D116" s="4" t="s">
        <v>1454</v>
      </c>
      <c r="E116" s="82" t="str">
        <f aca="false">IF(AND(OR(COUNTIF(A:A, A116)&gt;=2,COUNTIF(D:D, D116)&gt;=2),NOT(AND(ISBLANK(D116),ISBLANK(A116)))),"Уже был",IF(AND(ISBLANK(D116),ISBLANK(A116)),"","Всё ок"))</f>
        <v>Всё ок</v>
      </c>
      <c r="F116" s="50" t="str">
        <f aca="false">IFERROR(__xludf.dummyfunction("IF(ISBLANK(A116),"""",IF(REGEXMATCH($P$26,TRIM(A116)),""Уже зареган"",""Всё ок""))"),"Всё ок")</f>
        <v>Всё ок</v>
      </c>
      <c r="G116" s="2"/>
      <c r="H116" s="2"/>
      <c r="L116" s="83" t="n">
        <f aca="false">Parse!C135</f>
        <v>0</v>
      </c>
      <c r="M116" s="83" t="n">
        <f aca="false">Parse!B135</f>
        <v>0</v>
      </c>
      <c r="N116" s="1" t="e">
        <f aca="false">concat(concat(TRIM(L116)," "),TRIM(M116))</f>
        <v>#NAME?</v>
      </c>
    </row>
    <row r="117" customFormat="false" ht="15.75" hidden="false" customHeight="false" outlineLevel="0" collapsed="false">
      <c r="A117" s="2" t="s">
        <v>1455</v>
      </c>
      <c r="B117" s="2" t="n">
        <v>10</v>
      </c>
      <c r="C117" s="2" t="s">
        <v>730</v>
      </c>
      <c r="D117" s="4" t="s">
        <v>1456</v>
      </c>
      <c r="E117" s="82" t="str">
        <f aca="false">IF(AND(OR(COUNTIF(A:A, A117)&gt;=2,COUNTIF(D:D, D117)&gt;=2),NOT(AND(ISBLANK(D117),ISBLANK(A117)))),"Уже был",IF(AND(ISBLANK(D117),ISBLANK(A117)),"","Всё ок"))</f>
        <v>Всё ок</v>
      </c>
      <c r="F117" s="50" t="str">
        <f aca="false">IFERROR(__xludf.dummyfunction("IF(ISBLANK(A117),"""",IF(REGEXMATCH($P$26,TRIM(A117)),""Уже зареган"",""Всё ок""))"),"Всё ок")</f>
        <v>Всё ок</v>
      </c>
      <c r="G117" s="2"/>
      <c r="H117" s="2"/>
      <c r="L117" s="83" t="n">
        <f aca="false">Parse!C136</f>
        <v>0</v>
      </c>
      <c r="M117" s="83" t="n">
        <f aca="false">Parse!B136</f>
        <v>0</v>
      </c>
      <c r="N117" s="1" t="e">
        <f aca="false">concat(concat(TRIM(L117)," "),TRIM(M117))</f>
        <v>#NAME?</v>
      </c>
    </row>
    <row r="118" customFormat="false" ht="15.75" hidden="false" customHeight="false" outlineLevel="0" collapsed="false">
      <c r="A118" s="2" t="s">
        <v>1457</v>
      </c>
      <c r="B118" s="2" t="n">
        <v>10</v>
      </c>
      <c r="C118" s="2" t="s">
        <v>730</v>
      </c>
      <c r="D118" s="4" t="s">
        <v>1458</v>
      </c>
      <c r="E118" s="82" t="str">
        <f aca="false">IF(AND(OR(COUNTIF(A:A, A118)&gt;=2,COUNTIF(D:D, D118)&gt;=2),NOT(AND(ISBLANK(D118),ISBLANK(A118)))),"Уже был",IF(AND(ISBLANK(D118),ISBLANK(A118)),"","Всё ок"))</f>
        <v>Всё ок</v>
      </c>
      <c r="F118" s="50" t="str">
        <f aca="false">IFERROR(__xludf.dummyfunction("IF(ISBLANK(A118),"""",IF(REGEXMATCH($P$26,TRIM(A118)),""Уже зареган"",""Всё ок""))"),"Всё ок")</f>
        <v>Всё ок</v>
      </c>
      <c r="G118" s="2"/>
      <c r="H118" s="2"/>
      <c r="I118" s="2" t="s">
        <v>1459</v>
      </c>
      <c r="L118" s="83" t="n">
        <f aca="false">Parse!C137</f>
        <v>0</v>
      </c>
      <c r="M118" s="83" t="n">
        <f aca="false">Parse!B137</f>
        <v>0</v>
      </c>
      <c r="N118" s="1" t="e">
        <f aca="false">concat(concat(TRIM(L118)," "),TRIM(M118))</f>
        <v>#NAME?</v>
      </c>
    </row>
    <row r="119" customFormat="false" ht="15.75" hidden="false" customHeight="false" outlineLevel="0" collapsed="false">
      <c r="A119" s="2" t="s">
        <v>1460</v>
      </c>
      <c r="B119" s="2" t="n">
        <v>10</v>
      </c>
      <c r="C119" s="2" t="s">
        <v>730</v>
      </c>
      <c r="D119" s="4" t="s">
        <v>1461</v>
      </c>
      <c r="E119" s="82" t="str">
        <f aca="false">IF(AND(OR(COUNTIF(A:A, A119)&gt;=2,COUNTIF(D:D, D119)&gt;=2),NOT(AND(ISBLANK(D119),ISBLANK(A119)))),"Уже был",IF(AND(ISBLANK(D119),ISBLANK(A119)),"","Всё ок"))</f>
        <v>Всё ок</v>
      </c>
      <c r="F119" s="50" t="str">
        <f aca="false">IFERROR(__xludf.dummyfunction("IF(ISBLANK(A119),"""",IF(REGEXMATCH($P$26,TRIM(A119)),""Уже зареган"",""Всё ок""))"),"Всё ок")</f>
        <v>Всё ок</v>
      </c>
      <c r="G119" s="2"/>
      <c r="H119" s="2"/>
      <c r="L119" s="83" t="n">
        <f aca="false">Parse!C138</f>
        <v>0</v>
      </c>
      <c r="M119" s="83" t="n">
        <f aca="false">Parse!B138</f>
        <v>0</v>
      </c>
      <c r="N119" s="1" t="e">
        <f aca="false">concat(concat(TRIM(L119)," "),TRIM(M119))</f>
        <v>#NAME?</v>
      </c>
    </row>
    <row r="120" customFormat="false" ht="15.75" hidden="false" customHeight="false" outlineLevel="0" collapsed="false">
      <c r="A120" s="2" t="s">
        <v>1462</v>
      </c>
      <c r="B120" s="2" t="n">
        <v>10</v>
      </c>
      <c r="C120" s="2" t="s">
        <v>730</v>
      </c>
      <c r="E120" s="82" t="str">
        <f aca="false">IF(AND(OR(COUNTIF(A:A, A120)&gt;=2,COUNTIF(D:D, D120)&gt;=2),NOT(AND(ISBLANK(D120),ISBLANK(A120)))),"Уже был",IF(AND(ISBLANK(D120),ISBLANK(A120)),"","Всё ок"))</f>
        <v>Всё ок</v>
      </c>
      <c r="F120" s="50" t="str">
        <f aca="false">IFERROR(__xludf.dummyfunction("IF(ISBLANK(A120),"""",IF(REGEXMATCH($P$26,TRIM(A120)),""Уже зареган"",""Всё ок""))"),"Всё ок")</f>
        <v>Всё ок</v>
      </c>
      <c r="G120" s="2"/>
      <c r="H120" s="2"/>
      <c r="L120" s="83" t="n">
        <f aca="false">Parse!C139</f>
        <v>0</v>
      </c>
      <c r="M120" s="83" t="n">
        <f aca="false">Parse!B139</f>
        <v>0</v>
      </c>
      <c r="N120" s="1" t="e">
        <f aca="false">concat(concat(TRIM(L120)," "),TRIM(M120))</f>
        <v>#NAME?</v>
      </c>
    </row>
    <row r="121" customFormat="false" ht="15.75" hidden="false" customHeight="false" outlineLevel="0" collapsed="false">
      <c r="A121" s="2" t="s">
        <v>1463</v>
      </c>
      <c r="B121" s="2" t="n">
        <v>10</v>
      </c>
      <c r="C121" s="2" t="s">
        <v>730</v>
      </c>
      <c r="E121" s="82" t="str">
        <f aca="false">IF(AND(OR(COUNTIF(A:A, A121)&gt;=2,COUNTIF(D:D, D121)&gt;=2),NOT(AND(ISBLANK(D121),ISBLANK(A121)))),"Уже был",IF(AND(ISBLANK(D121),ISBLANK(A121)),"","Всё ок"))</f>
        <v>Всё ок</v>
      </c>
      <c r="F121" s="50" t="str">
        <f aca="false">IFERROR(__xludf.dummyfunction("IF(ISBLANK(A121),"""",IF(REGEXMATCH($P$26,TRIM(A121)),""Уже зареган"",""Всё ок""))"),"Всё ок")</f>
        <v>Всё ок</v>
      </c>
      <c r="G121" s="2"/>
      <c r="H121" s="2"/>
      <c r="L121" s="83" t="n">
        <f aca="false">Parse!C140</f>
        <v>0</v>
      </c>
      <c r="M121" s="83" t="n">
        <f aca="false">Parse!B140</f>
        <v>0</v>
      </c>
      <c r="N121" s="1" t="e">
        <f aca="false">concat(concat(TRIM(L121)," "),TRIM(M121))</f>
        <v>#NAME?</v>
      </c>
    </row>
    <row r="122" customFormat="false" ht="15.75" hidden="false" customHeight="false" outlineLevel="0" collapsed="false">
      <c r="A122" s="2" t="s">
        <v>1464</v>
      </c>
      <c r="B122" s="2" t="n">
        <v>10</v>
      </c>
      <c r="C122" s="2" t="s">
        <v>1465</v>
      </c>
      <c r="D122" s="4" t="s">
        <v>1466</v>
      </c>
      <c r="E122" s="82" t="str">
        <f aca="false">IF(AND(OR(COUNTIF(A:A, A122)&gt;=2,COUNTIF(D:D, D122)&gt;=2),NOT(AND(ISBLANK(D122),ISBLANK(A122)))),"Уже был",IF(AND(ISBLANK(D122),ISBLANK(A122)),"","Всё ок"))</f>
        <v>Всё ок</v>
      </c>
      <c r="F122" s="50" t="str">
        <f aca="false">IFERROR(__xludf.dummyfunction("IF(ISBLANK(A122),"""",IF(REGEXMATCH($P$26,TRIM(A122)),""Уже зареган"",""Всё ок""))"),"Всё ок")</f>
        <v>Всё ок</v>
      </c>
      <c r="G122" s="2"/>
      <c r="H122" s="2"/>
      <c r="I122" s="2" t="s">
        <v>1467</v>
      </c>
      <c r="L122" s="83" t="n">
        <f aca="false">Parse!C141</f>
        <v>0</v>
      </c>
      <c r="M122" s="83" t="n">
        <f aca="false">Parse!B141</f>
        <v>0</v>
      </c>
      <c r="N122" s="1" t="e">
        <f aca="false">concat(concat(TRIM(L122)," "),TRIM(M122))</f>
        <v>#NAME?</v>
      </c>
    </row>
    <row r="123" customFormat="false" ht="15.75" hidden="false" customHeight="false" outlineLevel="0" collapsed="false">
      <c r="A123" s="2" t="s">
        <v>1468</v>
      </c>
      <c r="B123" s="2" t="n">
        <v>10</v>
      </c>
      <c r="C123" s="2" t="s">
        <v>1465</v>
      </c>
      <c r="D123" s="2" t="s">
        <v>1469</v>
      </c>
      <c r="E123" s="82" t="str">
        <f aca="false">IF(AND(OR(COUNTIF(A:A, A123)&gt;=2,COUNTIF(D:D, D123)&gt;=2),NOT(AND(ISBLANK(D123),ISBLANK(A123)))),"Уже был",IF(AND(ISBLANK(D123),ISBLANK(A123)),"","Всё ок"))</f>
        <v>Всё ок</v>
      </c>
      <c r="F123" s="50" t="str">
        <f aca="false">IFERROR(__xludf.dummyfunction("IF(ISBLANK(A123),"""",IF(REGEXMATCH($P$26,TRIM(A123)),""Уже зареган"",""Всё ок""))"),"Всё ок")</f>
        <v>Всё ок</v>
      </c>
      <c r="G123" s="2"/>
      <c r="H123" s="2"/>
      <c r="L123" s="83" t="n">
        <f aca="false">Parse!C142</f>
        <v>0</v>
      </c>
      <c r="M123" s="83" t="n">
        <f aca="false">Parse!B142</f>
        <v>0</v>
      </c>
      <c r="N123" s="1" t="e">
        <f aca="false">concat(concat(TRIM(L123)," "),TRIM(M123))</f>
        <v>#NAME?</v>
      </c>
    </row>
    <row r="124" customFormat="false" ht="15.75" hidden="false" customHeight="false" outlineLevel="0" collapsed="false">
      <c r="A124" s="2" t="s">
        <v>1470</v>
      </c>
      <c r="B124" s="2" t="n">
        <v>10</v>
      </c>
      <c r="C124" s="2" t="s">
        <v>1465</v>
      </c>
      <c r="D124" s="4" t="s">
        <v>1471</v>
      </c>
      <c r="E124" s="82" t="str">
        <f aca="false">IF(AND(OR(COUNTIF(A:A, A124)&gt;=2,COUNTIF(D:D, D124)&gt;=2),NOT(AND(ISBLANK(D124),ISBLANK(A124)))),"Уже был",IF(AND(ISBLANK(D124),ISBLANK(A124)),"","Всё ок"))</f>
        <v>Всё ок</v>
      </c>
      <c r="F124" s="50" t="str">
        <f aca="false">IFERROR(__xludf.dummyfunction("IF(ISBLANK(A124),"""",IF(REGEXMATCH($P$26,TRIM(A124)),""Уже зареган"",""Всё ок""))"),"Всё ок")</f>
        <v>Всё ок</v>
      </c>
      <c r="G124" s="2"/>
      <c r="H124" s="2"/>
      <c r="L124" s="83" t="n">
        <f aca="false">Parse!C143</f>
        <v>0</v>
      </c>
      <c r="M124" s="83" t="n">
        <f aca="false">Parse!B143</f>
        <v>0</v>
      </c>
      <c r="N124" s="1" t="e">
        <f aca="false">concat(concat(TRIM(L124)," "),TRIM(M124))</f>
        <v>#NAME?</v>
      </c>
    </row>
    <row r="125" customFormat="false" ht="15.75" hidden="false" customHeight="false" outlineLevel="0" collapsed="false">
      <c r="A125" s="2"/>
      <c r="C125" s="2" t="s">
        <v>24</v>
      </c>
      <c r="E125" s="82" t="str">
        <f aca="false">IF(AND(OR(COUNTIF(A:A, A125)&gt;=2,COUNTIF(D:D, D125)&gt;=2),NOT(AND(ISBLANK(D125),ISBLANK(A125)))),"Уже был",IF(AND(ISBLANK(D125),ISBLANK(A125)),"","Всё ок"))</f>
        <v/>
      </c>
      <c r="F125" s="50" t="str">
        <f aca="false">IFERROR(__xludf.dummyfunction("IF(ISBLANK(A125),"""",IF(REGEXMATCH($P$26,TRIM(A125)),""Уже зареган"",""Всё ок""))"),"")</f>
        <v/>
      </c>
      <c r="G125" s="2"/>
      <c r="H125" s="2"/>
      <c r="L125" s="83" t="n">
        <f aca="false">Parse!C144</f>
        <v>0</v>
      </c>
      <c r="M125" s="83" t="n">
        <f aca="false">Parse!B144</f>
        <v>0</v>
      </c>
      <c r="N125" s="1" t="e">
        <f aca="false">concat(concat(TRIM(L125)," "),TRIM(M125))</f>
        <v>#NAME?</v>
      </c>
    </row>
    <row r="126" customFormat="false" ht="15.75" hidden="false" customHeight="false" outlineLevel="0" collapsed="false">
      <c r="A126" s="2"/>
      <c r="C126" s="2" t="s">
        <v>1472</v>
      </c>
      <c r="E126" s="82" t="str">
        <f aca="false">IF(AND(OR(COUNTIF(A:A, A126)&gt;=2,COUNTIF(D:D, D126)&gt;=2),NOT(AND(ISBLANK(D126),ISBLANK(A126)))),"Уже был",IF(AND(ISBLANK(D126),ISBLANK(A126)),"","Всё ок"))</f>
        <v/>
      </c>
      <c r="F126" s="50" t="str">
        <f aca="false">IFERROR(__xludf.dummyfunction("IF(ISBLANK(A126),"""",IF(REGEXMATCH($P$26,TRIM(A126)),""Уже зареган"",""Всё ок""))"),"")</f>
        <v/>
      </c>
      <c r="G126" s="2"/>
      <c r="H126" s="2"/>
      <c r="L126" s="83" t="n">
        <f aca="false">Parse!C145</f>
        <v>0</v>
      </c>
      <c r="M126" s="83" t="n">
        <f aca="false">Parse!B145</f>
        <v>0</v>
      </c>
      <c r="N126" s="1" t="e">
        <f aca="false">concat(concat(TRIM(L126)," "),TRIM(M126))</f>
        <v>#NAME?</v>
      </c>
    </row>
    <row r="127" customFormat="false" ht="15.75" hidden="false" customHeight="false" outlineLevel="0" collapsed="false">
      <c r="A127" s="2" t="s">
        <v>1473</v>
      </c>
      <c r="C127" s="2" t="s">
        <v>24</v>
      </c>
      <c r="E127" s="82" t="str">
        <f aca="false">IF(AND(OR(COUNTIF(A:A, A127)&gt;=2,COUNTIF(D:D, D127)&gt;=2),NOT(AND(ISBLANK(D127),ISBLANK(A127)))),"Уже был",IF(AND(ISBLANK(D127),ISBLANK(A127)),"","Всё ок"))</f>
        <v>Всё ок</v>
      </c>
      <c r="F127" s="50" t="str">
        <f aca="false">IFERROR(__xludf.dummyfunction("IF(ISBLANK(A127),"""",IF(REGEXMATCH($P$26,TRIM(A127)),""Уже зареган"",""Всё ок""))"),"Всё ок")</f>
        <v>Всё ок</v>
      </c>
      <c r="G127" s="2"/>
      <c r="H127" s="2"/>
      <c r="I127" s="2" t="s">
        <v>1474</v>
      </c>
      <c r="L127" s="83" t="n">
        <f aca="false">Parse!C146</f>
        <v>0</v>
      </c>
      <c r="M127" s="83" t="n">
        <f aca="false">Parse!B146</f>
        <v>0</v>
      </c>
      <c r="N127" s="1" t="e">
        <f aca="false">concat(concat(TRIM(L127)," "),TRIM(M127))</f>
        <v>#NAME?</v>
      </c>
    </row>
    <row r="128" customFormat="false" ht="15.75" hidden="false" customHeight="false" outlineLevel="0" collapsed="false">
      <c r="C128" s="2" t="s">
        <v>24</v>
      </c>
      <c r="E128" s="82" t="str">
        <f aca="false">IF(AND(OR(COUNTIF(A:A, A128)&gt;=2,COUNTIF(D:D, D128)&gt;=2),NOT(AND(ISBLANK(D128),ISBLANK(A128)))),"Уже был",IF(AND(ISBLANK(D128),ISBLANK(A128)),"","Всё ок"))</f>
        <v/>
      </c>
      <c r="F128" s="50" t="str">
        <f aca="false">IFERROR(__xludf.dummyfunction("IF(ISBLANK(A128),"""",IF(REGEXMATCH($P$26,TRIM(A128)),""Уже зареган"",""Всё ок""))"),"")</f>
        <v/>
      </c>
      <c r="G128" s="1"/>
      <c r="H128" s="2"/>
      <c r="L128" s="83" t="n">
        <f aca="false">Parse!C147</f>
        <v>0</v>
      </c>
      <c r="M128" s="83" t="n">
        <f aca="false">Parse!B147</f>
        <v>0</v>
      </c>
      <c r="N128" s="1" t="e">
        <f aca="false">concat(concat(TRIM(L128)," "),TRIM(M128))</f>
        <v>#NAME?</v>
      </c>
    </row>
    <row r="129" customFormat="false" ht="15.75" hidden="false" customHeight="false" outlineLevel="0" collapsed="false">
      <c r="C129" s="2" t="s">
        <v>24</v>
      </c>
      <c r="E129" s="82" t="str">
        <f aca="false">IF(AND(OR(COUNTIF(A:A, A129)&gt;=2,COUNTIF(D:D, D129)&gt;=2),NOT(AND(ISBLANK(D129),ISBLANK(A129)))),"Уже был",IF(AND(ISBLANK(D129),ISBLANK(A129)),"","Всё ок"))</f>
        <v/>
      </c>
      <c r="F129" s="50" t="str">
        <f aca="false">IFERROR(__xludf.dummyfunction("IF(ISBLANK(A129),"""",IF(REGEXMATCH($P$26,TRIM(A129)),""Уже зареган"",""Всё ок""))"),"")</f>
        <v/>
      </c>
      <c r="G129" s="1"/>
      <c r="H129" s="2"/>
      <c r="L129" s="83" t="n">
        <f aca="false">Parse!C148</f>
        <v>0</v>
      </c>
      <c r="M129" s="83" t="n">
        <f aca="false">Parse!B148</f>
        <v>0</v>
      </c>
      <c r="N129" s="1" t="e">
        <f aca="false">concat(concat(TRIM(L129)," "),TRIM(M129))</f>
        <v>#NAME?</v>
      </c>
    </row>
    <row r="130" customFormat="false" ht="15.75" hidden="false" customHeight="false" outlineLevel="0" collapsed="false">
      <c r="C130" s="2" t="s">
        <v>24</v>
      </c>
      <c r="E130" s="82" t="str">
        <f aca="false">IF(AND(OR(COUNTIF(A:A, A130)&gt;=2,COUNTIF(D:D, D130)&gt;=2),NOT(AND(ISBLANK(D130),ISBLANK(A130)))),"Уже был",IF(AND(ISBLANK(D130),ISBLANK(A130)),"","Всё ок"))</f>
        <v/>
      </c>
      <c r="F130" s="50" t="str">
        <f aca="false">IFERROR(__xludf.dummyfunction("IF(ISBLANK(A130),"""",IF(REGEXMATCH($P$26,TRIM(A130)),""Уже зареган"",""Всё ок""))"),"")</f>
        <v/>
      </c>
      <c r="G130" s="1"/>
      <c r="H130" s="2"/>
      <c r="L130" s="83" t="n">
        <f aca="false">Parse!C149</f>
        <v>0</v>
      </c>
      <c r="M130" s="83" t="n">
        <f aca="false">Parse!B149</f>
        <v>0</v>
      </c>
      <c r="N130" s="1" t="e">
        <f aca="false">concat(concat(TRIM(L130)," "),TRIM(M130))</f>
        <v>#NAME?</v>
      </c>
    </row>
    <row r="131" customFormat="false" ht="15.75" hidden="false" customHeight="false" outlineLevel="0" collapsed="false">
      <c r="A131" s="2" t="s">
        <v>1475</v>
      </c>
      <c r="C131" s="2" t="s">
        <v>24</v>
      </c>
      <c r="E131" s="82" t="str">
        <f aca="false">IF(AND(OR(COUNTIF(A:A, A131)&gt;=2,COUNTIF(D:D, D131)&gt;=2),NOT(AND(ISBLANK(D131),ISBLANK(A131)))),"Уже был",IF(AND(ISBLANK(D131),ISBLANK(A131)),"","Всё ок"))</f>
        <v>Всё ок</v>
      </c>
      <c r="F131" s="50" t="str">
        <f aca="false">IFERROR(__xludf.dummyfunction("IF(ISBLANK(A131),"""",IF(REGEXMATCH($P$26,TRIM(A131)),""Уже зареган"",""Всё ок""))"),"Всё ок")</f>
        <v>Всё ок</v>
      </c>
      <c r="G131" s="1"/>
      <c r="H131" s="2"/>
      <c r="I131" s="2" t="s">
        <v>1474</v>
      </c>
      <c r="L131" s="83" t="n">
        <f aca="false">Parse!C150</f>
        <v>0</v>
      </c>
      <c r="M131" s="83" t="n">
        <f aca="false">Parse!B150</f>
        <v>0</v>
      </c>
      <c r="N131" s="1" t="e">
        <f aca="false">concat(concat(TRIM(L131)," "),TRIM(M131))</f>
        <v>#NAME?</v>
      </c>
    </row>
    <row r="132" customFormat="false" ht="15.75" hidden="false" customHeight="false" outlineLevel="0" collapsed="false">
      <c r="A132" s="2" t="s">
        <v>1476</v>
      </c>
      <c r="C132" s="2" t="s">
        <v>24</v>
      </c>
      <c r="E132" s="82" t="str">
        <f aca="false">IF(AND(OR(COUNTIF(A:A, A132)&gt;=2,COUNTIF(D:D, D132)&gt;=2),NOT(AND(ISBLANK(D132),ISBLANK(A132)))),"Уже был",IF(AND(ISBLANK(D132),ISBLANK(A132)),"","Всё ок"))</f>
        <v>Всё ок</v>
      </c>
      <c r="F132" s="50" t="str">
        <f aca="false">IFERROR(__xludf.dummyfunction("IF(ISBLANK(A132),"""",IF(REGEXMATCH($P$26,TRIM(A132)),""Уже зареган"",""Всё ок""))"),"Всё ок")</f>
        <v>Всё ок</v>
      </c>
      <c r="G132" s="1"/>
      <c r="H132" s="2"/>
      <c r="L132" s="83" t="n">
        <f aca="false">Parse!C151</f>
        <v>0</v>
      </c>
      <c r="M132" s="83" t="n">
        <f aca="false">Parse!B151</f>
        <v>0</v>
      </c>
      <c r="N132" s="1" t="e">
        <f aca="false">concat(concat(TRIM(L132)," "),TRIM(M132))</f>
        <v>#NAME?</v>
      </c>
    </row>
    <row r="133" customFormat="false" ht="15.75" hidden="false" customHeight="false" outlineLevel="0" collapsed="false">
      <c r="A133" s="2" t="s">
        <v>1477</v>
      </c>
      <c r="C133" s="2" t="s">
        <v>24</v>
      </c>
      <c r="E133" s="82" t="str">
        <f aca="false">IF(AND(OR(COUNTIF(A:A, A133)&gt;=2,COUNTIF(D:D, D133)&gt;=2),NOT(AND(ISBLANK(D133),ISBLANK(A133)))),"Уже был",IF(AND(ISBLANK(D133),ISBLANK(A133)),"","Всё ок"))</f>
        <v>Всё ок</v>
      </c>
      <c r="F133" s="50" t="str">
        <f aca="false">IFERROR(__xludf.dummyfunction("IF(ISBLANK(A133),"""",IF(REGEXMATCH($P$26,TRIM(A133)),""Уже зареган"",""Всё ок""))"),"Всё ок")</f>
        <v>Всё ок</v>
      </c>
      <c r="G133" s="1"/>
      <c r="H133" s="2"/>
      <c r="L133" s="83" t="n">
        <f aca="false">Parse!C152</f>
        <v>0</v>
      </c>
      <c r="M133" s="83" t="n">
        <f aca="false">Parse!B152</f>
        <v>0</v>
      </c>
      <c r="N133" s="1" t="e">
        <f aca="false">concat(concat(TRIM(L133)," "),TRIM(M133))</f>
        <v>#NAME?</v>
      </c>
    </row>
    <row r="134" customFormat="false" ht="15.75" hidden="false" customHeight="false" outlineLevel="0" collapsed="false">
      <c r="A134" s="2" t="s">
        <v>1478</v>
      </c>
      <c r="C134" s="2" t="s">
        <v>24</v>
      </c>
      <c r="E134" s="82" t="str">
        <f aca="false">IF(AND(OR(COUNTIF(A:A, A134)&gt;=2,COUNTIF(D:D, D134)&gt;=2),NOT(AND(ISBLANK(D134),ISBLANK(A134)))),"Уже был",IF(AND(ISBLANK(D134),ISBLANK(A134)),"","Всё ок"))</f>
        <v>Всё ок</v>
      </c>
      <c r="F134" s="50" t="str">
        <f aca="false">IFERROR(__xludf.dummyfunction("IF(ISBLANK(A134),"""",IF(REGEXMATCH($P$26,TRIM(A134)),""Уже зареган"",""Всё ок""))"),"Всё ок")</f>
        <v>Всё ок</v>
      </c>
      <c r="L134" s="83" t="n">
        <f aca="false">Parse!C153</f>
        <v>0</v>
      </c>
      <c r="M134" s="83" t="n">
        <f aca="false">Parse!B153</f>
        <v>0</v>
      </c>
      <c r="N134" s="1" t="e">
        <f aca="false">concat(concat(TRIM(L134)," "),TRIM(M134))</f>
        <v>#NAME?</v>
      </c>
    </row>
    <row r="135" customFormat="false" ht="15.75" hidden="false" customHeight="false" outlineLevel="0" collapsed="false">
      <c r="A135" s="2" t="s">
        <v>1479</v>
      </c>
      <c r="C135" s="2" t="s">
        <v>24</v>
      </c>
      <c r="E135" s="82" t="str">
        <f aca="false">IF(AND(OR(COUNTIF(A:A, A135)&gt;=2,COUNTIF(D:D, D135)&gt;=2),NOT(AND(ISBLANK(D135),ISBLANK(A135)))),"Уже был",IF(AND(ISBLANK(D135),ISBLANK(A135)),"","Всё ок"))</f>
        <v>Всё ок</v>
      </c>
      <c r="F135" s="50" t="str">
        <f aca="false">IFERROR(__xludf.dummyfunction("IF(ISBLANK(A135),"""",IF(REGEXMATCH($P$26,TRIM(A135)),""Уже зареган"",""Всё ок""))"),"Всё ок")</f>
        <v>Всё ок</v>
      </c>
      <c r="L135" s="83" t="n">
        <f aca="false">Parse!C154</f>
        <v>0</v>
      </c>
      <c r="M135" s="83" t="n">
        <f aca="false">Parse!B154</f>
        <v>0</v>
      </c>
      <c r="N135" s="1" t="e">
        <f aca="false">concat(concat(TRIM(L135)," "),TRIM(M135))</f>
        <v>#NAME?</v>
      </c>
    </row>
    <row r="136" customFormat="false" ht="15.75" hidden="false" customHeight="false" outlineLevel="0" collapsed="false">
      <c r="A136" s="2" t="s">
        <v>1480</v>
      </c>
      <c r="B136" s="2" t="n">
        <v>10</v>
      </c>
      <c r="C136" s="2" t="s">
        <v>24</v>
      </c>
      <c r="E136" s="82" t="str">
        <f aca="false">IF(AND(OR(COUNTIF(A:A, A136)&gt;=2,COUNTIF(D:D, D136)&gt;=2),NOT(AND(ISBLANK(D136),ISBLANK(A136)))),"Уже был",IF(AND(ISBLANK(D136),ISBLANK(A136)),"","Всё ок"))</f>
        <v>Всё ок</v>
      </c>
      <c r="F136" s="50" t="str">
        <f aca="false">IFERROR(__xludf.dummyfunction("IF(ISBLANK(A136),"""",IF(REGEXMATCH($P$26,TRIM(A136)),""Уже зареган"",""Всё ок""))"),"Всё ок")</f>
        <v>Всё ок</v>
      </c>
      <c r="L136" s="83" t="n">
        <f aca="false">Parse!C155</f>
        <v>0</v>
      </c>
      <c r="M136" s="83" t="n">
        <f aca="false">Parse!B155</f>
        <v>0</v>
      </c>
      <c r="N136" s="1" t="e">
        <f aca="false">concat(concat(TRIM(L136)," "),TRIM(M136))</f>
        <v>#NAME?</v>
      </c>
    </row>
    <row r="137" customFormat="false" ht="15.75" hidden="false" customHeight="false" outlineLevel="0" collapsed="false">
      <c r="A137" s="2" t="s">
        <v>1481</v>
      </c>
      <c r="C137" s="2" t="s">
        <v>24</v>
      </c>
      <c r="E137" s="82" t="str">
        <f aca="false">IF(AND(OR(COUNTIF(A:A, A137)&gt;=2,COUNTIF(D:D, D137)&gt;=2),NOT(AND(ISBLANK(D137),ISBLANK(A137)))),"Уже был",IF(AND(ISBLANK(D137),ISBLANK(A137)),"","Всё ок"))</f>
        <v>Всё ок</v>
      </c>
      <c r="F137" s="50" t="str">
        <f aca="false">IFERROR(__xludf.dummyfunction("IF(ISBLANK(A137),"""",IF(REGEXMATCH($P$26,TRIM(A137)),""Уже зареган"",""Всё ок""))"),"Всё ок")</f>
        <v>Всё ок</v>
      </c>
      <c r="L137" s="83" t="n">
        <f aca="false">Parse!C156</f>
        <v>0</v>
      </c>
      <c r="M137" s="83" t="n">
        <f aca="false">Parse!B156</f>
        <v>0</v>
      </c>
      <c r="N137" s="1" t="e">
        <f aca="false">concat(concat(TRIM(L137)," "),TRIM(M137))</f>
        <v>#NAME?</v>
      </c>
    </row>
    <row r="138" customFormat="false" ht="15.75" hidden="false" customHeight="false" outlineLevel="0" collapsed="false">
      <c r="A138" s="2" t="s">
        <v>1482</v>
      </c>
      <c r="C138" s="2" t="s">
        <v>24</v>
      </c>
      <c r="E138" s="82" t="str">
        <f aca="false">IF(AND(OR(COUNTIF(A:A, A138)&gt;=2,COUNTIF(D:D, D138)&gt;=2),NOT(AND(ISBLANK(D138),ISBLANK(A138)))),"Уже был",IF(AND(ISBLANK(D138),ISBLANK(A138)),"","Всё ок"))</f>
        <v>Всё ок</v>
      </c>
      <c r="F138" s="50" t="str">
        <f aca="false">IFERROR(__xludf.dummyfunction("IF(ISBLANK(A138),"""",IF(REGEXMATCH($P$26,TRIM(A138)),""Уже зареган"",""Всё ок""))"),"Всё ок")</f>
        <v>Всё ок</v>
      </c>
      <c r="L138" s="83" t="n">
        <f aca="false">Parse!C157</f>
        <v>0</v>
      </c>
      <c r="M138" s="83" t="n">
        <f aca="false">Parse!B157</f>
        <v>0</v>
      </c>
      <c r="N138" s="1" t="e">
        <f aca="false">concat(concat(TRIM(L138)," "),TRIM(M138))</f>
        <v>#NAME?</v>
      </c>
    </row>
    <row r="139" customFormat="false" ht="15.75" hidden="false" customHeight="false" outlineLevel="0" collapsed="false">
      <c r="A139" s="2" t="s">
        <v>1483</v>
      </c>
      <c r="C139" s="2" t="s">
        <v>24</v>
      </c>
      <c r="E139" s="82" t="str">
        <f aca="false">IF(AND(OR(COUNTIF(A:A, A139)&gt;=2,COUNTIF(D:D, D139)&gt;=2),NOT(AND(ISBLANK(D139),ISBLANK(A139)))),"Уже был",IF(AND(ISBLANK(D139),ISBLANK(A139)),"","Всё ок"))</f>
        <v>Всё ок</v>
      </c>
      <c r="F139" s="50" t="str">
        <f aca="false">IFERROR(__xludf.dummyfunction("IF(ISBLANK(A139),"""",IF(REGEXMATCH($P$26,TRIM(A139)),""Уже зареган"",""Всё ок""))"),"Всё ок")</f>
        <v>Всё ок</v>
      </c>
      <c r="L139" s="83" t="n">
        <f aca="false">Parse!C158</f>
        <v>0</v>
      </c>
      <c r="M139" s="83" t="n">
        <f aca="false">Parse!B158</f>
        <v>0</v>
      </c>
      <c r="N139" s="1" t="e">
        <f aca="false">concat(concat(TRIM(L139)," "),TRIM(M139))</f>
        <v>#NAME?</v>
      </c>
    </row>
    <row r="140" customFormat="false" ht="15.75" hidden="false" customHeight="false" outlineLevel="0" collapsed="false">
      <c r="A140" s="2" t="s">
        <v>1484</v>
      </c>
      <c r="C140" s="2" t="s">
        <v>24</v>
      </c>
      <c r="E140" s="82" t="str">
        <f aca="false">IF(AND(OR(COUNTIF(A:A, A140)&gt;=2,COUNTIF(D:D, D140)&gt;=2),NOT(AND(ISBLANK(D140),ISBLANK(A140)))),"Уже был",IF(AND(ISBLANK(D140),ISBLANK(A140)),"","Всё ок"))</f>
        <v>Всё ок</v>
      </c>
      <c r="F140" s="50" t="str">
        <f aca="false">IFERROR(__xludf.dummyfunction("IF(ISBLANK(A140),"""",IF(REGEXMATCH($P$26,TRIM(A140)),""Уже зареган"",""Всё ок""))"),"Всё ок")</f>
        <v>Всё ок</v>
      </c>
      <c r="L140" s="83" t="n">
        <f aca="false">Parse!C159</f>
        <v>0</v>
      </c>
      <c r="M140" s="83" t="n">
        <f aca="false">Parse!B159</f>
        <v>0</v>
      </c>
      <c r="N140" s="1" t="e">
        <f aca="false">concat(concat(TRIM(L140)," "),TRIM(M140))</f>
        <v>#NAME?</v>
      </c>
    </row>
    <row r="141" customFormat="false" ht="15.75" hidden="false" customHeight="false" outlineLevel="0" collapsed="false">
      <c r="A141" s="2" t="s">
        <v>1485</v>
      </c>
      <c r="C141" s="2" t="s">
        <v>24</v>
      </c>
      <c r="E141" s="82" t="str">
        <f aca="false">IF(AND(OR(COUNTIF(A:A, A141)&gt;=2,COUNTIF(D:D, D141)&gt;=2),NOT(AND(ISBLANK(D141),ISBLANK(A141)))),"Уже был",IF(AND(ISBLANK(D141),ISBLANK(A141)),"","Всё ок"))</f>
        <v>Всё ок</v>
      </c>
      <c r="F141" s="50" t="str">
        <f aca="false">IFERROR(__xludf.dummyfunction("IF(ISBLANK(A141),"""",IF(REGEXMATCH($P$26,TRIM(A141)),""Уже зареган"",""Всё ок""))"),"Всё ок")</f>
        <v>Всё ок</v>
      </c>
      <c r="L141" s="83" t="n">
        <f aca="false">Parse!C160</f>
        <v>0</v>
      </c>
      <c r="M141" s="83" t="n">
        <f aca="false">Parse!B160</f>
        <v>0</v>
      </c>
      <c r="N141" s="1" t="e">
        <f aca="false">concat(concat(TRIM(L141)," "),TRIM(M141))</f>
        <v>#NAME?</v>
      </c>
    </row>
    <row r="142" customFormat="false" ht="15.75" hidden="false" customHeight="false" outlineLevel="0" collapsed="false">
      <c r="A142" s="2" t="s">
        <v>1486</v>
      </c>
      <c r="C142" s="2" t="s">
        <v>24</v>
      </c>
      <c r="E142" s="82" t="str">
        <f aca="false">IF(AND(OR(COUNTIF(A:A, A142)&gt;=2,COUNTIF(D:D, D142)&gt;=2),NOT(AND(ISBLANK(D142),ISBLANK(A142)))),"Уже был",IF(AND(ISBLANK(D142),ISBLANK(A142)),"","Всё ок"))</f>
        <v>Всё ок</v>
      </c>
      <c r="F142" s="50" t="str">
        <f aca="false">IFERROR(__xludf.dummyfunction("IF(ISBLANK(A142),"""",IF(REGEXMATCH($P$26,TRIM(A142)),""Уже зареган"",""Всё ок""))"),"Всё ок")</f>
        <v>Всё ок</v>
      </c>
      <c r="L142" s="83" t="n">
        <f aca="false">Parse!C161</f>
        <v>0</v>
      </c>
      <c r="M142" s="83" t="n">
        <f aca="false">Parse!B161</f>
        <v>0</v>
      </c>
      <c r="N142" s="1" t="e">
        <f aca="false">concat(concat(TRIM(L142)," "),TRIM(M142))</f>
        <v>#NAME?</v>
      </c>
    </row>
    <row r="143" customFormat="false" ht="15.75" hidden="false" customHeight="false" outlineLevel="0" collapsed="false">
      <c r="A143" s="2" t="s">
        <v>1487</v>
      </c>
      <c r="C143" s="2" t="s">
        <v>24</v>
      </c>
      <c r="E143" s="82" t="str">
        <f aca="false">IF(AND(OR(COUNTIF(A:A, A143)&gt;=2,COUNTIF(D:D, D143)&gt;=2),NOT(AND(ISBLANK(D143),ISBLANK(A143)))),"Уже был",IF(AND(ISBLANK(D143),ISBLANK(A143)),"","Всё ок"))</f>
        <v>Всё ок</v>
      </c>
      <c r="F143" s="50" t="str">
        <f aca="false">IFERROR(__xludf.dummyfunction("IF(ISBLANK(A143),"""",IF(REGEXMATCH($P$26,TRIM(A143)),""Уже зареган"",""Всё ок""))"),"Всё ок")</f>
        <v>Всё ок</v>
      </c>
      <c r="L143" s="83" t="n">
        <f aca="false">Parse!C162</f>
        <v>0</v>
      </c>
      <c r="M143" s="83" t="n">
        <f aca="false">Parse!B162</f>
        <v>0</v>
      </c>
      <c r="N143" s="1" t="e">
        <f aca="false">concat(concat(TRIM(L143)," "),TRIM(M143))</f>
        <v>#NAME?</v>
      </c>
    </row>
    <row r="144" customFormat="false" ht="15.75" hidden="false" customHeight="false" outlineLevel="0" collapsed="false">
      <c r="A144" s="2" t="s">
        <v>1488</v>
      </c>
      <c r="C144" s="2" t="s">
        <v>24</v>
      </c>
      <c r="E144" s="82" t="str">
        <f aca="false">IF(AND(OR(COUNTIF(A:A, A144)&gt;=2,COUNTIF(D:D, D144)&gt;=2),NOT(AND(ISBLANK(D144),ISBLANK(A144)))),"Уже был",IF(AND(ISBLANK(D144),ISBLANK(A144)),"","Всё ок"))</f>
        <v>Всё ок</v>
      </c>
      <c r="F144" s="50" t="str">
        <f aca="false">IFERROR(__xludf.dummyfunction("IF(ISBLANK(A144),"""",IF(REGEXMATCH($P$26,TRIM(A144)),""Уже зареган"",""Всё ок""))"),"Всё ок")</f>
        <v>Всё ок</v>
      </c>
      <c r="L144" s="83" t="n">
        <f aca="false">Parse!C163</f>
        <v>0</v>
      </c>
      <c r="M144" s="83" t="n">
        <f aca="false">Parse!B163</f>
        <v>0</v>
      </c>
      <c r="N144" s="1" t="e">
        <f aca="false">concat(concat(TRIM(L144)," "),TRIM(M144))</f>
        <v>#NAME?</v>
      </c>
    </row>
    <row r="145" customFormat="false" ht="15.75" hidden="false" customHeight="false" outlineLevel="0" collapsed="false">
      <c r="A145" s="2" t="s">
        <v>1489</v>
      </c>
      <c r="C145" s="2" t="s">
        <v>24</v>
      </c>
      <c r="E145" s="82" t="str">
        <f aca="false">IF(AND(OR(COUNTIF(A:A, A145)&gt;=2,COUNTIF(D:D, D145)&gt;=2),NOT(AND(ISBLANK(D145),ISBLANK(A145)))),"Уже был",IF(AND(ISBLANK(D145),ISBLANK(A145)),"","Всё ок"))</f>
        <v>Всё ок</v>
      </c>
      <c r="F145" s="50" t="str">
        <f aca="false">IFERROR(__xludf.dummyfunction("IF(ISBLANK(A145),"""",IF(REGEXMATCH($P$26,TRIM(A145)),""Уже зареган"",""Всё ок""))"),"Всё ок")</f>
        <v>Всё ок</v>
      </c>
      <c r="L145" s="83" t="n">
        <f aca="false">Parse!C164</f>
        <v>0</v>
      </c>
      <c r="M145" s="83" t="n">
        <f aca="false">Parse!B164</f>
        <v>0</v>
      </c>
      <c r="N145" s="1" t="e">
        <f aca="false">concat(concat(TRIM(L145)," "),TRIM(M145))</f>
        <v>#NAME?</v>
      </c>
    </row>
    <row r="146" customFormat="false" ht="15.75" hidden="false" customHeight="false" outlineLevel="0" collapsed="false">
      <c r="A146" s="2" t="s">
        <v>1490</v>
      </c>
      <c r="C146" s="2" t="s">
        <v>24</v>
      </c>
      <c r="E146" s="82" t="str">
        <f aca="false">IF(AND(OR(COUNTIF(A:A, A146)&gt;=2,COUNTIF(D:D, D146)&gt;=2),NOT(AND(ISBLANK(D146),ISBLANK(A146)))),"Уже был",IF(AND(ISBLANK(D146),ISBLANK(A146)),"","Всё ок"))</f>
        <v>Всё ок</v>
      </c>
      <c r="F146" s="50" t="str">
        <f aca="false">IFERROR(__xludf.dummyfunction("IF(ISBLANK(A146),"""",IF(REGEXMATCH($P$26,TRIM(A146)),""Уже зареган"",""Всё ок""))"),"Всё ок")</f>
        <v>Всё ок</v>
      </c>
      <c r="L146" s="83" t="n">
        <f aca="false">Parse!C165</f>
        <v>0</v>
      </c>
      <c r="M146" s="83" t="n">
        <f aca="false">Parse!B165</f>
        <v>0</v>
      </c>
      <c r="N146" s="1" t="e">
        <f aca="false">concat(concat(TRIM(L146)," "),TRIM(M146))</f>
        <v>#NAME?</v>
      </c>
    </row>
    <row r="147" customFormat="false" ht="15.75" hidden="false" customHeight="false" outlineLevel="0" collapsed="false">
      <c r="A147" s="2" t="s">
        <v>1491</v>
      </c>
      <c r="C147" s="2" t="s">
        <v>24</v>
      </c>
      <c r="E147" s="82" t="str">
        <f aca="false">IF(AND(OR(COUNTIF(A:A, A147)&gt;=2,COUNTIF(D:D, D147)&gt;=2),NOT(AND(ISBLANK(D147),ISBLANK(A147)))),"Уже был",IF(AND(ISBLANK(D147),ISBLANK(A147)),"","Всё ок"))</f>
        <v>Всё ок</v>
      </c>
      <c r="F147" s="50" t="str">
        <f aca="false">IFERROR(__xludf.dummyfunction("IF(ISBLANK(A147),"""",IF(REGEXMATCH($P$26,TRIM(A147)),""Уже зареган"",""Всё ок""))"),"Всё ок")</f>
        <v>Всё ок</v>
      </c>
      <c r="L147" s="83" t="n">
        <f aca="false">Parse!C166</f>
        <v>0</v>
      </c>
      <c r="M147" s="83" t="n">
        <f aca="false">Parse!B166</f>
        <v>0</v>
      </c>
      <c r="N147" s="1" t="e">
        <f aca="false">concat(concat(TRIM(L147)," "),TRIM(M147))</f>
        <v>#NAME?</v>
      </c>
    </row>
    <row r="148" customFormat="false" ht="15.75" hidden="false" customHeight="false" outlineLevel="0" collapsed="false">
      <c r="A148" s="2" t="s">
        <v>1492</v>
      </c>
      <c r="C148" s="2" t="s">
        <v>24</v>
      </c>
      <c r="E148" s="82" t="str">
        <f aca="false">IF(AND(OR(COUNTIF(A:A, A148)&gt;=2,COUNTIF(D:D, D148)&gt;=2),NOT(AND(ISBLANK(D148),ISBLANK(A148)))),"Уже был",IF(AND(ISBLANK(D148),ISBLANK(A148)),"","Всё ок"))</f>
        <v>Всё ок</v>
      </c>
      <c r="F148" s="50" t="str">
        <f aca="false">IFERROR(__xludf.dummyfunction("IF(ISBLANK(A148),"""",IF(REGEXMATCH($P$26,TRIM(A148)),""Уже зареган"",""Всё ок""))"),"Всё ок")</f>
        <v>Всё ок</v>
      </c>
      <c r="L148" s="83" t="n">
        <f aca="false">Parse!C167</f>
        <v>0</v>
      </c>
      <c r="M148" s="83" t="n">
        <f aca="false">Parse!B167</f>
        <v>0</v>
      </c>
      <c r="N148" s="1" t="e">
        <f aca="false">concat(concat(TRIM(L148)," "),TRIM(M148))</f>
        <v>#NAME?</v>
      </c>
    </row>
    <row r="149" customFormat="false" ht="15.75" hidden="false" customHeight="false" outlineLevel="0" collapsed="false">
      <c r="A149" s="2" t="s">
        <v>1493</v>
      </c>
      <c r="C149" s="2" t="s">
        <v>24</v>
      </c>
      <c r="E149" s="82" t="str">
        <f aca="false">IF(AND(OR(COUNTIF(A:A, A149)&gt;=2,COUNTIF(D:D, D149)&gt;=2),NOT(AND(ISBLANK(D149),ISBLANK(A149)))),"Уже был",IF(AND(ISBLANK(D149),ISBLANK(A149)),"","Всё ок"))</f>
        <v>Всё ок</v>
      </c>
      <c r="F149" s="50" t="str">
        <f aca="false">IFERROR(__xludf.dummyfunction("IF(ISBLANK(A149),"""",IF(REGEXMATCH($P$26,TRIM(A149)),""Уже зареган"",""Всё ок""))"),"Всё ок")</f>
        <v>Всё ок</v>
      </c>
      <c r="L149" s="83" t="n">
        <f aca="false">Parse!C168</f>
        <v>0</v>
      </c>
      <c r="M149" s="83" t="n">
        <f aca="false">Parse!B168</f>
        <v>0</v>
      </c>
      <c r="N149" s="1" t="e">
        <f aca="false">concat(concat(TRIM(L149)," "),TRIM(M149))</f>
        <v>#NAME?</v>
      </c>
    </row>
    <row r="150" customFormat="false" ht="15.75" hidden="false" customHeight="false" outlineLevel="0" collapsed="false">
      <c r="A150" s="2" t="s">
        <v>1494</v>
      </c>
      <c r="C150" s="2" t="s">
        <v>24</v>
      </c>
      <c r="E150" s="82" t="str">
        <f aca="false">IF(AND(OR(COUNTIF(A:A, A150)&gt;=2,COUNTIF(D:D, D150)&gt;=2),NOT(AND(ISBLANK(D150),ISBLANK(A150)))),"Уже был",IF(AND(ISBLANK(D150),ISBLANK(A150)),"","Всё ок"))</f>
        <v>Всё ок</v>
      </c>
      <c r="F150" s="50" t="str">
        <f aca="false">IFERROR(__xludf.dummyfunction("IF(ISBLANK(A150),"""",IF(REGEXMATCH($P$26,TRIM(A150)),""Уже зареган"",""Всё ок""))"),"Всё ок")</f>
        <v>Всё ок</v>
      </c>
      <c r="L150" s="83" t="n">
        <f aca="false">Parse!C169</f>
        <v>0</v>
      </c>
      <c r="M150" s="83" t="n">
        <f aca="false">Parse!B169</f>
        <v>0</v>
      </c>
      <c r="N150" s="1" t="e">
        <f aca="false">concat(concat(TRIM(L150)," "),TRIM(M150))</f>
        <v>#NAME?</v>
      </c>
    </row>
    <row r="151" customFormat="false" ht="15.75" hidden="false" customHeight="false" outlineLevel="0" collapsed="false">
      <c r="A151" s="2" t="s">
        <v>1495</v>
      </c>
      <c r="C151" s="2" t="s">
        <v>24</v>
      </c>
      <c r="E151" s="82" t="str">
        <f aca="false">IF(AND(OR(COUNTIF(A:A, A151)&gt;=2,COUNTIF(D:D, D151)&gt;=2),NOT(AND(ISBLANK(D151),ISBLANK(A151)))),"Уже был",IF(AND(ISBLANK(D151),ISBLANK(A151)),"","Всё ок"))</f>
        <v>Всё ок</v>
      </c>
      <c r="F151" s="50" t="str">
        <f aca="false">IFERROR(__xludf.dummyfunction("IF(ISBLANK(A151),"""",IF(REGEXMATCH($P$26,TRIM(A151)),""Уже зареган"",""Всё ок""))"),"Всё ок")</f>
        <v>Всё ок</v>
      </c>
      <c r="L151" s="83" t="n">
        <f aca="false">Parse!C170</f>
        <v>0</v>
      </c>
      <c r="M151" s="83" t="n">
        <f aca="false">Parse!B170</f>
        <v>0</v>
      </c>
      <c r="N151" s="1" t="e">
        <f aca="false">concat(concat(TRIM(L151)," "),TRIM(M151))</f>
        <v>#NAME?</v>
      </c>
    </row>
    <row r="152" customFormat="false" ht="15.75" hidden="false" customHeight="false" outlineLevel="0" collapsed="false">
      <c r="A152" s="2" t="s">
        <v>1496</v>
      </c>
      <c r="C152" s="2" t="s">
        <v>24</v>
      </c>
      <c r="E152" s="82" t="str">
        <f aca="false">IF(AND(OR(COUNTIF(A:A, A152)&gt;=2,COUNTIF(D:D, D152)&gt;=2),NOT(AND(ISBLANK(D152),ISBLANK(A152)))),"Уже был",IF(AND(ISBLANK(D152),ISBLANK(A152)),"","Всё ок"))</f>
        <v>Всё ок</v>
      </c>
      <c r="F152" s="50" t="str">
        <f aca="false">IFERROR(__xludf.dummyfunction("IF(ISBLANK(A152),"""",IF(REGEXMATCH($P$26,TRIM(A152)),""Уже зареган"",""Всё ок""))"),"Всё ок")</f>
        <v>Всё ок</v>
      </c>
      <c r="L152" s="83" t="n">
        <f aca="false">Parse!C171</f>
        <v>0</v>
      </c>
      <c r="M152" s="83" t="n">
        <f aca="false">Parse!B171</f>
        <v>0</v>
      </c>
      <c r="N152" s="1" t="e">
        <f aca="false">concat(concat(TRIM(L152)," "),TRIM(M152))</f>
        <v>#NAME?</v>
      </c>
    </row>
    <row r="153" customFormat="false" ht="15.75" hidden="false" customHeight="false" outlineLevel="0" collapsed="false">
      <c r="A153" s="2" t="s">
        <v>1497</v>
      </c>
      <c r="C153" s="2" t="s">
        <v>24</v>
      </c>
      <c r="E153" s="82" t="str">
        <f aca="false">IF(AND(OR(COUNTIF(A:A, A153)&gt;=2,COUNTIF(D:D, D153)&gt;=2),NOT(AND(ISBLANK(D153),ISBLANK(A153)))),"Уже был",IF(AND(ISBLANK(D153),ISBLANK(A153)),"","Всё ок"))</f>
        <v>Всё ок</v>
      </c>
      <c r="F153" s="50" t="str">
        <f aca="false">IFERROR(__xludf.dummyfunction("IF(ISBLANK(A153),"""",IF(REGEXMATCH($P$26,TRIM(A153)),""Уже зареган"",""Всё ок""))"),"Всё ок")</f>
        <v>Всё ок</v>
      </c>
      <c r="L153" s="83" t="n">
        <f aca="false">Parse!C172</f>
        <v>0</v>
      </c>
      <c r="M153" s="83" t="n">
        <f aca="false">Parse!B172</f>
        <v>0</v>
      </c>
      <c r="N153" s="1" t="e">
        <f aca="false">concat(concat(TRIM(L153)," "),TRIM(M153))</f>
        <v>#NAME?</v>
      </c>
    </row>
    <row r="154" customFormat="false" ht="15.75" hidden="false" customHeight="false" outlineLevel="0" collapsed="false">
      <c r="A154" s="2" t="s">
        <v>1498</v>
      </c>
      <c r="C154" s="2" t="s">
        <v>24</v>
      </c>
      <c r="E154" s="82" t="str">
        <f aca="false">IF(AND(OR(COUNTIF(A:A, A154)&gt;=2,COUNTIF(D:D, D154)&gt;=2),NOT(AND(ISBLANK(D154),ISBLANK(A154)))),"Уже был",IF(AND(ISBLANK(D154),ISBLANK(A154)),"","Всё ок"))</f>
        <v>Всё ок</v>
      </c>
      <c r="F154" s="50" t="str">
        <f aca="false">IFERROR(__xludf.dummyfunction("IF(ISBLANK(A154),"""",IF(REGEXMATCH($P$26,TRIM(A154)),""Уже зареган"",""Всё ок""))"),"Всё ок")</f>
        <v>Всё ок</v>
      </c>
      <c r="L154" s="83" t="n">
        <f aca="false">Parse!C173</f>
        <v>0</v>
      </c>
      <c r="M154" s="83" t="n">
        <f aca="false">Parse!B173</f>
        <v>0</v>
      </c>
      <c r="N154" s="1" t="e">
        <f aca="false">concat(concat(TRIM(L154)," "),TRIM(M154))</f>
        <v>#NAME?</v>
      </c>
    </row>
    <row r="155" customFormat="false" ht="15.75" hidden="false" customHeight="false" outlineLevel="0" collapsed="false">
      <c r="A155" s="2" t="s">
        <v>1499</v>
      </c>
      <c r="C155" s="2" t="s">
        <v>24</v>
      </c>
      <c r="E155" s="82" t="str">
        <f aca="false">IF(AND(OR(COUNTIF(A:A, A155)&gt;=2,COUNTIF(D:D, D155)&gt;=2),NOT(AND(ISBLANK(D155),ISBLANK(A155)))),"Уже был",IF(AND(ISBLANK(D155),ISBLANK(A155)),"","Всё ок"))</f>
        <v>Всё ок</v>
      </c>
      <c r="F155" s="50" t="str">
        <f aca="false">IFERROR(__xludf.dummyfunction("IF(ISBLANK(A155),"""",IF(REGEXMATCH($P$26,TRIM(A155)),""Уже зареган"",""Всё ок""))"),"Всё ок")</f>
        <v>Всё ок</v>
      </c>
      <c r="L155" s="83" t="n">
        <f aca="false">Parse!C174</f>
        <v>0</v>
      </c>
      <c r="M155" s="83" t="n">
        <f aca="false">Parse!B174</f>
        <v>0</v>
      </c>
      <c r="N155" s="1" t="e">
        <f aca="false">concat(concat(TRIM(L155)," "),TRIM(M155))</f>
        <v>#NAME?</v>
      </c>
    </row>
    <row r="156" customFormat="false" ht="15.75" hidden="false" customHeight="false" outlineLevel="0" collapsed="false">
      <c r="A156" s="2"/>
      <c r="C156" s="2" t="s">
        <v>24</v>
      </c>
      <c r="E156" s="82" t="str">
        <f aca="false">IF(AND(OR(COUNTIF(A:A, A156)&gt;=2,COUNTIF(D:D, D156)&gt;=2),NOT(AND(ISBLANK(D156),ISBLANK(A156)))),"Уже был",IF(AND(ISBLANK(D156),ISBLANK(A156)),"","Всё ок"))</f>
        <v/>
      </c>
      <c r="F156" s="50" t="str">
        <f aca="false">IFERROR(__xludf.dummyfunction("IF(ISBLANK(A156),"""",IF(REGEXMATCH($P$26,TRIM(A156)),""Уже зареган"",""Всё ок""))"),"")</f>
        <v/>
      </c>
      <c r="L156" s="83" t="n">
        <f aca="false">Parse!C175</f>
        <v>0</v>
      </c>
      <c r="M156" s="83" t="n">
        <f aca="false">Parse!B175</f>
        <v>0</v>
      </c>
      <c r="N156" s="1" t="e">
        <f aca="false">concat(concat(TRIM(L156)," "),TRIM(M156))</f>
        <v>#NAME?</v>
      </c>
    </row>
    <row r="157" customFormat="false" ht="15.75" hidden="false" customHeight="false" outlineLevel="0" collapsed="false">
      <c r="A157" s="2"/>
      <c r="C157" s="2" t="s">
        <v>24</v>
      </c>
      <c r="E157" s="82" t="str">
        <f aca="false">IF(AND(OR(COUNTIF(A:A, A157)&gt;=2,COUNTIF(D:D, D157)&gt;=2),NOT(AND(ISBLANK(D157),ISBLANK(A157)))),"Уже был",IF(AND(ISBLANK(D157),ISBLANK(A157)),"","Всё ок"))</f>
        <v/>
      </c>
      <c r="F157" s="50" t="str">
        <f aca="false">IFERROR(__xludf.dummyfunction("IF(ISBLANK(A157),"""",IF(REGEXMATCH($P$26,TRIM(A157)),""Уже зареган"",""Всё ок""))"),"")</f>
        <v/>
      </c>
      <c r="L157" s="83" t="n">
        <f aca="false">Parse!C176</f>
        <v>0</v>
      </c>
      <c r="M157" s="83" t="n">
        <f aca="false">Parse!B176</f>
        <v>0</v>
      </c>
      <c r="N157" s="1" t="e">
        <f aca="false">concat(concat(TRIM(L157)," "),TRIM(M157))</f>
        <v>#NAME?</v>
      </c>
    </row>
    <row r="158" customFormat="false" ht="15.75" hidden="false" customHeight="false" outlineLevel="0" collapsed="false">
      <c r="A158" s="2"/>
      <c r="C158" s="2" t="s">
        <v>24</v>
      </c>
      <c r="E158" s="82" t="str">
        <f aca="false">IF(AND(OR(COUNTIF(A:A, A158)&gt;=2,COUNTIF(D:D, D158)&gt;=2),NOT(AND(ISBLANK(D158),ISBLANK(A158)))),"Уже был",IF(AND(ISBLANK(D158),ISBLANK(A158)),"","Всё ок"))</f>
        <v/>
      </c>
      <c r="F158" s="50" t="str">
        <f aca="false">IFERROR(__xludf.dummyfunction("IF(ISBLANK(A158),"""",IF(REGEXMATCH($P$26,TRIM(A158)),""Уже зареган"",""Всё ок""))"),"")</f>
        <v/>
      </c>
      <c r="L158" s="83" t="n">
        <f aca="false">Parse!C177</f>
        <v>0</v>
      </c>
      <c r="M158" s="83" t="n">
        <f aca="false">Parse!B177</f>
        <v>0</v>
      </c>
      <c r="N158" s="1" t="e">
        <f aca="false">concat(concat(TRIM(L158)," "),TRIM(M158))</f>
        <v>#NAME?</v>
      </c>
    </row>
    <row r="159" customFormat="false" ht="15.75" hidden="false" customHeight="false" outlineLevel="0" collapsed="false">
      <c r="A159" s="2"/>
      <c r="E159" s="82" t="str">
        <f aca="false">IF(AND(OR(COUNTIF(A:A, A159)&gt;=2,COUNTIF(D:D, D159)&gt;=2),NOT(AND(ISBLANK(D159),ISBLANK(A159)))),"Уже был",IF(AND(ISBLANK(D159),ISBLANK(A159)),"","Всё ок"))</f>
        <v/>
      </c>
      <c r="F159" s="50" t="str">
        <f aca="false">IFERROR(__xludf.dummyfunction("IF(ISBLANK(A159),"""",IF(REGEXMATCH($P$26,TRIM(A159)),""Уже зареган"",""Всё ок""))"),"")</f>
        <v/>
      </c>
      <c r="L159" s="83" t="n">
        <f aca="false">Parse!C178</f>
        <v>0</v>
      </c>
      <c r="M159" s="83" t="n">
        <f aca="false">Parse!B178</f>
        <v>0</v>
      </c>
      <c r="N159" s="1" t="e">
        <f aca="false">concat(concat(TRIM(L159)," "),TRIM(M159))</f>
        <v>#NAME?</v>
      </c>
    </row>
    <row r="160" customFormat="false" ht="15.75" hidden="false" customHeight="false" outlineLevel="0" collapsed="false">
      <c r="A160" s="2"/>
      <c r="E160" s="82" t="str">
        <f aca="false">IF(AND(OR(COUNTIF(A:A, A160)&gt;=2,COUNTIF(D:D, D160)&gt;=2),NOT(AND(ISBLANK(D160),ISBLANK(A160)))),"Уже был",IF(AND(ISBLANK(D160),ISBLANK(A160)),"","Всё ок"))</f>
        <v/>
      </c>
      <c r="F160" s="50" t="str">
        <f aca="false">IFERROR(__xludf.dummyfunction("IF(ISBLANK(A160),"""",IF(REGEXMATCH($P$26,TRIM(A160)),""Уже зареган"",""Всё ок""))"),"")</f>
        <v/>
      </c>
      <c r="L160" s="83" t="n">
        <f aca="false">Parse!C179</f>
        <v>0</v>
      </c>
      <c r="M160" s="83" t="n">
        <f aca="false">Parse!B179</f>
        <v>0</v>
      </c>
      <c r="N160" s="1" t="e">
        <f aca="false">concat(concat(TRIM(L160)," "),TRIM(M160))</f>
        <v>#NAME?</v>
      </c>
    </row>
    <row r="161" customFormat="false" ht="15.75" hidden="false" customHeight="false" outlineLevel="0" collapsed="false">
      <c r="E161" s="82" t="str">
        <f aca="false">IF(AND(OR(COUNTIF(A:A, A161)&gt;=2,COUNTIF(D:D, D161)&gt;=2),NOT(AND(ISBLANK(D161),ISBLANK(A161)))),"Уже был",IF(AND(ISBLANK(D161),ISBLANK(A161)),"","Всё ок"))</f>
        <v/>
      </c>
      <c r="F161" s="50" t="str">
        <f aca="false">IFERROR(__xludf.dummyfunction("IF(ISBLANK(A161),"""",IF(REGEXMATCH($P$26,TRIM(A161)),""Уже зареган"",""Всё ок""))"),"")</f>
        <v/>
      </c>
      <c r="L161" s="83" t="n">
        <f aca="false">Parse!C180</f>
        <v>0</v>
      </c>
      <c r="M161" s="83" t="n">
        <f aca="false">Parse!B180</f>
        <v>0</v>
      </c>
      <c r="N161" s="1" t="e">
        <f aca="false">concat(concat(TRIM(L161)," "),TRIM(M161))</f>
        <v>#NAME?</v>
      </c>
    </row>
    <row r="162" customFormat="false" ht="15.75" hidden="false" customHeight="false" outlineLevel="0" collapsed="false">
      <c r="E162" s="82" t="str">
        <f aca="false">IF(AND(OR(COUNTIF(A:A, A162)&gt;=2,COUNTIF(D:D, D162)&gt;=2),NOT(AND(ISBLANK(D162),ISBLANK(A162)))),"Уже был",IF(AND(ISBLANK(D162),ISBLANK(A162)),"","Всё ок"))</f>
        <v/>
      </c>
      <c r="F162" s="50" t="str">
        <f aca="false">IFERROR(__xludf.dummyfunction("IF(ISBLANK(A162),"""",IF(REGEXMATCH($P$26,TRIM(A162)),""Уже зареган"",""Всё ок""))"),"")</f>
        <v/>
      </c>
      <c r="L162" s="83" t="n">
        <f aca="false">Parse!C181</f>
        <v>0</v>
      </c>
      <c r="M162" s="83" t="n">
        <f aca="false">Parse!B181</f>
        <v>0</v>
      </c>
      <c r="N162" s="1" t="e">
        <f aca="false">concat(concat(TRIM(L162)," "),TRIM(M162))</f>
        <v>#NAME?</v>
      </c>
    </row>
    <row r="163" customFormat="false" ht="15.75" hidden="false" customHeight="false" outlineLevel="0" collapsed="false">
      <c r="E163" s="82" t="str">
        <f aca="false">IF(AND(OR(COUNTIF(A:A, A163)&gt;=2,COUNTIF(D:D, D163)&gt;=2),NOT(AND(ISBLANK(D163),ISBLANK(A163)))),"Уже был",IF(AND(ISBLANK(D163),ISBLANK(A163)),"","Всё ок"))</f>
        <v/>
      </c>
      <c r="F163" s="50" t="str">
        <f aca="false">IFERROR(__xludf.dummyfunction("IF(ISBLANK(A163),"""",IF(REGEXMATCH($P$26,TRIM(A163)),""Уже зареган"",""Всё ок""))"),"")</f>
        <v/>
      </c>
      <c r="L163" s="83" t="n">
        <f aca="false">Parse!C182</f>
        <v>0</v>
      </c>
      <c r="M163" s="83" t="n">
        <f aca="false">Parse!B182</f>
        <v>0</v>
      </c>
      <c r="N163" s="1" t="e">
        <f aca="false">concat(concat(TRIM(L163)," "),TRIM(M163))</f>
        <v>#NAME?</v>
      </c>
    </row>
    <row r="164" customFormat="false" ht="15.75" hidden="false" customHeight="false" outlineLevel="0" collapsed="false">
      <c r="E164" s="82" t="str">
        <f aca="false">IF(AND(OR(COUNTIF(A:A, A164)&gt;=2,COUNTIF(D:D, D164)&gt;=2),NOT(AND(ISBLANK(D164),ISBLANK(A164)))),"Уже был",IF(AND(ISBLANK(D164),ISBLANK(A164)),"","Всё ок"))</f>
        <v/>
      </c>
      <c r="F164" s="50" t="str">
        <f aca="false">IFERROR(__xludf.dummyfunction("IF(ISBLANK(A164),"""",IF(REGEXMATCH($P$26,TRIM(A164)),""Уже зареган"",""Всё ок""))"),"")</f>
        <v/>
      </c>
      <c r="L164" s="83" t="n">
        <f aca="false">Parse!C183</f>
        <v>0</v>
      </c>
      <c r="M164" s="83" t="n">
        <f aca="false">Parse!B183</f>
        <v>0</v>
      </c>
      <c r="N164" s="1" t="e">
        <f aca="false">concat(concat(TRIM(L164)," "),TRIM(M164))</f>
        <v>#NAME?</v>
      </c>
    </row>
    <row r="165" customFormat="false" ht="15.75" hidden="false" customHeight="false" outlineLevel="0" collapsed="false">
      <c r="E165" s="82" t="str">
        <f aca="false">IF(AND(OR(COUNTIF(A:A, A165)&gt;=2,COUNTIF(D:D, D165)&gt;=2),NOT(AND(ISBLANK(D165),ISBLANK(A165)))),"Уже был",IF(AND(ISBLANK(D165),ISBLANK(A165)),"","Всё ок"))</f>
        <v/>
      </c>
      <c r="F165" s="50" t="str">
        <f aca="false">IFERROR(__xludf.dummyfunction("IF(ISBLANK(A165),"""",IF(REGEXMATCH($P$26,TRIM(A165)),""Уже зареган"",""Всё ок""))"),"")</f>
        <v/>
      </c>
      <c r="L165" s="83" t="n">
        <f aca="false">Parse!C184</f>
        <v>0</v>
      </c>
      <c r="M165" s="83" t="n">
        <f aca="false">Parse!B184</f>
        <v>0</v>
      </c>
      <c r="N165" s="1" t="e">
        <f aca="false">concat(concat(TRIM(L165)," "),TRIM(M165))</f>
        <v>#NAME?</v>
      </c>
    </row>
    <row r="166" customFormat="false" ht="15.75" hidden="false" customHeight="false" outlineLevel="0" collapsed="false">
      <c r="E166" s="82" t="str">
        <f aca="false">IF(AND(OR(COUNTIF(A:A, A166)&gt;=2,COUNTIF(D:D, D166)&gt;=2),NOT(AND(ISBLANK(D166),ISBLANK(A166)))),"Уже был",IF(AND(ISBLANK(D166),ISBLANK(A166)),"","Всё ок"))</f>
        <v/>
      </c>
      <c r="F166" s="50" t="str">
        <f aca="false">IFERROR(__xludf.dummyfunction("IF(ISBLANK(A166),"""",IF(REGEXMATCH($P$26,TRIM(A166)),""Уже зареган"",""Всё ок""))"),"")</f>
        <v/>
      </c>
      <c r="L166" s="83" t="n">
        <f aca="false">Parse!C185</f>
        <v>0</v>
      </c>
      <c r="M166" s="83" t="n">
        <f aca="false">Parse!B185</f>
        <v>0</v>
      </c>
      <c r="N166" s="1" t="e">
        <f aca="false">concat(concat(TRIM(L166)," "),TRIM(M166))</f>
        <v>#NAME?</v>
      </c>
    </row>
    <row r="167" customFormat="false" ht="15.75" hidden="false" customHeight="false" outlineLevel="0" collapsed="false">
      <c r="E167" s="82" t="str">
        <f aca="false">IF(AND(OR(COUNTIF(A:A, A167)&gt;=2,COUNTIF(D:D, D167)&gt;=2),NOT(AND(ISBLANK(D167),ISBLANK(A167)))),"Уже был",IF(AND(ISBLANK(D167),ISBLANK(A167)),"","Всё ок"))</f>
        <v/>
      </c>
      <c r="F167" s="50" t="str">
        <f aca="false">IFERROR(__xludf.dummyfunction("IF(ISBLANK(A167),"""",IF(REGEXMATCH($P$26,TRIM(A167)),""Уже зареган"",""Всё ок""))"),"")</f>
        <v/>
      </c>
      <c r="L167" s="83" t="n">
        <f aca="false">Parse!C186</f>
        <v>0</v>
      </c>
      <c r="M167" s="83" t="n">
        <f aca="false">Parse!B186</f>
        <v>0</v>
      </c>
      <c r="N167" s="1" t="e">
        <f aca="false">concat(concat(TRIM(L167)," "),TRIM(M167))</f>
        <v>#NAME?</v>
      </c>
    </row>
    <row r="168" customFormat="false" ht="15.75" hidden="false" customHeight="false" outlineLevel="0" collapsed="false">
      <c r="E168" s="82" t="str">
        <f aca="false">IF(AND(OR(COUNTIF(A:A, A168)&gt;=2,COUNTIF(D:D, D168)&gt;=2),NOT(AND(ISBLANK(D168),ISBLANK(A168)))),"Уже был",IF(AND(ISBLANK(D168),ISBLANK(A168)),"","Всё ок"))</f>
        <v/>
      </c>
      <c r="F168" s="50" t="str">
        <f aca="false">IFERROR(__xludf.dummyfunction("IF(ISBLANK(A168),"""",IF(REGEXMATCH($P$26,TRIM(A168)),""Уже зареган"",""Всё ок""))"),"")</f>
        <v/>
      </c>
      <c r="L168" s="83" t="n">
        <f aca="false">Parse!C187</f>
        <v>0</v>
      </c>
      <c r="M168" s="83" t="n">
        <f aca="false">Parse!B187</f>
        <v>0</v>
      </c>
      <c r="N168" s="1" t="e">
        <f aca="false">concat(concat(TRIM(L168)," "),TRIM(M168))</f>
        <v>#NAME?</v>
      </c>
    </row>
    <row r="169" customFormat="false" ht="15.75" hidden="false" customHeight="false" outlineLevel="0" collapsed="false">
      <c r="E169" s="82" t="str">
        <f aca="false">IF(AND(OR(COUNTIF(A:A, A169)&gt;=2,COUNTIF(D:D, D169)&gt;=2),NOT(AND(ISBLANK(D169),ISBLANK(A169)))),"Уже был",IF(AND(ISBLANK(D169),ISBLANK(A169)),"","Всё ок"))</f>
        <v/>
      </c>
      <c r="F169" s="50" t="str">
        <f aca="false">IFERROR(__xludf.dummyfunction("IF(ISBLANK(A169),"""",IF(REGEXMATCH($P$26,TRIM(A169)),""Уже зареган"",""Всё ок""))"),"")</f>
        <v/>
      </c>
      <c r="L169" s="83" t="n">
        <f aca="false">Parse!C188</f>
        <v>0</v>
      </c>
      <c r="M169" s="83" t="n">
        <f aca="false">Parse!B188</f>
        <v>0</v>
      </c>
      <c r="N169" s="1" t="e">
        <f aca="false">concat(concat(TRIM(L169)," "),TRIM(M169))</f>
        <v>#NAME?</v>
      </c>
    </row>
    <row r="170" customFormat="false" ht="15.75" hidden="false" customHeight="false" outlineLevel="0" collapsed="false">
      <c r="E170" s="82" t="str">
        <f aca="false">IF(AND(OR(COUNTIF(A:A, A170)&gt;=2,COUNTIF(D:D, D170)&gt;=2),NOT(AND(ISBLANK(D170),ISBLANK(A170)))),"Уже был",IF(AND(ISBLANK(D170),ISBLANK(A170)),"","Всё ок"))</f>
        <v/>
      </c>
      <c r="F170" s="50" t="str">
        <f aca="false">IFERROR(__xludf.dummyfunction("IF(ISBLANK(A170),"""",IF(REGEXMATCH($P$26,TRIM(A170)),""Уже зареган"",""Всё ок""))"),"")</f>
        <v/>
      </c>
      <c r="L170" s="83" t="n">
        <f aca="false">Parse!C189</f>
        <v>0</v>
      </c>
      <c r="M170" s="83" t="n">
        <f aca="false">Parse!B189</f>
        <v>0</v>
      </c>
      <c r="N170" s="1" t="e">
        <f aca="false">concat(concat(TRIM(L170)," "),TRIM(M170))</f>
        <v>#NAME?</v>
      </c>
    </row>
    <row r="171" customFormat="false" ht="15.75" hidden="false" customHeight="false" outlineLevel="0" collapsed="false">
      <c r="E171" s="82" t="str">
        <f aca="false">IF(AND(OR(COUNTIF(A:A, A171)&gt;=2,COUNTIF(D:D, D171)&gt;=2),NOT(AND(ISBLANK(D171),ISBLANK(A171)))),"Уже был",IF(AND(ISBLANK(D171),ISBLANK(A171)),"","Всё ок"))</f>
        <v/>
      </c>
      <c r="F171" s="50" t="str">
        <f aca="false">IFERROR(__xludf.dummyfunction("IF(ISBLANK(A171),"""",IF(REGEXMATCH($P$26,TRIM(A171)),""Уже зареган"",""Всё ок""))"),"")</f>
        <v/>
      </c>
      <c r="L171" s="83" t="n">
        <f aca="false">Parse!C190</f>
        <v>0</v>
      </c>
      <c r="M171" s="83" t="n">
        <f aca="false">Parse!B190</f>
        <v>0</v>
      </c>
      <c r="N171" s="1" t="e">
        <f aca="false">concat(concat(TRIM(L171)," "),TRIM(M171))</f>
        <v>#NAME?</v>
      </c>
    </row>
    <row r="172" customFormat="false" ht="15.75" hidden="false" customHeight="false" outlineLevel="0" collapsed="false">
      <c r="E172" s="82" t="str">
        <f aca="false">IF(AND(OR(COUNTIF(A:A, A172)&gt;=2,COUNTIF(D:D, D172)&gt;=2),NOT(AND(ISBLANK(D172),ISBLANK(A172)))),"Уже был",IF(AND(ISBLANK(D172),ISBLANK(A172)),"","Всё ок"))</f>
        <v/>
      </c>
      <c r="F172" s="50" t="str">
        <f aca="false">IFERROR(__xludf.dummyfunction("IF(ISBLANK(A172),"""",IF(REGEXMATCH($P$26,TRIM(A172)),""Уже зареган"",""Всё ок""))"),"")</f>
        <v/>
      </c>
      <c r="L172" s="83" t="n">
        <f aca="false">Parse!C191</f>
        <v>0</v>
      </c>
      <c r="M172" s="83" t="n">
        <f aca="false">Parse!B191</f>
        <v>0</v>
      </c>
      <c r="N172" s="1" t="e">
        <f aca="false">concat(concat(TRIM(L172)," "),TRIM(M172))</f>
        <v>#NAME?</v>
      </c>
    </row>
    <row r="173" customFormat="false" ht="15.75" hidden="false" customHeight="false" outlineLevel="0" collapsed="false">
      <c r="E173" s="82" t="str">
        <f aca="false">IF(AND(OR(COUNTIF(A:A, A173)&gt;=2,COUNTIF(D:D, D173)&gt;=2),NOT(AND(ISBLANK(D173),ISBLANK(A173)))),"Уже был",IF(AND(ISBLANK(D173),ISBLANK(A173)),"","Всё ок"))</f>
        <v/>
      </c>
      <c r="F173" s="50" t="str">
        <f aca="false">IFERROR(__xludf.dummyfunction("IF(ISBLANK(A173),"""",IF(REGEXMATCH($P$26,TRIM(A173)),""Уже зареган"",""Всё ок""))"),"")</f>
        <v/>
      </c>
      <c r="L173" s="83" t="n">
        <f aca="false">Parse!C192</f>
        <v>0</v>
      </c>
      <c r="M173" s="83" t="n">
        <f aca="false">Parse!B192</f>
        <v>0</v>
      </c>
      <c r="N173" s="1" t="e">
        <f aca="false">concat(concat(TRIM(L173)," "),TRIM(M173))</f>
        <v>#NAME?</v>
      </c>
    </row>
    <row r="174" customFormat="false" ht="15.75" hidden="false" customHeight="false" outlineLevel="0" collapsed="false">
      <c r="E174" s="82" t="str">
        <f aca="false">IF(AND(OR(COUNTIF(A:A, A174)&gt;=2,COUNTIF(D:D, D174)&gt;=2),NOT(AND(ISBLANK(D174),ISBLANK(A174)))),"Уже был",IF(AND(ISBLANK(D174),ISBLANK(A174)),"","Всё ок"))</f>
        <v/>
      </c>
      <c r="F174" s="50" t="str">
        <f aca="false">IFERROR(__xludf.dummyfunction("IF(ISBLANK(A174),"""",IF(REGEXMATCH($P$26,TRIM(A174)),""Уже зареган"",""Всё ок""))"),"")</f>
        <v/>
      </c>
      <c r="L174" s="83" t="n">
        <f aca="false">Parse!C193</f>
        <v>0</v>
      </c>
      <c r="M174" s="83" t="n">
        <f aca="false">Parse!B193</f>
        <v>0</v>
      </c>
      <c r="N174" s="1" t="e">
        <f aca="false">concat(concat(TRIM(L174)," "),TRIM(M174))</f>
        <v>#NAME?</v>
      </c>
    </row>
    <row r="175" customFormat="false" ht="15.75" hidden="false" customHeight="false" outlineLevel="0" collapsed="false">
      <c r="E175" s="82" t="str">
        <f aca="false">IF(AND(OR(COUNTIF(A:A, A175)&gt;=2,COUNTIF(D:D, D175)&gt;=2),NOT(AND(ISBLANK(D175),ISBLANK(A175)))),"Уже был",IF(AND(ISBLANK(D175),ISBLANK(A175)),"","Всё ок"))</f>
        <v/>
      </c>
      <c r="F175" s="50" t="str">
        <f aca="false">IFERROR(__xludf.dummyfunction("IF(ISBLANK(A175),"""",IF(REGEXMATCH($P$26,TRIM(A175)),""Уже зареган"",""Всё ок""))"),"")</f>
        <v/>
      </c>
      <c r="L175" s="83" t="n">
        <f aca="false">Parse!C194</f>
        <v>0</v>
      </c>
      <c r="M175" s="83" t="n">
        <f aca="false">Parse!B194</f>
        <v>0</v>
      </c>
      <c r="N175" s="1" t="e">
        <f aca="false">concat(concat(TRIM(L175)," "),TRIM(M175))</f>
        <v>#NAME?</v>
      </c>
    </row>
    <row r="176" customFormat="false" ht="15.75" hidden="false" customHeight="false" outlineLevel="0" collapsed="false">
      <c r="E176" s="82" t="str">
        <f aca="false">IF(AND(OR(COUNTIF(A:A, A176)&gt;=2,COUNTIF(D:D, D176)&gt;=2),NOT(AND(ISBLANK(D176),ISBLANK(A176)))),"Уже был",IF(AND(ISBLANK(D176),ISBLANK(A176)),"","Всё ок"))</f>
        <v/>
      </c>
      <c r="F176" s="50" t="str">
        <f aca="false">IFERROR(__xludf.dummyfunction("IF(ISBLANK(A176),"""",IF(REGEXMATCH($P$26,TRIM(A176)),""Уже зареган"",""Всё ок""))"),"")</f>
        <v/>
      </c>
      <c r="L176" s="83" t="n">
        <f aca="false">Parse!C195</f>
        <v>0</v>
      </c>
      <c r="M176" s="83" t="n">
        <f aca="false">Parse!B195</f>
        <v>0</v>
      </c>
      <c r="N176" s="1" t="e">
        <f aca="false">concat(concat(TRIM(L176)," "),TRIM(M176))</f>
        <v>#NAME?</v>
      </c>
    </row>
    <row r="177" customFormat="false" ht="15.75" hidden="false" customHeight="false" outlineLevel="0" collapsed="false">
      <c r="E177" s="82" t="str">
        <f aca="false">IF(AND(OR(COUNTIF(A:A, A177)&gt;=2,COUNTIF(D:D, D177)&gt;=2),NOT(AND(ISBLANK(D177),ISBLANK(A177)))),"Уже был",IF(AND(ISBLANK(D177),ISBLANK(A177)),"","Всё ок"))</f>
        <v/>
      </c>
      <c r="F177" s="50" t="str">
        <f aca="false">IFERROR(__xludf.dummyfunction("IF(ISBLANK(A177),"""",IF(REGEXMATCH($P$26,TRIM(A177)),""Уже зареган"",""Всё ок""))"),"")</f>
        <v/>
      </c>
      <c r="L177" s="83" t="n">
        <f aca="false">Parse!C196</f>
        <v>0</v>
      </c>
      <c r="M177" s="83" t="n">
        <f aca="false">Parse!B196</f>
        <v>0</v>
      </c>
      <c r="N177" s="1" t="e">
        <f aca="false">concat(concat(TRIM(L177)," "),TRIM(M177))</f>
        <v>#NAME?</v>
      </c>
    </row>
    <row r="178" customFormat="false" ht="15.75" hidden="false" customHeight="false" outlineLevel="0" collapsed="false">
      <c r="E178" s="82" t="str">
        <f aca="false">IF(AND(OR(COUNTIF(A:A, A178)&gt;=2,COUNTIF(D:D, D178)&gt;=2),NOT(AND(ISBLANK(D178),ISBLANK(A178)))),"Уже был",IF(AND(ISBLANK(D178),ISBLANK(A178)),"","Всё ок"))</f>
        <v/>
      </c>
      <c r="F178" s="50" t="str">
        <f aca="false">IFERROR(__xludf.dummyfunction("IF(ISBLANK(A178),"""",IF(REGEXMATCH($P$26,TRIM(A178)),""Уже зареган"",""Всё ок""))"),"")</f>
        <v/>
      </c>
      <c r="L178" s="83" t="n">
        <f aca="false">Parse!C197</f>
        <v>0</v>
      </c>
      <c r="M178" s="83" t="n">
        <f aca="false">Parse!B197</f>
        <v>0</v>
      </c>
      <c r="N178" s="1" t="e">
        <f aca="false">concat(concat(TRIM(L178)," "),TRIM(M178))</f>
        <v>#NAME?</v>
      </c>
    </row>
    <row r="179" customFormat="false" ht="15.75" hidden="false" customHeight="false" outlineLevel="0" collapsed="false">
      <c r="E179" s="82" t="str">
        <f aca="false">IF(AND(OR(COUNTIF(A:A, A179)&gt;=2,COUNTIF(D:D, D179)&gt;=2),NOT(AND(ISBLANK(D179),ISBLANK(A179)))),"Уже был",IF(AND(ISBLANK(D179),ISBLANK(A179)),"","Всё ок"))</f>
        <v/>
      </c>
      <c r="F179" s="50" t="str">
        <f aca="false">IFERROR(__xludf.dummyfunction("IF(ISBLANK(A179),"""",IF(REGEXMATCH($P$26,TRIM(A179)),""Уже зареган"",""Всё ок""))"),"")</f>
        <v/>
      </c>
      <c r="L179" s="83" t="n">
        <f aca="false">Parse!C198</f>
        <v>0</v>
      </c>
      <c r="M179" s="83" t="n">
        <f aca="false">Parse!B198</f>
        <v>0</v>
      </c>
      <c r="N179" s="1" t="e">
        <f aca="false">concat(concat(TRIM(L179)," "),TRIM(M179))</f>
        <v>#NAME?</v>
      </c>
    </row>
    <row r="180" customFormat="false" ht="15.75" hidden="false" customHeight="false" outlineLevel="0" collapsed="false">
      <c r="E180" s="82" t="str">
        <f aca="false">IF(AND(OR(COUNTIF(A:A, A180)&gt;=2,COUNTIF(D:D, D180)&gt;=2),NOT(AND(ISBLANK(D180),ISBLANK(A180)))),"Уже был",IF(AND(ISBLANK(D180),ISBLANK(A180)),"","Всё ок"))</f>
        <v/>
      </c>
      <c r="F180" s="50" t="str">
        <f aca="false">IFERROR(__xludf.dummyfunction("IF(ISBLANK(A180),"""",IF(REGEXMATCH($P$26,TRIM(A180)),""Уже зареган"",""Всё ок""))"),"")</f>
        <v/>
      </c>
      <c r="L180" s="83" t="n">
        <f aca="false">Parse!C199</f>
        <v>0</v>
      </c>
      <c r="M180" s="83" t="n">
        <f aca="false">Parse!B199</f>
        <v>0</v>
      </c>
      <c r="N180" s="1" t="e">
        <f aca="false">concat(concat(TRIM(L180)," "),TRIM(M180))</f>
        <v>#NAME?</v>
      </c>
    </row>
    <row r="181" customFormat="false" ht="15.75" hidden="false" customHeight="false" outlineLevel="0" collapsed="false">
      <c r="E181" s="82" t="str">
        <f aca="false">IF(AND(OR(COUNTIF(A:A, A181)&gt;=2,COUNTIF(D:D, D181)&gt;=2),NOT(AND(ISBLANK(D181),ISBLANK(A181)))),"Уже был",IF(AND(ISBLANK(D181),ISBLANK(A181)),"","Всё ок"))</f>
        <v/>
      </c>
      <c r="F181" s="50" t="str">
        <f aca="false">IFERROR(__xludf.dummyfunction("IF(ISBLANK(A181),"""",IF(REGEXMATCH($P$26,TRIM(A181)),""Уже зареган"",""Всё ок""))"),"")</f>
        <v/>
      </c>
      <c r="L181" s="83" t="n">
        <f aca="false">Parse!C200</f>
        <v>0</v>
      </c>
      <c r="M181" s="83" t="n">
        <f aca="false">Parse!B200</f>
        <v>0</v>
      </c>
      <c r="N181" s="1" t="e">
        <f aca="false">concat(concat(TRIM(L181)," "),TRIM(M181))</f>
        <v>#NAME?</v>
      </c>
    </row>
    <row r="182" customFormat="false" ht="15.75" hidden="false" customHeight="false" outlineLevel="0" collapsed="false">
      <c r="E182" s="82" t="str">
        <f aca="false">IF(AND(OR(COUNTIF(A:A, A182)&gt;=2,COUNTIF(D:D, D182)&gt;=2),NOT(AND(ISBLANK(D182),ISBLANK(A182)))),"Уже был",IF(AND(ISBLANK(D182),ISBLANK(A182)),"","Всё ок"))</f>
        <v/>
      </c>
      <c r="F182" s="50" t="str">
        <f aca="false">IFERROR(__xludf.dummyfunction("IF(ISBLANK(A182),"""",IF(REGEXMATCH($P$26,TRIM(A182)),""Уже зареган"",""Всё ок""))"),"")</f>
        <v/>
      </c>
      <c r="L182" s="83" t="n">
        <f aca="false">Parse!C201</f>
        <v>0</v>
      </c>
      <c r="M182" s="83" t="n">
        <f aca="false">Parse!B201</f>
        <v>0</v>
      </c>
      <c r="N182" s="1" t="e">
        <f aca="false">concat(concat(TRIM(L182)," "),TRIM(M182))</f>
        <v>#NAME?</v>
      </c>
    </row>
    <row r="183" customFormat="false" ht="15.75" hidden="false" customHeight="false" outlineLevel="0" collapsed="false">
      <c r="E183" s="82" t="str">
        <f aca="false">IF(AND(OR(COUNTIF(A:A, A183)&gt;=2,COUNTIF(D:D, D183)&gt;=2),NOT(AND(ISBLANK(D183),ISBLANK(A183)))),"Уже был",IF(AND(ISBLANK(D183),ISBLANK(A183)),"","Всё ок"))</f>
        <v/>
      </c>
      <c r="F183" s="50" t="str">
        <f aca="false">IFERROR(__xludf.dummyfunction("IF(ISBLANK(A183),"""",IF(REGEXMATCH($P$26,TRIM(A183)),""Уже зареган"",""Всё ок""))"),"")</f>
        <v/>
      </c>
      <c r="L183" s="83" t="n">
        <f aca="false">Parse!C202</f>
        <v>0</v>
      </c>
      <c r="M183" s="83" t="n">
        <f aca="false">Parse!B202</f>
        <v>0</v>
      </c>
      <c r="N183" s="1" t="e">
        <f aca="false">concat(concat(TRIM(L183)," "),TRIM(M183))</f>
        <v>#NAME?</v>
      </c>
    </row>
    <row r="184" customFormat="false" ht="15.75" hidden="false" customHeight="false" outlineLevel="0" collapsed="false">
      <c r="E184" s="82" t="str">
        <f aca="false">IF(AND(OR(COUNTIF(A:A, A184)&gt;=2,COUNTIF(D:D, D184)&gt;=2),NOT(AND(ISBLANK(D184),ISBLANK(A184)))),"Уже был",IF(AND(ISBLANK(D184),ISBLANK(A184)),"","Всё ок"))</f>
        <v/>
      </c>
      <c r="F184" s="50" t="str">
        <f aca="false">IFERROR(__xludf.dummyfunction("IF(ISBLANK(A184),"""",IF(REGEXMATCH($P$26,TRIM(A184)),""Уже зареган"",""Всё ок""))"),"")</f>
        <v/>
      </c>
      <c r="L184" s="83" t="n">
        <f aca="false">Parse!C203</f>
        <v>0</v>
      </c>
      <c r="M184" s="83" t="n">
        <f aca="false">Parse!B203</f>
        <v>0</v>
      </c>
      <c r="N184" s="1" t="e">
        <f aca="false">concat(concat(TRIM(L184)," "),TRIM(M184))</f>
        <v>#NAME?</v>
      </c>
    </row>
    <row r="185" customFormat="false" ht="15.75" hidden="false" customHeight="false" outlineLevel="0" collapsed="false">
      <c r="E185" s="82" t="str">
        <f aca="false">IF(AND(OR(COUNTIF(A:A, A185)&gt;=2,COUNTIF(D:D, D185)&gt;=2),NOT(AND(ISBLANK(D185),ISBLANK(A185)))),"Уже был",IF(AND(ISBLANK(D185),ISBLANK(A185)),"","Всё ок"))</f>
        <v/>
      </c>
      <c r="F185" s="50" t="str">
        <f aca="false">IFERROR(__xludf.dummyfunction("IF(ISBLANK(A185),"""",IF(REGEXMATCH($P$26,TRIM(A185)),""Уже зареган"",""Всё ок""))"),"")</f>
        <v/>
      </c>
      <c r="L185" s="83" t="n">
        <f aca="false">Parse!C204</f>
        <v>0</v>
      </c>
      <c r="M185" s="83" t="n">
        <f aca="false">Parse!B204</f>
        <v>0</v>
      </c>
      <c r="N185" s="1" t="e">
        <f aca="false">concat(concat(TRIM(L185)," "),TRIM(M185))</f>
        <v>#NAME?</v>
      </c>
    </row>
    <row r="186" customFormat="false" ht="15.75" hidden="false" customHeight="false" outlineLevel="0" collapsed="false">
      <c r="E186" s="82" t="str">
        <f aca="false">IF(AND(OR(COUNTIF(A:A, A186)&gt;=2,COUNTIF(D:D, D186)&gt;=2),NOT(AND(ISBLANK(D186),ISBLANK(A186)))),"Уже был",IF(AND(ISBLANK(D186),ISBLANK(A186)),"","Всё ок"))</f>
        <v/>
      </c>
      <c r="F186" s="50" t="str">
        <f aca="false">IFERROR(__xludf.dummyfunction("IF(ISBLANK(A186),"""",IF(REGEXMATCH($P$26,TRIM(A186)),""Уже зареган"",""Всё ок""))"),"")</f>
        <v/>
      </c>
      <c r="L186" s="83" t="n">
        <f aca="false">Parse!C205</f>
        <v>0</v>
      </c>
      <c r="M186" s="83" t="n">
        <f aca="false">Parse!B205</f>
        <v>0</v>
      </c>
      <c r="N186" s="1" t="e">
        <f aca="false">concat(concat(TRIM(L186)," "),TRIM(M186))</f>
        <v>#NAME?</v>
      </c>
    </row>
    <row r="187" customFormat="false" ht="15.75" hidden="false" customHeight="false" outlineLevel="0" collapsed="false">
      <c r="E187" s="82" t="str">
        <f aca="false">IF(AND(OR(COUNTIF(A:A, A187)&gt;=2,COUNTIF(D:D, D187)&gt;=2),NOT(AND(ISBLANK(D187),ISBLANK(A187)))),"Уже был",IF(AND(ISBLANK(D187),ISBLANK(A187)),"","Всё ок"))</f>
        <v/>
      </c>
      <c r="F187" s="50" t="str">
        <f aca="false">IFERROR(__xludf.dummyfunction("IF(ISBLANK(A187),"""",IF(REGEXMATCH($P$26,TRIM(A187)),""Уже зареган"",""Всё ок""))"),"")</f>
        <v/>
      </c>
      <c r="L187" s="83" t="n">
        <f aca="false">Parse!C206</f>
        <v>0</v>
      </c>
      <c r="M187" s="83" t="n">
        <f aca="false">Parse!B206</f>
        <v>0</v>
      </c>
      <c r="N187" s="1" t="e">
        <f aca="false">concat(concat(TRIM(L187)," "),TRIM(M187))</f>
        <v>#NAME?</v>
      </c>
    </row>
    <row r="188" customFormat="false" ht="15.75" hidden="false" customHeight="false" outlineLevel="0" collapsed="false">
      <c r="E188" s="82" t="str">
        <f aca="false">IF(AND(OR(COUNTIF(A:A, A188)&gt;=2,COUNTIF(D:D, D188)&gt;=2),NOT(AND(ISBLANK(D188),ISBLANK(A188)))),"Уже был",IF(AND(ISBLANK(D188),ISBLANK(A188)),"","Всё ок"))</f>
        <v/>
      </c>
      <c r="F188" s="50" t="str">
        <f aca="false">IFERROR(__xludf.dummyfunction("IF(ISBLANK(A188),"""",IF(REGEXMATCH($P$26,TRIM(A188)),""Уже зареган"",""Всё ок""))"),"")</f>
        <v/>
      </c>
      <c r="L188" s="83" t="n">
        <f aca="false">Parse!C207</f>
        <v>0</v>
      </c>
      <c r="M188" s="83" t="n">
        <f aca="false">Parse!B207</f>
        <v>0</v>
      </c>
      <c r="N188" s="1" t="e">
        <f aca="false">concat(concat(TRIM(L188)," "),TRIM(M188))</f>
        <v>#NAME?</v>
      </c>
    </row>
    <row r="189" customFormat="false" ht="15.75" hidden="false" customHeight="false" outlineLevel="0" collapsed="false">
      <c r="E189" s="82" t="str">
        <f aca="false">IF(AND(OR(COUNTIF(A:A, A189)&gt;=2,COUNTIF(D:D, D189)&gt;=2),NOT(AND(ISBLANK(D189),ISBLANK(A189)))),"Уже был",IF(AND(ISBLANK(D189),ISBLANK(A189)),"","Всё ок"))</f>
        <v/>
      </c>
      <c r="F189" s="50" t="str">
        <f aca="false">IFERROR(__xludf.dummyfunction("IF(ISBLANK(A189),"""",IF(REGEXMATCH($P$26,TRIM(A189)),""Уже зареган"",""Всё ок""))"),"")</f>
        <v/>
      </c>
      <c r="L189" s="83" t="n">
        <f aca="false">Parse!C208</f>
        <v>0</v>
      </c>
      <c r="M189" s="83" t="n">
        <f aca="false">Parse!B208</f>
        <v>0</v>
      </c>
      <c r="N189" s="1" t="e">
        <f aca="false">concat(concat(TRIM(L189)," "),TRIM(M189))</f>
        <v>#NAME?</v>
      </c>
    </row>
    <row r="190" customFormat="false" ht="15.75" hidden="false" customHeight="false" outlineLevel="0" collapsed="false">
      <c r="E190" s="82" t="str">
        <f aca="false">IF(AND(OR(COUNTIF(A:A, A190)&gt;=2,COUNTIF(D:D, D190)&gt;=2),NOT(AND(ISBLANK(D190),ISBLANK(A190)))),"Уже был",IF(AND(ISBLANK(D190),ISBLANK(A190)),"","Всё ок"))</f>
        <v/>
      </c>
      <c r="F190" s="50" t="str">
        <f aca="false">IFERROR(__xludf.dummyfunction("IF(ISBLANK(A190),"""",IF(REGEXMATCH($P$26,TRIM(A190)),""Уже зареган"",""Всё ок""))"),"")</f>
        <v/>
      </c>
      <c r="L190" s="83" t="n">
        <f aca="false">Parse!C209</f>
        <v>0</v>
      </c>
      <c r="M190" s="83" t="n">
        <f aca="false">Parse!B209</f>
        <v>0</v>
      </c>
      <c r="N190" s="1" t="e">
        <f aca="false">concat(concat(TRIM(L190)," "),TRIM(M190))</f>
        <v>#NAME?</v>
      </c>
    </row>
    <row r="191" customFormat="false" ht="15.75" hidden="false" customHeight="false" outlineLevel="0" collapsed="false">
      <c r="E191" s="82" t="str">
        <f aca="false">IF(AND(OR(COUNTIF(A:A, A191)&gt;=2,COUNTIF(D:D, D191)&gt;=2),NOT(AND(ISBLANK(D191),ISBLANK(A191)))),"Уже был",IF(AND(ISBLANK(D191),ISBLANK(A191)),"","Всё ок"))</f>
        <v/>
      </c>
      <c r="F191" s="50" t="str">
        <f aca="false">IFERROR(__xludf.dummyfunction("IF(ISBLANK(A191),"""",IF(REGEXMATCH($P$26,TRIM(A191)),""Уже зареган"",""Всё ок""))"),"")</f>
        <v/>
      </c>
      <c r="L191" s="83" t="n">
        <f aca="false">Parse!C210</f>
        <v>0</v>
      </c>
      <c r="M191" s="83" t="n">
        <f aca="false">Parse!B210</f>
        <v>0</v>
      </c>
      <c r="N191" s="1" t="e">
        <f aca="false">concat(concat(TRIM(L191)," "),TRIM(M191))</f>
        <v>#NAME?</v>
      </c>
    </row>
    <row r="192" customFormat="false" ht="15.75" hidden="false" customHeight="false" outlineLevel="0" collapsed="false">
      <c r="E192" s="82" t="str">
        <f aca="false">IF(AND(OR(COUNTIF(A:A, A192)&gt;=2,COUNTIF(D:D, D192)&gt;=2),NOT(AND(ISBLANK(D192),ISBLANK(A192)))),"Уже был",IF(AND(ISBLANK(D192),ISBLANK(A192)),"","Всё ок"))</f>
        <v/>
      </c>
      <c r="F192" s="50" t="str">
        <f aca="false">IFERROR(__xludf.dummyfunction("IF(ISBLANK(A192),"""",IF(REGEXMATCH($P$26,TRIM(A192)),""Уже зареган"",""Всё ок""))"),"")</f>
        <v/>
      </c>
      <c r="L192" s="83" t="n">
        <f aca="false">Parse!C211</f>
        <v>0</v>
      </c>
      <c r="M192" s="83" t="n">
        <f aca="false">Parse!B211</f>
        <v>0</v>
      </c>
      <c r="N192" s="1" t="e">
        <f aca="false">concat(concat(TRIM(L192)," "),TRIM(M192))</f>
        <v>#NAME?</v>
      </c>
    </row>
    <row r="193" customFormat="false" ht="15.75" hidden="false" customHeight="false" outlineLevel="0" collapsed="false">
      <c r="E193" s="82" t="str">
        <f aca="false">IF(AND(OR(COUNTIF(A:A, A193)&gt;=2,COUNTIF(D:D, D193)&gt;=2),NOT(AND(ISBLANK(D193),ISBLANK(A193)))),"Уже был",IF(AND(ISBLANK(D193),ISBLANK(A193)),"","Всё ок"))</f>
        <v/>
      </c>
      <c r="F193" s="50" t="str">
        <f aca="false">IFERROR(__xludf.dummyfunction("IF(ISBLANK(A193),"""",IF(REGEXMATCH($P$26,TRIM(A193)),""Уже зареган"",""Всё ок""))"),"")</f>
        <v/>
      </c>
      <c r="L193" s="83" t="n">
        <f aca="false">Parse!C212</f>
        <v>0</v>
      </c>
      <c r="M193" s="83" t="n">
        <f aca="false">Parse!B212</f>
        <v>0</v>
      </c>
      <c r="N193" s="1" t="e">
        <f aca="false">concat(concat(TRIM(L193)," "),TRIM(M193))</f>
        <v>#NAME?</v>
      </c>
    </row>
    <row r="194" customFormat="false" ht="15.75" hidden="false" customHeight="false" outlineLevel="0" collapsed="false">
      <c r="E194" s="82" t="str">
        <f aca="false">IF(AND(OR(COUNTIF(A:A, A194)&gt;=2,COUNTIF(D:D, D194)&gt;=2),NOT(AND(ISBLANK(D194),ISBLANK(A194)))),"Уже был",IF(AND(ISBLANK(D194),ISBLANK(A194)),"","Всё ок"))</f>
        <v/>
      </c>
      <c r="F194" s="50" t="str">
        <f aca="false">IFERROR(__xludf.dummyfunction("IF(ISBLANK(A194),"""",IF(REGEXMATCH($P$26,TRIM(A194)),""Уже зареган"",""Всё ок""))"),"")</f>
        <v/>
      </c>
      <c r="L194" s="83" t="n">
        <f aca="false">Parse!C213</f>
        <v>0</v>
      </c>
      <c r="M194" s="83" t="n">
        <f aca="false">Parse!B213</f>
        <v>0</v>
      </c>
      <c r="N194" s="1" t="e">
        <f aca="false">concat(concat(TRIM(L194)," "),TRIM(M194))</f>
        <v>#NAME?</v>
      </c>
    </row>
    <row r="195" customFormat="false" ht="15.75" hidden="false" customHeight="false" outlineLevel="0" collapsed="false">
      <c r="E195" s="82" t="str">
        <f aca="false">IF(AND(OR(COUNTIF(A:A, A195)&gt;=2,COUNTIF(D:D, D195)&gt;=2),NOT(AND(ISBLANK(D195),ISBLANK(A195)))),"Уже был",IF(AND(ISBLANK(D195),ISBLANK(A195)),"","Всё ок"))</f>
        <v/>
      </c>
      <c r="F195" s="50" t="str">
        <f aca="false">IFERROR(__xludf.dummyfunction("IF(ISBLANK(A195),"""",IF(REGEXMATCH($P$26,TRIM(A195)),""Уже зареган"",""Всё ок""))"),"")</f>
        <v/>
      </c>
      <c r="L195" s="83" t="n">
        <f aca="false">Parse!C214</f>
        <v>0</v>
      </c>
      <c r="M195" s="83" t="n">
        <f aca="false">Parse!B214</f>
        <v>0</v>
      </c>
      <c r="N195" s="1" t="e">
        <f aca="false">concat(concat(TRIM(L195)," "),TRIM(M195))</f>
        <v>#NAME?</v>
      </c>
    </row>
    <row r="196" customFormat="false" ht="15.75" hidden="false" customHeight="false" outlineLevel="0" collapsed="false">
      <c r="E196" s="82" t="str">
        <f aca="false">IF(AND(OR(COUNTIF(A:A, A196)&gt;=2,COUNTIF(D:D, D196)&gt;=2),NOT(AND(ISBLANK(D196),ISBLANK(A196)))),"Уже был",IF(AND(ISBLANK(D196),ISBLANK(A196)),"","Всё ок"))</f>
        <v/>
      </c>
      <c r="F196" s="50" t="str">
        <f aca="false">IFERROR(__xludf.dummyfunction("IF(ISBLANK(A196),"""",IF(REGEXMATCH($P$26,TRIM(A196)),""Уже зареган"",""Всё ок""))"),"")</f>
        <v/>
      </c>
      <c r="L196" s="83" t="n">
        <f aca="false">Parse!C215</f>
        <v>0</v>
      </c>
      <c r="M196" s="83" t="n">
        <f aca="false">Parse!B215</f>
        <v>0</v>
      </c>
      <c r="N196" s="1" t="e">
        <f aca="false">concat(concat(TRIM(L196)," "),TRIM(M196))</f>
        <v>#NAME?</v>
      </c>
    </row>
    <row r="197" customFormat="false" ht="15.75" hidden="false" customHeight="false" outlineLevel="0" collapsed="false">
      <c r="E197" s="82" t="str">
        <f aca="false">IF(AND(OR(COUNTIF(A:A, A197)&gt;=2,COUNTIF(D:D, D197)&gt;=2),NOT(AND(ISBLANK(D197),ISBLANK(A197)))),"Уже был",IF(AND(ISBLANK(D197),ISBLANK(A197)),"","Всё ок"))</f>
        <v/>
      </c>
      <c r="F197" s="50" t="str">
        <f aca="false">IFERROR(__xludf.dummyfunction("IF(ISBLANK(A197),"""",IF(REGEXMATCH($P$26,TRIM(A197)),""Уже зареган"",""Всё ок""))"),"")</f>
        <v/>
      </c>
      <c r="L197" s="83" t="n">
        <f aca="false">Parse!C216</f>
        <v>0</v>
      </c>
      <c r="M197" s="83" t="n">
        <f aca="false">Parse!B216</f>
        <v>0</v>
      </c>
      <c r="N197" s="1" t="e">
        <f aca="false">concat(concat(TRIM(L197)," "),TRIM(M197))</f>
        <v>#NAME?</v>
      </c>
    </row>
    <row r="198" customFormat="false" ht="15.75" hidden="false" customHeight="false" outlineLevel="0" collapsed="false">
      <c r="E198" s="82" t="str">
        <f aca="false">IF(AND(OR(COUNTIF(A:A, A198)&gt;=2,COUNTIF(D:D, D198)&gt;=2),NOT(AND(ISBLANK(D198),ISBLANK(A198)))),"Уже был",IF(AND(ISBLANK(D198),ISBLANK(A198)),"","Всё ок"))</f>
        <v/>
      </c>
      <c r="F198" s="50" t="str">
        <f aca="false">IFERROR(__xludf.dummyfunction("IF(ISBLANK(A198),"""",IF(REGEXMATCH($P$26,TRIM(A198)),""Уже зареган"",""Всё ок""))"),"")</f>
        <v/>
      </c>
      <c r="L198" s="83" t="n">
        <f aca="false">Parse!C217</f>
        <v>0</v>
      </c>
      <c r="M198" s="83" t="n">
        <f aca="false">Parse!B217</f>
        <v>0</v>
      </c>
      <c r="N198" s="1" t="e">
        <f aca="false">concat(concat(TRIM(L198)," "),TRIM(M198))</f>
        <v>#NAME?</v>
      </c>
    </row>
    <row r="199" customFormat="false" ht="15.75" hidden="false" customHeight="false" outlineLevel="0" collapsed="false">
      <c r="E199" s="82" t="str">
        <f aca="false">IF(AND(OR(COUNTIF(A:A, A199)&gt;=2,COUNTIF(D:D, D199)&gt;=2),NOT(AND(ISBLANK(D199),ISBLANK(A199)))),"Уже был",IF(AND(ISBLANK(D199),ISBLANK(A199)),"","Всё ок"))</f>
        <v/>
      </c>
      <c r="F199" s="50" t="str">
        <f aca="false">IFERROR(__xludf.dummyfunction("IF(ISBLANK(A199),"""",IF(REGEXMATCH($P$26,TRIM(A199)),""Уже зареган"",""Всё ок""))"),"")</f>
        <v/>
      </c>
      <c r="L199" s="83" t="n">
        <f aca="false">Parse!C218</f>
        <v>0</v>
      </c>
      <c r="M199" s="83" t="n">
        <f aca="false">Parse!B218</f>
        <v>0</v>
      </c>
      <c r="N199" s="1" t="e">
        <f aca="false">concat(concat(TRIM(L199)," "),TRIM(M199))</f>
        <v>#NAME?</v>
      </c>
    </row>
    <row r="200" customFormat="false" ht="15.75" hidden="false" customHeight="false" outlineLevel="0" collapsed="false">
      <c r="E200" s="82" t="str">
        <f aca="false">IF(AND(OR(COUNTIF(A:A, A200)&gt;=2,COUNTIF(D:D, D200)&gt;=2),NOT(AND(ISBLANK(D200),ISBLANK(A200)))),"Уже был",IF(AND(ISBLANK(D200),ISBLANK(A200)),"","Всё ок"))</f>
        <v/>
      </c>
      <c r="F200" s="50" t="str">
        <f aca="false">IFERROR(__xludf.dummyfunction("IF(ISBLANK(A200),"""",IF(REGEXMATCH($P$26,TRIM(A200)),""Уже зареган"",""Всё ок""))"),"")</f>
        <v/>
      </c>
      <c r="L200" s="83" t="n">
        <f aca="false">Parse!C219</f>
        <v>0</v>
      </c>
      <c r="M200" s="83" t="n">
        <f aca="false">Parse!B219</f>
        <v>0</v>
      </c>
      <c r="N200" s="1" t="e">
        <f aca="false">concat(concat(TRIM(L200)," "),TRIM(M200))</f>
        <v>#NAME?</v>
      </c>
    </row>
    <row r="201" customFormat="false" ht="15.75" hidden="false" customHeight="false" outlineLevel="0" collapsed="false">
      <c r="E201" s="82" t="str">
        <f aca="false">IF(AND(OR(COUNTIF(A:A, A201)&gt;=2,COUNTIF(D:D, D201)&gt;=2),NOT(AND(ISBLANK(D201),ISBLANK(A201)))),"Уже был",IF(AND(ISBLANK(D201),ISBLANK(A201)),"","Всё ок"))</f>
        <v/>
      </c>
      <c r="F201" s="50" t="str">
        <f aca="false">IFERROR(__xludf.dummyfunction("IF(ISBLANK(A201),"""",IF(REGEXMATCH($P$26,TRIM(A201)),""Уже зареган"",""Всё ок""))"),"")</f>
        <v/>
      </c>
      <c r="L201" s="83" t="n">
        <f aca="false">Parse!C220</f>
        <v>0</v>
      </c>
      <c r="M201" s="83" t="n">
        <f aca="false">Parse!B220</f>
        <v>0</v>
      </c>
      <c r="N201" s="1" t="e">
        <f aca="false">concat(concat(TRIM(L201)," "),TRIM(M201))</f>
        <v>#NAME?</v>
      </c>
    </row>
    <row r="202" customFormat="false" ht="15.75" hidden="false" customHeight="false" outlineLevel="0" collapsed="false">
      <c r="E202" s="82" t="str">
        <f aca="false">IF(AND(OR(COUNTIF(A:A, A202)&gt;=2,COUNTIF(D:D, D202)&gt;=2),NOT(AND(ISBLANK(D202),ISBLANK(A202)))),"Уже был",IF(AND(ISBLANK(D202),ISBLANK(A202)),"","Всё ок"))</f>
        <v/>
      </c>
      <c r="F202" s="50" t="str">
        <f aca="false">IFERROR(__xludf.dummyfunction("IF(ISBLANK(A202),"""",IF(REGEXMATCH($P$26,TRIM(A202)),""Уже зареган"",""Всё ок""))"),"")</f>
        <v/>
      </c>
      <c r="L202" s="83" t="n">
        <f aca="false">Parse!C221</f>
        <v>0</v>
      </c>
      <c r="M202" s="83" t="n">
        <f aca="false">Parse!B221</f>
        <v>0</v>
      </c>
      <c r="N202" s="1" t="e">
        <f aca="false">concat(concat(TRIM(L202)," "),TRIM(M202))</f>
        <v>#NAME?</v>
      </c>
    </row>
    <row r="203" customFormat="false" ht="15.75" hidden="false" customHeight="false" outlineLevel="0" collapsed="false">
      <c r="E203" s="82" t="str">
        <f aca="false">IF(AND(OR(COUNTIF(A:A, A203)&gt;=2,COUNTIF(D:D, D203)&gt;=2),NOT(AND(ISBLANK(D203),ISBLANK(A203)))),"Уже был",IF(AND(ISBLANK(D203),ISBLANK(A203)),"","Всё ок"))</f>
        <v/>
      </c>
      <c r="F203" s="50" t="str">
        <f aca="false">IFERROR(__xludf.dummyfunction("IF(ISBLANK(A203),"""",IF(REGEXMATCH($P$26,TRIM(A203)),""Уже зареган"",""Всё ок""))"),"")</f>
        <v/>
      </c>
      <c r="L203" s="83" t="n">
        <f aca="false">Parse!C222</f>
        <v>0</v>
      </c>
      <c r="M203" s="83" t="n">
        <f aca="false">Parse!B222</f>
        <v>0</v>
      </c>
      <c r="N203" s="1" t="e">
        <f aca="false">concat(concat(TRIM(L203)," "),TRIM(M203))</f>
        <v>#NAME?</v>
      </c>
    </row>
    <row r="204" customFormat="false" ht="15.75" hidden="false" customHeight="false" outlineLevel="0" collapsed="false">
      <c r="E204" s="82" t="str">
        <f aca="false">IF(AND(OR(COUNTIF(A:A, A204)&gt;=2,COUNTIF(D:D, D204)&gt;=2),NOT(AND(ISBLANK(D204),ISBLANK(A204)))),"Уже был",IF(AND(ISBLANK(D204),ISBLANK(A204)),"","Всё ок"))</f>
        <v/>
      </c>
      <c r="F204" s="50" t="str">
        <f aca="false">IFERROR(__xludf.dummyfunction("IF(ISBLANK(A204),"""",IF(REGEXMATCH($P$26,TRIM(A204)),""Уже зареган"",""Всё ок""))"),"")</f>
        <v/>
      </c>
      <c r="L204" s="83" t="n">
        <f aca="false">Parse!C223</f>
        <v>0</v>
      </c>
      <c r="M204" s="83" t="n">
        <f aca="false">Parse!B223</f>
        <v>0</v>
      </c>
      <c r="N204" s="1" t="e">
        <f aca="false">concat(concat(TRIM(L204)," "),TRIM(M204))</f>
        <v>#NAME?</v>
      </c>
    </row>
    <row r="205" customFormat="false" ht="15.75" hidden="false" customHeight="false" outlineLevel="0" collapsed="false">
      <c r="E205" s="82" t="str">
        <f aca="false">IF(AND(OR(COUNTIF(A:A, A205)&gt;=2,COUNTIF(D:D, D205)&gt;=2),NOT(AND(ISBLANK(D205),ISBLANK(A205)))),"Уже был",IF(AND(ISBLANK(D205),ISBLANK(A205)),"","Всё ок"))</f>
        <v/>
      </c>
      <c r="F205" s="50" t="str">
        <f aca="false">IFERROR(__xludf.dummyfunction("IF(ISBLANK(A205),"""",IF(REGEXMATCH($P$26,TRIM(A205)),""Уже зареган"",""Всё ок""))"),"")</f>
        <v/>
      </c>
      <c r="L205" s="83" t="n">
        <f aca="false">Parse!C224</f>
        <v>0</v>
      </c>
      <c r="M205" s="83" t="n">
        <f aca="false">Parse!B224</f>
        <v>0</v>
      </c>
      <c r="N205" s="1" t="e">
        <f aca="false">concat(concat(TRIM(L205)," "),TRIM(M205))</f>
        <v>#NAME?</v>
      </c>
    </row>
    <row r="206" customFormat="false" ht="15.75" hidden="false" customHeight="false" outlineLevel="0" collapsed="false">
      <c r="E206" s="82" t="str">
        <f aca="false">IF(AND(OR(COUNTIF(A:A, A206)&gt;=2,COUNTIF(D:D, D206)&gt;=2),NOT(AND(ISBLANK(D206),ISBLANK(A206)))),"Уже был",IF(AND(ISBLANK(D206),ISBLANK(A206)),"","Всё ок"))</f>
        <v/>
      </c>
      <c r="F206" s="50" t="str">
        <f aca="false">IFERROR(__xludf.dummyfunction("IF(ISBLANK(A206),"""",IF(REGEXMATCH($P$26,TRIM(A206)),""Уже зареган"",""Всё ок""))"),"")</f>
        <v/>
      </c>
      <c r="L206" s="83" t="n">
        <f aca="false">Parse!C225</f>
        <v>0</v>
      </c>
      <c r="M206" s="83" t="n">
        <f aca="false">Parse!B225</f>
        <v>0</v>
      </c>
      <c r="N206" s="1" t="e">
        <f aca="false">concat(concat(TRIM(L206)," "),TRIM(M206))</f>
        <v>#NAME?</v>
      </c>
    </row>
    <row r="207" customFormat="false" ht="15.75" hidden="false" customHeight="false" outlineLevel="0" collapsed="false">
      <c r="E207" s="82" t="str">
        <f aca="false">IF(AND(OR(COUNTIF(A:A, A207)&gt;=2,COUNTIF(D:D, D207)&gt;=2),NOT(AND(ISBLANK(D207),ISBLANK(A207)))),"Уже был",IF(AND(ISBLANK(D207),ISBLANK(A207)),"","Всё ок"))</f>
        <v/>
      </c>
      <c r="F207" s="50" t="str">
        <f aca="false">IFERROR(__xludf.dummyfunction("IF(ISBLANK(A207),"""",IF(REGEXMATCH($P$26,TRIM(A207)),""Уже зареган"",""Всё ок""))"),"")</f>
        <v/>
      </c>
      <c r="L207" s="83" t="n">
        <f aca="false">Parse!C226</f>
        <v>0</v>
      </c>
      <c r="M207" s="83" t="n">
        <f aca="false">Parse!B226</f>
        <v>0</v>
      </c>
      <c r="N207" s="1" t="e">
        <f aca="false">concat(concat(TRIM(L207)," "),TRIM(M207))</f>
        <v>#NAME?</v>
      </c>
    </row>
    <row r="208" customFormat="false" ht="15.75" hidden="false" customHeight="false" outlineLevel="0" collapsed="false">
      <c r="E208" s="82" t="str">
        <f aca="false">IF(AND(OR(COUNTIF(A:A, A208)&gt;=2,COUNTIF(D:D, D208)&gt;=2),NOT(AND(ISBLANK(D208),ISBLANK(A208)))),"Уже был",IF(AND(ISBLANK(D208),ISBLANK(A208)),"","Всё ок"))</f>
        <v/>
      </c>
      <c r="F208" s="50" t="str">
        <f aca="false">IFERROR(__xludf.dummyfunction("IF(ISBLANK(A208),"""",IF(REGEXMATCH($P$26,TRIM(A208)),""Уже зареган"",""Всё ок""))"),"")</f>
        <v/>
      </c>
      <c r="L208" s="83" t="n">
        <f aca="false">Parse!C227</f>
        <v>0</v>
      </c>
      <c r="M208" s="83" t="n">
        <f aca="false">Parse!B227</f>
        <v>0</v>
      </c>
      <c r="N208" s="1" t="e">
        <f aca="false">concat(concat(TRIM(L208)," "),TRIM(M208))</f>
        <v>#NAME?</v>
      </c>
    </row>
    <row r="209" customFormat="false" ht="15.75" hidden="false" customHeight="false" outlineLevel="0" collapsed="false">
      <c r="E209" s="82" t="str">
        <f aca="false">IF(AND(OR(COUNTIF(A:A, A209)&gt;=2,COUNTIF(D:D, D209)&gt;=2),NOT(AND(ISBLANK(D209),ISBLANK(A209)))),"Уже был",IF(AND(ISBLANK(D209),ISBLANK(A209)),"","Всё ок"))</f>
        <v/>
      </c>
      <c r="F209" s="50" t="str">
        <f aca="false">IFERROR(__xludf.dummyfunction("IF(ISBLANK(A209),"""",IF(REGEXMATCH($P$26,TRIM(A209)),""Уже зареган"",""Всё ок""))"),"")</f>
        <v/>
      </c>
      <c r="L209" s="83" t="n">
        <f aca="false">Parse!C228</f>
        <v>0</v>
      </c>
      <c r="M209" s="83" t="n">
        <f aca="false">Parse!B228</f>
        <v>0</v>
      </c>
      <c r="N209" s="1" t="e">
        <f aca="false">concat(concat(TRIM(L209)," "),TRIM(M209))</f>
        <v>#NAME?</v>
      </c>
    </row>
    <row r="210" customFormat="false" ht="15.75" hidden="false" customHeight="false" outlineLevel="0" collapsed="false">
      <c r="E210" s="82" t="str">
        <f aca="false">IF(AND(OR(COUNTIF(A:A, A210)&gt;=2,COUNTIF(D:D, D210)&gt;=2),NOT(AND(ISBLANK(D210),ISBLANK(A210)))),"Уже был",IF(AND(ISBLANK(D210),ISBLANK(A210)),"","Всё ок"))</f>
        <v/>
      </c>
      <c r="F210" s="50" t="str">
        <f aca="false">IFERROR(__xludf.dummyfunction("IF(ISBLANK(A210),"""",IF(REGEXMATCH($P$26,TRIM(A210)),""Уже зареган"",""Всё ок""))"),"")</f>
        <v/>
      </c>
      <c r="L210" s="83" t="n">
        <f aca="false">Parse!C229</f>
        <v>0</v>
      </c>
      <c r="M210" s="83" t="n">
        <f aca="false">Parse!B229</f>
        <v>0</v>
      </c>
      <c r="N210" s="1" t="e">
        <f aca="false">concat(concat(TRIM(L210)," "),TRIM(M210))</f>
        <v>#NAME?</v>
      </c>
    </row>
    <row r="211" customFormat="false" ht="15.75" hidden="false" customHeight="false" outlineLevel="0" collapsed="false">
      <c r="E211" s="82" t="str">
        <f aca="false">IF(AND(OR(COUNTIF(A:A, A211)&gt;=2,COUNTIF(D:D, D211)&gt;=2),NOT(AND(ISBLANK(D211),ISBLANK(A211)))),"Уже был",IF(AND(ISBLANK(D211),ISBLANK(A211)),"","Всё ок"))</f>
        <v/>
      </c>
      <c r="F211" s="50" t="str">
        <f aca="false">IFERROR(__xludf.dummyfunction("IF(ISBLANK(A211),"""",IF(REGEXMATCH($P$26,TRIM(A211)),""Уже зареган"",""Всё ок""))"),"")</f>
        <v/>
      </c>
      <c r="L211" s="83" t="n">
        <f aca="false">Parse!C230</f>
        <v>0</v>
      </c>
      <c r="M211" s="83" t="n">
        <f aca="false">Parse!B230</f>
        <v>0</v>
      </c>
      <c r="N211" s="1" t="e">
        <f aca="false">concat(concat(TRIM(L211)," "),TRIM(M211))</f>
        <v>#NAME?</v>
      </c>
    </row>
    <row r="212" customFormat="false" ht="15.75" hidden="false" customHeight="false" outlineLevel="0" collapsed="false">
      <c r="E212" s="82" t="str">
        <f aca="false">IF(AND(OR(COUNTIF(A:A, A212)&gt;=2,COUNTIF(D:D, D212)&gt;=2),NOT(AND(ISBLANK(D212),ISBLANK(A212)))),"Уже был",IF(AND(ISBLANK(D212),ISBLANK(A212)),"","Всё ок"))</f>
        <v/>
      </c>
      <c r="F212" s="50" t="str">
        <f aca="false">IFERROR(__xludf.dummyfunction("IF(ISBLANK(A212),"""",IF(REGEXMATCH($P$26,TRIM(A212)),""Уже зареган"",""Всё ок""))"),"")</f>
        <v/>
      </c>
      <c r="L212" s="83" t="n">
        <f aca="false">Parse!C231</f>
        <v>0</v>
      </c>
      <c r="M212" s="83" t="n">
        <f aca="false">Parse!B231</f>
        <v>0</v>
      </c>
      <c r="N212" s="1" t="e">
        <f aca="false">concat(concat(TRIM(L212)," "),TRIM(M212))</f>
        <v>#NAME?</v>
      </c>
    </row>
    <row r="213" customFormat="false" ht="15.75" hidden="false" customHeight="false" outlineLevel="0" collapsed="false">
      <c r="E213" s="82" t="str">
        <f aca="false">IF(AND(OR(COUNTIF(A:A, A213)&gt;=2,COUNTIF(D:D, D213)&gt;=2),NOT(AND(ISBLANK(D213),ISBLANK(A213)))),"Уже был",IF(AND(ISBLANK(D213),ISBLANK(A213)),"","Всё ок"))</f>
        <v/>
      </c>
      <c r="F213" s="50" t="str">
        <f aca="false">IFERROR(__xludf.dummyfunction("IF(ISBLANK(A213),"""",IF(REGEXMATCH($P$26,TRIM(A213)),""Уже зареган"",""Всё ок""))"),"")</f>
        <v/>
      </c>
      <c r="L213" s="83" t="n">
        <f aca="false">Parse!C232</f>
        <v>0</v>
      </c>
      <c r="M213" s="83" t="n">
        <f aca="false">Parse!B232</f>
        <v>0</v>
      </c>
      <c r="N213" s="1" t="e">
        <f aca="false">concat(concat(TRIM(L213)," "),TRIM(M213))</f>
        <v>#NAME?</v>
      </c>
    </row>
    <row r="214" customFormat="false" ht="15.75" hidden="false" customHeight="false" outlineLevel="0" collapsed="false">
      <c r="E214" s="82" t="str">
        <f aca="false">IF(AND(OR(COUNTIF(A:A, A214)&gt;=2,COUNTIF(D:D, D214)&gt;=2),NOT(AND(ISBLANK(D214),ISBLANK(A214)))),"Уже был",IF(AND(ISBLANK(D214),ISBLANK(A214)),"","Всё ок"))</f>
        <v/>
      </c>
      <c r="F214" s="50" t="str">
        <f aca="false">IFERROR(__xludf.dummyfunction("IF(ISBLANK(A214),"""",IF(REGEXMATCH($P$26,TRIM(A214)),""Уже зареган"",""Всё ок""))"),"")</f>
        <v/>
      </c>
      <c r="L214" s="83" t="n">
        <f aca="false">Parse!C233</f>
        <v>0</v>
      </c>
      <c r="M214" s="83" t="n">
        <f aca="false">Parse!B233</f>
        <v>0</v>
      </c>
      <c r="N214" s="1" t="e">
        <f aca="false">concat(concat(TRIM(L214)," "),TRIM(M214))</f>
        <v>#NAME?</v>
      </c>
    </row>
    <row r="215" customFormat="false" ht="15.75" hidden="false" customHeight="false" outlineLevel="0" collapsed="false">
      <c r="E215" s="82" t="str">
        <f aca="false">IF(AND(OR(COUNTIF(A:A, A215)&gt;=2,COUNTIF(D:D, D215)&gt;=2),NOT(AND(ISBLANK(D215),ISBLANK(A215)))),"Уже был",IF(AND(ISBLANK(D215),ISBLANK(A215)),"","Всё ок"))</f>
        <v/>
      </c>
      <c r="F215" s="50" t="str">
        <f aca="false">IFERROR(__xludf.dummyfunction("IF(ISBLANK(A215),"""",IF(REGEXMATCH($P$26,TRIM(A215)),""Уже зареган"",""Всё ок""))"),"")</f>
        <v/>
      </c>
      <c r="L215" s="83" t="n">
        <f aca="false">Parse!C234</f>
        <v>0</v>
      </c>
      <c r="M215" s="83" t="n">
        <f aca="false">Parse!B234</f>
        <v>0</v>
      </c>
      <c r="N215" s="1" t="e">
        <f aca="false">concat(concat(TRIM(L215)," "),TRIM(M215))</f>
        <v>#NAME?</v>
      </c>
    </row>
    <row r="216" customFormat="false" ht="15.75" hidden="false" customHeight="false" outlineLevel="0" collapsed="false">
      <c r="E216" s="82" t="str">
        <f aca="false">IF(AND(OR(COUNTIF(A:A, A216)&gt;=2,COUNTIF(D:D, D216)&gt;=2),NOT(AND(ISBLANK(D216),ISBLANK(A216)))),"Уже был",IF(AND(ISBLANK(D216),ISBLANK(A216)),"","Всё ок"))</f>
        <v/>
      </c>
      <c r="F216" s="50" t="str">
        <f aca="false">IFERROR(__xludf.dummyfunction("IF(ISBLANK(A216),"""",IF(REGEXMATCH($P$26,TRIM(A216)),""Уже зареган"",""Всё ок""))"),"")</f>
        <v/>
      </c>
      <c r="L216" s="83" t="n">
        <f aca="false">Parse!C235</f>
        <v>0</v>
      </c>
      <c r="M216" s="83" t="n">
        <f aca="false">Parse!B235</f>
        <v>0</v>
      </c>
      <c r="N216" s="1" t="e">
        <f aca="false">concat(concat(TRIM(L216)," "),TRIM(M216))</f>
        <v>#NAME?</v>
      </c>
    </row>
    <row r="217" customFormat="false" ht="15.75" hidden="false" customHeight="false" outlineLevel="0" collapsed="false">
      <c r="E217" s="82" t="str">
        <f aca="false">IF(AND(OR(COUNTIF(A:A, A217)&gt;=2,COUNTIF(D:D, D217)&gt;=2),NOT(AND(ISBLANK(D217),ISBLANK(A217)))),"Уже был",IF(AND(ISBLANK(D217),ISBLANK(A217)),"","Всё ок"))</f>
        <v/>
      </c>
      <c r="F217" s="50" t="str">
        <f aca="false">IFERROR(__xludf.dummyfunction("IF(ISBLANK(A217),"""",IF(REGEXMATCH($P$26,TRIM(A217)),""Уже зареган"",""Всё ок""))"),"")</f>
        <v/>
      </c>
      <c r="L217" s="83" t="n">
        <f aca="false">Parse!C236</f>
        <v>0</v>
      </c>
      <c r="M217" s="83" t="n">
        <f aca="false">Parse!B236</f>
        <v>0</v>
      </c>
      <c r="N217" s="1" t="e">
        <f aca="false">concat(concat(TRIM(L217)," "),TRIM(M217))</f>
        <v>#NAME?</v>
      </c>
    </row>
    <row r="218" customFormat="false" ht="15.75" hidden="false" customHeight="false" outlineLevel="0" collapsed="false">
      <c r="E218" s="82" t="str">
        <f aca="false">IF(AND(OR(COUNTIF(A:A, A218)&gt;=2,COUNTIF(D:D, D218)&gt;=2),NOT(AND(ISBLANK(D218),ISBLANK(A218)))),"Уже был",IF(AND(ISBLANK(D218),ISBLANK(A218)),"","Всё ок"))</f>
        <v/>
      </c>
      <c r="F218" s="50" t="str">
        <f aca="false">IFERROR(__xludf.dummyfunction("IF(ISBLANK(A218),"""",IF(REGEXMATCH($P$26,TRIM(A218)),""Уже зареган"",""Всё ок""))"),"")</f>
        <v/>
      </c>
      <c r="L218" s="83" t="n">
        <f aca="false">Parse!C237</f>
        <v>0</v>
      </c>
      <c r="M218" s="83" t="n">
        <f aca="false">Parse!B237</f>
        <v>0</v>
      </c>
      <c r="N218" s="1" t="e">
        <f aca="false">concat(concat(TRIM(L218)," "),TRIM(M218))</f>
        <v>#NAME?</v>
      </c>
    </row>
    <row r="219" customFormat="false" ht="15.75" hidden="false" customHeight="false" outlineLevel="0" collapsed="false">
      <c r="E219" s="82" t="str">
        <f aca="false">IF(AND(OR(COUNTIF(A:A, A219)&gt;=2,COUNTIF(D:D, D219)&gt;=2),NOT(AND(ISBLANK(D219),ISBLANK(A219)))),"Уже был",IF(AND(ISBLANK(D219),ISBLANK(A219)),"","Всё ок"))</f>
        <v/>
      </c>
      <c r="F219" s="50" t="str">
        <f aca="false">IFERROR(__xludf.dummyfunction("IF(ISBLANK(A219),"""",IF(REGEXMATCH($P$26,TRIM(A219)),""Уже зареган"",""Всё ок""))"),"")</f>
        <v/>
      </c>
      <c r="L219" s="83" t="n">
        <f aca="false">Parse!C238</f>
        <v>0</v>
      </c>
      <c r="M219" s="83" t="n">
        <f aca="false">Parse!B238</f>
        <v>0</v>
      </c>
      <c r="N219" s="1" t="e">
        <f aca="false">concat(concat(TRIM(L219)," "),TRIM(M219))</f>
        <v>#NAME?</v>
      </c>
    </row>
    <row r="220" customFormat="false" ht="15.75" hidden="false" customHeight="false" outlineLevel="0" collapsed="false">
      <c r="E220" s="82" t="str">
        <f aca="false">IF(AND(OR(COUNTIF(A:A, A220)&gt;=2,COUNTIF(D:D, D220)&gt;=2),NOT(AND(ISBLANK(D220),ISBLANK(A220)))),"Уже был",IF(AND(ISBLANK(D220),ISBLANK(A220)),"","Всё ок"))</f>
        <v/>
      </c>
      <c r="F220" s="50" t="str">
        <f aca="false">IFERROR(__xludf.dummyfunction("IF(ISBLANK(A220),"""",IF(REGEXMATCH($P$26,TRIM(A220)),""Уже зареган"",""Всё ок""))"),"")</f>
        <v/>
      </c>
      <c r="L220" s="83" t="n">
        <f aca="false">Parse!C239</f>
        <v>0</v>
      </c>
      <c r="M220" s="83" t="n">
        <f aca="false">Parse!B239</f>
        <v>0</v>
      </c>
      <c r="N220" s="1" t="e">
        <f aca="false">concat(concat(TRIM(L220)," "),TRIM(M220))</f>
        <v>#NAME?</v>
      </c>
    </row>
    <row r="221" customFormat="false" ht="15.75" hidden="false" customHeight="false" outlineLevel="0" collapsed="false">
      <c r="E221" s="82" t="str">
        <f aca="false">IF(AND(OR(COUNTIF(A:A, A221)&gt;=2,COUNTIF(D:D, D221)&gt;=2),NOT(AND(ISBLANK(D221),ISBLANK(A221)))),"Уже был",IF(AND(ISBLANK(D221),ISBLANK(A221)),"","Всё ок"))</f>
        <v/>
      </c>
      <c r="F221" s="50" t="str">
        <f aca="false">IFERROR(__xludf.dummyfunction("IF(ISBLANK(A221),"""",IF(REGEXMATCH($P$26,TRIM(A221)),""Уже зареган"",""Всё ок""))"),"")</f>
        <v/>
      </c>
      <c r="L221" s="83" t="n">
        <f aca="false">Parse!C240</f>
        <v>0</v>
      </c>
      <c r="M221" s="83" t="n">
        <f aca="false">Parse!B240</f>
        <v>0</v>
      </c>
      <c r="N221" s="1" t="e">
        <f aca="false">concat(concat(TRIM(L221)," "),TRIM(M221))</f>
        <v>#NAME?</v>
      </c>
    </row>
    <row r="222" customFormat="false" ht="15.75" hidden="false" customHeight="false" outlineLevel="0" collapsed="false">
      <c r="E222" s="82" t="str">
        <f aca="false">IF(AND(OR(COUNTIF(A:A, A222)&gt;=2,COUNTIF(D:D, D222)&gt;=2),NOT(AND(ISBLANK(D222),ISBLANK(A222)))),"Уже был",IF(AND(ISBLANK(D222),ISBLANK(A222)),"","Всё ок"))</f>
        <v/>
      </c>
      <c r="F222" s="50" t="str">
        <f aca="false">IFERROR(__xludf.dummyfunction("IF(ISBLANK(A222),"""",IF(REGEXMATCH($P$26,TRIM(A222)),""Уже зареган"",""Всё ок""))"),"")</f>
        <v/>
      </c>
      <c r="L222" s="83" t="n">
        <f aca="false">Parse!C241</f>
        <v>0</v>
      </c>
      <c r="M222" s="83" t="n">
        <f aca="false">Parse!B241</f>
        <v>0</v>
      </c>
      <c r="N222" s="1" t="e">
        <f aca="false">concat(concat(TRIM(L222)," "),TRIM(M222))</f>
        <v>#NAME?</v>
      </c>
    </row>
    <row r="223" customFormat="false" ht="15.75" hidden="false" customHeight="false" outlineLevel="0" collapsed="false">
      <c r="E223" s="82" t="str">
        <f aca="false">IF(AND(OR(COUNTIF(A:A, A223)&gt;=2,COUNTIF(D:D, D223)&gt;=2),NOT(AND(ISBLANK(D223),ISBLANK(A223)))),"Уже был",IF(AND(ISBLANK(D223),ISBLANK(A223)),"","Всё ок"))</f>
        <v/>
      </c>
      <c r="F223" s="50" t="str">
        <f aca="false">IFERROR(__xludf.dummyfunction("IF(ISBLANK(A223),"""",IF(REGEXMATCH($P$26,TRIM(A223)),""Уже зареган"",""Всё ок""))"),"")</f>
        <v/>
      </c>
      <c r="L223" s="83" t="n">
        <f aca="false">Parse!C242</f>
        <v>0</v>
      </c>
      <c r="M223" s="83" t="n">
        <f aca="false">Parse!B242</f>
        <v>0</v>
      </c>
      <c r="N223" s="1" t="e">
        <f aca="false">concat(concat(TRIM(L223)," "),TRIM(M223))</f>
        <v>#NAME?</v>
      </c>
    </row>
    <row r="224" customFormat="false" ht="15.75" hidden="false" customHeight="false" outlineLevel="0" collapsed="false">
      <c r="E224" s="82" t="str">
        <f aca="false">IF(AND(OR(COUNTIF(A:A, A224)&gt;=2,COUNTIF(D:D, D224)&gt;=2),NOT(AND(ISBLANK(D224),ISBLANK(A224)))),"Уже был",IF(AND(ISBLANK(D224),ISBLANK(A224)),"","Всё ок"))</f>
        <v/>
      </c>
      <c r="F224" s="50" t="str">
        <f aca="false">IFERROR(__xludf.dummyfunction("IF(ISBLANK(A224),"""",IF(REGEXMATCH($P$26,TRIM(A224)),""Уже зареган"",""Всё ок""))"),"")</f>
        <v/>
      </c>
      <c r="L224" s="83" t="n">
        <f aca="false">Parse!C243</f>
        <v>0</v>
      </c>
      <c r="M224" s="83" t="n">
        <f aca="false">Parse!B243</f>
        <v>0</v>
      </c>
      <c r="N224" s="1" t="e">
        <f aca="false">concat(concat(TRIM(L224)," "),TRIM(M224))</f>
        <v>#NAME?</v>
      </c>
    </row>
    <row r="225" customFormat="false" ht="15.75" hidden="false" customHeight="false" outlineLevel="0" collapsed="false">
      <c r="E225" s="82" t="str">
        <f aca="false">IF(AND(OR(COUNTIF(A:A, A225)&gt;=2,COUNTIF(D:D, D225)&gt;=2),NOT(AND(ISBLANK(D225),ISBLANK(A225)))),"Уже был",IF(AND(ISBLANK(D225),ISBLANK(A225)),"","Всё ок"))</f>
        <v/>
      </c>
      <c r="F225" s="50" t="str">
        <f aca="false">IFERROR(__xludf.dummyfunction("IF(ISBLANK(A225),"""",IF(REGEXMATCH($P$26,TRIM(A225)),""Уже зареган"",""Всё ок""))"),"")</f>
        <v/>
      </c>
      <c r="L225" s="83" t="n">
        <f aca="false">Parse!C244</f>
        <v>0</v>
      </c>
      <c r="M225" s="83" t="n">
        <f aca="false">Parse!B244</f>
        <v>0</v>
      </c>
      <c r="N225" s="1" t="e">
        <f aca="false">concat(concat(TRIM(L225)," "),TRIM(M225))</f>
        <v>#NAME?</v>
      </c>
    </row>
    <row r="226" customFormat="false" ht="15.75" hidden="false" customHeight="false" outlineLevel="0" collapsed="false">
      <c r="E226" s="82" t="str">
        <f aca="false">IF(AND(OR(COUNTIF(A:A, A226)&gt;=2,COUNTIF(D:D, D226)&gt;=2),NOT(AND(ISBLANK(D226),ISBLANK(A226)))),"Уже был",IF(AND(ISBLANK(D226),ISBLANK(A226)),"","Всё ок"))</f>
        <v/>
      </c>
      <c r="F226" s="50" t="str">
        <f aca="false">IFERROR(__xludf.dummyfunction("IF(ISBLANK(A226),"""",IF(REGEXMATCH($P$26,TRIM(A226)),""Уже зареган"",""Всё ок""))"),"")</f>
        <v/>
      </c>
      <c r="L226" s="83" t="n">
        <f aca="false">Parse!C245</f>
        <v>0</v>
      </c>
      <c r="M226" s="83" t="n">
        <f aca="false">Parse!B245</f>
        <v>0</v>
      </c>
      <c r="N226" s="1" t="e">
        <f aca="false">concat(concat(TRIM(L226)," "),TRIM(M226))</f>
        <v>#NAME?</v>
      </c>
    </row>
    <row r="227" customFormat="false" ht="15.75" hidden="false" customHeight="false" outlineLevel="0" collapsed="false">
      <c r="E227" s="82" t="str">
        <f aca="false">IF(AND(OR(COUNTIF(A:A, A227)&gt;=2,COUNTIF(D:D, D227)&gt;=2),NOT(AND(ISBLANK(D227),ISBLANK(A227)))),"Уже был",IF(AND(ISBLANK(D227),ISBLANK(A227)),"","Всё ок"))</f>
        <v/>
      </c>
      <c r="F227" s="50" t="str">
        <f aca="false">IFERROR(__xludf.dummyfunction("IF(ISBLANK(A227),"""",IF(REGEXMATCH($P$26,TRIM(A227)),""Уже зареган"",""Всё ок""))"),"")</f>
        <v/>
      </c>
      <c r="L227" s="83" t="n">
        <f aca="false">Parse!C246</f>
        <v>0</v>
      </c>
      <c r="M227" s="83" t="n">
        <f aca="false">Parse!B246</f>
        <v>0</v>
      </c>
      <c r="N227" s="1" t="e">
        <f aca="false">concat(concat(TRIM(L227)," "),TRIM(M227))</f>
        <v>#NAME?</v>
      </c>
    </row>
    <row r="228" customFormat="false" ht="15.75" hidden="false" customHeight="false" outlineLevel="0" collapsed="false">
      <c r="E228" s="82" t="str">
        <f aca="false">IF(AND(OR(COUNTIF(A:A, A228)&gt;=2,COUNTIF(D:D, D228)&gt;=2),NOT(AND(ISBLANK(D228),ISBLANK(A228)))),"Уже был",IF(AND(ISBLANK(D228),ISBLANK(A228)),"","Всё ок"))</f>
        <v/>
      </c>
      <c r="F228" s="50" t="str">
        <f aca="false">IFERROR(__xludf.dummyfunction("IF(ISBLANK(A228),"""",IF(REGEXMATCH($P$26,TRIM(A228)),""Уже зареган"",""Всё ок""))"),"")</f>
        <v/>
      </c>
      <c r="L228" s="83" t="n">
        <f aca="false">Parse!C247</f>
        <v>0</v>
      </c>
      <c r="M228" s="83" t="n">
        <f aca="false">Parse!B247</f>
        <v>0</v>
      </c>
      <c r="N228" s="1" t="e">
        <f aca="false">concat(concat(TRIM(L228)," "),TRIM(M228))</f>
        <v>#NAME?</v>
      </c>
    </row>
    <row r="229" customFormat="false" ht="15.75" hidden="false" customHeight="false" outlineLevel="0" collapsed="false">
      <c r="E229" s="82" t="str">
        <f aca="false">IF(AND(OR(COUNTIF(A:A, A229)&gt;=2,COUNTIF(D:D, D229)&gt;=2),NOT(AND(ISBLANK(D229),ISBLANK(A229)))),"Уже был",IF(AND(ISBLANK(D229),ISBLANK(A229)),"","Всё ок"))</f>
        <v/>
      </c>
      <c r="F229" s="50" t="str">
        <f aca="false">IFERROR(__xludf.dummyfunction("IF(ISBLANK(A229),"""",IF(REGEXMATCH($P$26,TRIM(A229)),""Уже зареган"",""Всё ок""))"),"")</f>
        <v/>
      </c>
      <c r="L229" s="83" t="n">
        <f aca="false">Parse!C248</f>
        <v>0</v>
      </c>
      <c r="M229" s="83" t="n">
        <f aca="false">Parse!B248</f>
        <v>0</v>
      </c>
      <c r="N229" s="1" t="e">
        <f aca="false">concat(concat(TRIM(L229)," "),TRIM(M229))</f>
        <v>#NAME?</v>
      </c>
    </row>
    <row r="230" customFormat="false" ht="15.75" hidden="false" customHeight="false" outlineLevel="0" collapsed="false">
      <c r="E230" s="82" t="str">
        <f aca="false">IF(AND(OR(COUNTIF(A:A, A230)&gt;=2,COUNTIF(D:D, D230)&gt;=2),NOT(AND(ISBLANK(D230),ISBLANK(A230)))),"Уже был",IF(AND(ISBLANK(D230),ISBLANK(A230)),"","Всё ок"))</f>
        <v/>
      </c>
      <c r="F230" s="50" t="str">
        <f aca="false">IFERROR(__xludf.dummyfunction("IF(ISBLANK(A230),"""",IF(REGEXMATCH($P$26,TRIM(A230)),""Уже зареган"",""Всё ок""))"),"")</f>
        <v/>
      </c>
      <c r="L230" s="83" t="n">
        <f aca="false">Parse!C249</f>
        <v>0</v>
      </c>
      <c r="M230" s="83" t="n">
        <f aca="false">Parse!B249</f>
        <v>0</v>
      </c>
      <c r="N230" s="1" t="e">
        <f aca="false">concat(concat(TRIM(L230)," "),TRIM(M230))</f>
        <v>#NAME?</v>
      </c>
    </row>
    <row r="231" customFormat="false" ht="15.75" hidden="false" customHeight="false" outlineLevel="0" collapsed="false">
      <c r="E231" s="82" t="str">
        <f aca="false">IF(AND(OR(COUNTIF(A:A, A231)&gt;=2,COUNTIF(D:D, D231)&gt;=2),NOT(AND(ISBLANK(D231),ISBLANK(A231)))),"Уже был",IF(AND(ISBLANK(D231),ISBLANK(A231)),"","Всё ок"))</f>
        <v/>
      </c>
      <c r="F231" s="50" t="str">
        <f aca="false">IFERROR(__xludf.dummyfunction("IF(ISBLANK(A231),"""",IF(REGEXMATCH($P$26,TRIM(A231)),""Уже зареган"",""Всё ок""))"),"")</f>
        <v/>
      </c>
      <c r="L231" s="83" t="n">
        <f aca="false">Parse!C250</f>
        <v>0</v>
      </c>
      <c r="M231" s="83" t="n">
        <f aca="false">Parse!B250</f>
        <v>0</v>
      </c>
      <c r="N231" s="1" t="e">
        <f aca="false">concat(concat(TRIM(L231)," "),TRIM(M231))</f>
        <v>#NAME?</v>
      </c>
    </row>
    <row r="232" customFormat="false" ht="15.75" hidden="false" customHeight="false" outlineLevel="0" collapsed="false">
      <c r="E232" s="82" t="str">
        <f aca="false">IF(AND(OR(COUNTIF(A:A, A232)&gt;=2,COUNTIF(D:D, D232)&gt;=2),NOT(AND(ISBLANK(D232),ISBLANK(A232)))),"Уже был",IF(AND(ISBLANK(D232),ISBLANK(A232)),"","Всё ок"))</f>
        <v/>
      </c>
      <c r="F232" s="50" t="str">
        <f aca="false">IFERROR(__xludf.dummyfunction("IF(ISBLANK(A232),"""",IF(REGEXMATCH($P$26,TRIM(A232)),""Уже зареган"",""Всё ок""))"),"")</f>
        <v/>
      </c>
      <c r="L232" s="83" t="n">
        <f aca="false">Parse!C251</f>
        <v>0</v>
      </c>
      <c r="M232" s="83" t="n">
        <f aca="false">Parse!B251</f>
        <v>0</v>
      </c>
      <c r="N232" s="1" t="e">
        <f aca="false">concat(concat(TRIM(L232)," "),TRIM(M232))</f>
        <v>#NAME?</v>
      </c>
    </row>
    <row r="233" customFormat="false" ht="15.75" hidden="false" customHeight="false" outlineLevel="0" collapsed="false">
      <c r="E233" s="82" t="str">
        <f aca="false">IF(AND(OR(COUNTIF(A:A, A233)&gt;=2,COUNTIF(D:D, D233)&gt;=2),NOT(AND(ISBLANK(D233),ISBLANK(A233)))),"Уже был",IF(AND(ISBLANK(D233),ISBLANK(A233)),"","Всё ок"))</f>
        <v/>
      </c>
      <c r="F233" s="50" t="str">
        <f aca="false">IFERROR(__xludf.dummyfunction("IF(ISBLANK(A233),"""",IF(REGEXMATCH($P$26,TRIM(A233)),""Уже зареган"",""Всё ок""))"),"")</f>
        <v/>
      </c>
      <c r="L233" s="83" t="n">
        <f aca="false">Parse!C252</f>
        <v>0</v>
      </c>
      <c r="M233" s="83" t="n">
        <f aca="false">Parse!B252</f>
        <v>0</v>
      </c>
      <c r="N233" s="1" t="e">
        <f aca="false">concat(concat(L233," "),M233)</f>
        <v>#NAME?</v>
      </c>
    </row>
    <row r="234" customFormat="false" ht="15.75" hidden="false" customHeight="false" outlineLevel="0" collapsed="false">
      <c r="E234" s="82" t="str">
        <f aca="false">IF(AND(OR(COUNTIF(A:A, A234)&gt;=2,COUNTIF(D:D, D234)&gt;=2),NOT(AND(ISBLANK(D234),ISBLANK(A234)))),"Уже был",IF(AND(ISBLANK(D234),ISBLANK(A234)),"","Всё ок"))</f>
        <v/>
      </c>
      <c r="F234" s="50" t="str">
        <f aca="false">IFERROR(__xludf.dummyfunction("IF(ISBLANK(A234),"""",IF(REGEXMATCH($P$26,TRIM(A234)),""Уже зареган"",""Всё ок""))"),"")</f>
        <v/>
      </c>
      <c r="L234" s="83" t="n">
        <f aca="false">Parse!C253</f>
        <v>0</v>
      </c>
      <c r="M234" s="83" t="n">
        <f aca="false">Parse!B253</f>
        <v>0</v>
      </c>
      <c r="N234" s="1" t="e">
        <f aca="false">concat(concat(L234," "),M234)</f>
        <v>#NAME?</v>
      </c>
    </row>
    <row r="235" customFormat="false" ht="15.75" hidden="false" customHeight="false" outlineLevel="0" collapsed="false">
      <c r="E235" s="82" t="str">
        <f aca="false">IF(AND(OR(COUNTIF(A:A, A235)&gt;=2,COUNTIF(D:D, D235)&gt;=2),NOT(AND(ISBLANK(D235),ISBLANK(A235)))),"Уже был",IF(AND(ISBLANK(D235),ISBLANK(A235)),"","Всё ок"))</f>
        <v/>
      </c>
      <c r="F235" s="50" t="str">
        <f aca="false">IFERROR(__xludf.dummyfunction("IF(ISBLANK(A235),"""",IF(REGEXMATCH($P$26,TRIM(A235)),""Уже зареган"",""Всё ок""))"),"")</f>
        <v/>
      </c>
      <c r="L235" s="83" t="n">
        <f aca="false">Parse!C254</f>
        <v>0</v>
      </c>
      <c r="M235" s="83" t="n">
        <f aca="false">Parse!B254</f>
        <v>0</v>
      </c>
      <c r="N235" s="1" t="e">
        <f aca="false">concat(concat(L235," "),M235)</f>
        <v>#NAME?</v>
      </c>
    </row>
    <row r="236" customFormat="false" ht="15.75" hidden="false" customHeight="false" outlineLevel="0" collapsed="false">
      <c r="E236" s="82" t="str">
        <f aca="false">IF(AND(OR(COUNTIF(A:A, A236)&gt;=2,COUNTIF(D:D, D236)&gt;=2),NOT(AND(ISBLANK(D236),ISBLANK(A236)))),"Уже был",IF(AND(ISBLANK(D236),ISBLANK(A236)),"","Всё ок"))</f>
        <v/>
      </c>
      <c r="F236" s="50" t="str">
        <f aca="false">IFERROR(__xludf.dummyfunction("IF(ISBLANK(A236),"""",IF(REGEXMATCH($P$26,TRIM(A236)),""Уже зареган"",""Всё ок""))"),"")</f>
        <v/>
      </c>
      <c r="L236" s="83" t="n">
        <f aca="false">Parse!C255</f>
        <v>0</v>
      </c>
      <c r="M236" s="83" t="n">
        <f aca="false">Parse!B255</f>
        <v>0</v>
      </c>
      <c r="N236" s="1" t="e">
        <f aca="false">concat(concat(L236," "),M236)</f>
        <v>#NAME?</v>
      </c>
    </row>
    <row r="237" customFormat="false" ht="15.75" hidden="false" customHeight="false" outlineLevel="0" collapsed="false">
      <c r="E237" s="82" t="str">
        <f aca="false">IF(AND(OR(COUNTIF(A:A, A237)&gt;=2,COUNTIF(D:D, D237)&gt;=2),NOT(AND(ISBLANK(D237),ISBLANK(A237)))),"Уже был",IF(AND(ISBLANK(D237),ISBLANK(A237)),"","Всё ок"))</f>
        <v/>
      </c>
      <c r="F237" s="50" t="str">
        <f aca="false">IFERROR(__xludf.dummyfunction("IF(ISBLANK(A237),"""",IF(REGEXMATCH($P$26,TRIM(A237)),""Уже зареган"",""Всё ок""))"),"")</f>
        <v/>
      </c>
      <c r="L237" s="83" t="n">
        <f aca="false">Parse!C256</f>
        <v>0</v>
      </c>
      <c r="M237" s="83" t="n">
        <f aca="false">Parse!B256</f>
        <v>0</v>
      </c>
      <c r="N237" s="1" t="e">
        <f aca="false">concat(concat(L237," "),M237)</f>
        <v>#NAME?</v>
      </c>
    </row>
    <row r="238" customFormat="false" ht="15.75" hidden="false" customHeight="false" outlineLevel="0" collapsed="false">
      <c r="E238" s="82" t="str">
        <f aca="false">IF(AND(OR(COUNTIF(A:A, A238)&gt;=2,COUNTIF(D:D, D238)&gt;=2),NOT(AND(ISBLANK(D238),ISBLANK(A238)))),"Уже был",IF(AND(ISBLANK(D238),ISBLANK(A238)),"","Всё ок"))</f>
        <v/>
      </c>
      <c r="F238" s="50" t="str">
        <f aca="false">IFERROR(__xludf.dummyfunction("IF(ISBLANK(A238),"""",IF(REGEXMATCH($P$26,TRIM(A238)),""Уже зареган"",""Всё ок""))"),"")</f>
        <v/>
      </c>
      <c r="L238" s="83" t="n">
        <f aca="false">Parse!C257</f>
        <v>0</v>
      </c>
      <c r="M238" s="83" t="n">
        <f aca="false">Parse!B257</f>
        <v>0</v>
      </c>
      <c r="N238" s="1" t="e">
        <f aca="false">concat(concat(L238," "),M238)</f>
        <v>#NAME?</v>
      </c>
    </row>
    <row r="239" customFormat="false" ht="15.75" hidden="false" customHeight="false" outlineLevel="0" collapsed="false">
      <c r="E239" s="82" t="str">
        <f aca="false">IF(AND(OR(COUNTIF(A:A, A239)&gt;=2,COUNTIF(D:D, D239)&gt;=2),NOT(AND(ISBLANK(D239),ISBLANK(A239)))),"Уже был",IF(AND(ISBLANK(D239),ISBLANK(A239)),"","Всё ок"))</f>
        <v/>
      </c>
      <c r="F239" s="50" t="str">
        <f aca="false">IFERROR(__xludf.dummyfunction("IF(ISBLANK(A239),"""",IF(REGEXMATCH($P$26,TRIM(A239)),""Уже зареган"",""Всё ок""))"),"")</f>
        <v/>
      </c>
      <c r="L239" s="83" t="n">
        <f aca="false">Parse!C258</f>
        <v>0</v>
      </c>
      <c r="M239" s="83" t="n">
        <f aca="false">Parse!B258</f>
        <v>0</v>
      </c>
      <c r="N239" s="1" t="e">
        <f aca="false">concat(concat(L239," "),M239)</f>
        <v>#NAME?</v>
      </c>
    </row>
    <row r="240" customFormat="false" ht="15.75" hidden="false" customHeight="false" outlineLevel="0" collapsed="false">
      <c r="E240" s="82" t="str">
        <f aca="false">IF(AND(OR(COUNTIF(A:A, A240)&gt;=2,COUNTIF(D:D, D240)&gt;=2),NOT(AND(ISBLANK(D240),ISBLANK(A240)))),"Уже был",IF(AND(ISBLANK(D240),ISBLANK(A240)),"","Всё ок"))</f>
        <v/>
      </c>
      <c r="F240" s="50" t="str">
        <f aca="false">IFERROR(__xludf.dummyfunction("IF(ISBLANK(A240),"""",IF(REGEXMATCH($P$26,TRIM(A240)),""Уже зареган"",""Всё ок""))"),"")</f>
        <v/>
      </c>
      <c r="L240" s="83" t="n">
        <f aca="false">Parse!C259</f>
        <v>0</v>
      </c>
      <c r="M240" s="83" t="n">
        <f aca="false">Parse!B259</f>
        <v>0</v>
      </c>
      <c r="N240" s="1" t="e">
        <f aca="false">concat(concat(L240," "),M240)</f>
        <v>#NAME?</v>
      </c>
    </row>
    <row r="241" customFormat="false" ht="15.75" hidden="false" customHeight="false" outlineLevel="0" collapsed="false">
      <c r="E241" s="82" t="str">
        <f aca="false">IF(AND(OR(COUNTIF(A:A, A241)&gt;=2,COUNTIF(D:D, D241)&gt;=2),NOT(AND(ISBLANK(D241),ISBLANK(A241)))),"Уже был",IF(AND(ISBLANK(D241),ISBLANK(A241)),"","Всё ок"))</f>
        <v/>
      </c>
      <c r="F241" s="50" t="str">
        <f aca="false">IFERROR(__xludf.dummyfunction("IF(ISBLANK(A241),"""",IF(REGEXMATCH($P$26,TRIM(A241)),""Уже зареган"",""Всё ок""))"),"")</f>
        <v/>
      </c>
      <c r="L241" s="83" t="n">
        <f aca="false">Parse!C260</f>
        <v>0</v>
      </c>
      <c r="M241" s="83" t="n">
        <f aca="false">Parse!B260</f>
        <v>0</v>
      </c>
      <c r="N241" s="1" t="e">
        <f aca="false">concat(concat(L241," "),M241)</f>
        <v>#NAME?</v>
      </c>
    </row>
    <row r="242" customFormat="false" ht="15.75" hidden="false" customHeight="false" outlineLevel="0" collapsed="false">
      <c r="E242" s="82" t="str">
        <f aca="false">IF(AND(OR(COUNTIF(A:A, A242)&gt;=2,COUNTIF(D:D, D242)&gt;=2),NOT(AND(ISBLANK(D242),ISBLANK(A242)))),"Уже был",IF(AND(ISBLANK(D242),ISBLANK(A242)),"","Всё ок"))</f>
        <v/>
      </c>
      <c r="F242" s="50" t="str">
        <f aca="false">IFERROR(__xludf.dummyfunction("IF(ISBLANK(A242),"""",IF(REGEXMATCH($P$26,TRIM(A242)),""Уже зареган"",""Всё ок""))"),"")</f>
        <v/>
      </c>
      <c r="L242" s="83" t="n">
        <f aca="false">Parse!C261</f>
        <v>0</v>
      </c>
      <c r="M242" s="83" t="n">
        <f aca="false">Parse!B261</f>
        <v>0</v>
      </c>
      <c r="N242" s="1" t="e">
        <f aca="false">concat(concat(L242," "),M242)</f>
        <v>#NAME?</v>
      </c>
    </row>
    <row r="243" customFormat="false" ht="15.75" hidden="false" customHeight="false" outlineLevel="0" collapsed="false">
      <c r="E243" s="82" t="str">
        <f aca="false">IF(AND(OR(COUNTIF(A:A, A243)&gt;=2,COUNTIF(D:D, D243)&gt;=2),NOT(AND(ISBLANK(D243),ISBLANK(A243)))),"Уже был",IF(AND(ISBLANK(D243),ISBLANK(A243)),"","Всё ок"))</f>
        <v/>
      </c>
      <c r="F243" s="50" t="str">
        <f aca="false">IFERROR(__xludf.dummyfunction("IF(ISBLANK(A243),"""",IF(REGEXMATCH($P$26,TRIM(A243)),""Уже зареган"",""Всё ок""))"),"")</f>
        <v/>
      </c>
      <c r="L243" s="83" t="n">
        <f aca="false">Parse!C262</f>
        <v>0</v>
      </c>
      <c r="M243" s="83" t="n">
        <f aca="false">Parse!B262</f>
        <v>0</v>
      </c>
      <c r="N243" s="1" t="e">
        <f aca="false">concat(concat(L243," "),M243)</f>
        <v>#NAME?</v>
      </c>
    </row>
    <row r="244" customFormat="false" ht="15.75" hidden="false" customHeight="false" outlineLevel="0" collapsed="false">
      <c r="E244" s="82" t="str">
        <f aca="false">IF(AND(OR(COUNTIF(A:A, A244)&gt;=2,COUNTIF(D:D, D244)&gt;=2),NOT(AND(ISBLANK(D244),ISBLANK(A244)))),"Уже был",IF(AND(ISBLANK(D244),ISBLANK(A244)),"","Всё ок"))</f>
        <v/>
      </c>
      <c r="F244" s="50" t="str">
        <f aca="false">IFERROR(__xludf.dummyfunction("IF(ISBLANK(A244),"""",IF(REGEXMATCH($P$26,TRIM(A244)),""Уже зареган"",""Всё ок""))"),"")</f>
        <v/>
      </c>
      <c r="L244" s="83" t="n">
        <f aca="false">Parse!C263</f>
        <v>0</v>
      </c>
      <c r="M244" s="83" t="n">
        <f aca="false">Parse!B263</f>
        <v>0</v>
      </c>
      <c r="N244" s="1" t="e">
        <f aca="false">concat(concat(L244," "),M244)</f>
        <v>#NAME?</v>
      </c>
    </row>
    <row r="245" customFormat="false" ht="15.75" hidden="false" customHeight="false" outlineLevel="0" collapsed="false">
      <c r="E245" s="82" t="str">
        <f aca="false">IF(AND(OR(COUNTIF(A:A, A245)&gt;=2,COUNTIF(D:D, D245)&gt;=2),NOT(AND(ISBLANK(D245),ISBLANK(A245)))),"Уже был",IF(AND(ISBLANK(D245),ISBLANK(A245)),"","Всё ок"))</f>
        <v/>
      </c>
      <c r="F245" s="50" t="str">
        <f aca="false">IFERROR(__xludf.dummyfunction("IF(ISBLANK(A245),"""",IF(REGEXMATCH($P$26,TRIM(A245)),""Уже зареган"",""Всё ок""))"),"")</f>
        <v/>
      </c>
      <c r="L245" s="83" t="n">
        <f aca="false">Parse!C264</f>
        <v>0</v>
      </c>
      <c r="M245" s="83" t="n">
        <f aca="false">Parse!B264</f>
        <v>0</v>
      </c>
      <c r="N245" s="1" t="e">
        <f aca="false">concat(concat(L245," "),M245)</f>
        <v>#NAME?</v>
      </c>
    </row>
    <row r="246" customFormat="false" ht="15.75" hidden="false" customHeight="false" outlineLevel="0" collapsed="false">
      <c r="E246" s="82" t="str">
        <f aca="false">IF(AND(OR(COUNTIF(A:A, A246)&gt;=2,COUNTIF(D:D, D246)&gt;=2),NOT(AND(ISBLANK(D246),ISBLANK(A246)))),"Уже был",IF(AND(ISBLANK(D246),ISBLANK(A246)),"","Всё ок"))</f>
        <v/>
      </c>
      <c r="F246" s="50" t="str">
        <f aca="false">IFERROR(__xludf.dummyfunction("IF(ISBLANK(A246),"""",IF(REGEXMATCH($P$26,TRIM(A246)),""Уже зареган"",""Всё ок""))"),"")</f>
        <v/>
      </c>
      <c r="L246" s="83" t="n">
        <f aca="false">Parse!C265</f>
        <v>0</v>
      </c>
      <c r="M246" s="83" t="n">
        <f aca="false">Parse!B265</f>
        <v>0</v>
      </c>
      <c r="N246" s="1" t="e">
        <f aca="false">concat(concat(L246," "),M246)</f>
        <v>#NAME?</v>
      </c>
    </row>
    <row r="247" customFormat="false" ht="15.75" hidden="false" customHeight="false" outlineLevel="0" collapsed="false">
      <c r="E247" s="82" t="str">
        <f aca="false">IF(AND(OR(COUNTIF(A:A, A247)&gt;=2,COUNTIF(D:D, D247)&gt;=2),NOT(AND(ISBLANK(D247),ISBLANK(A247)))),"Уже был",IF(AND(ISBLANK(D247),ISBLANK(A247)),"","Всё ок"))</f>
        <v/>
      </c>
      <c r="F247" s="50" t="str">
        <f aca="false">IFERROR(__xludf.dummyfunction("IF(ISBLANK(A247),"""",IF(REGEXMATCH($P$26,TRIM(A247)),""Уже зареган"",""Всё ок""))"),"")</f>
        <v/>
      </c>
      <c r="L247" s="83" t="n">
        <f aca="false">Parse!C266</f>
        <v>0</v>
      </c>
      <c r="M247" s="83" t="n">
        <f aca="false">Parse!B266</f>
        <v>0</v>
      </c>
      <c r="N247" s="1" t="e">
        <f aca="false">concat(concat(L247," "),M247)</f>
        <v>#NAME?</v>
      </c>
    </row>
    <row r="248" customFormat="false" ht="15.75" hidden="false" customHeight="false" outlineLevel="0" collapsed="false">
      <c r="E248" s="82" t="str">
        <f aca="false">IF(AND(OR(COUNTIF(A:A, A248)&gt;=2,COUNTIF(D:D, D248)&gt;=2),NOT(AND(ISBLANK(D248),ISBLANK(A248)))),"Уже был",IF(AND(ISBLANK(D248),ISBLANK(A248)),"","Всё ок"))</f>
        <v/>
      </c>
      <c r="F248" s="50" t="str">
        <f aca="false">IFERROR(__xludf.dummyfunction("IF(ISBLANK(A248),"""",IF(REGEXMATCH($P$26,TRIM(A248)),""Уже зареган"",""Всё ок""))"),"")</f>
        <v/>
      </c>
      <c r="L248" s="83" t="n">
        <f aca="false">Parse!C267</f>
        <v>0</v>
      </c>
      <c r="M248" s="83" t="n">
        <f aca="false">Parse!B267</f>
        <v>0</v>
      </c>
      <c r="N248" s="1" t="e">
        <f aca="false">concat(concat(L248," "),M248)</f>
        <v>#NAME?</v>
      </c>
    </row>
    <row r="249" customFormat="false" ht="15.75" hidden="false" customHeight="false" outlineLevel="0" collapsed="false">
      <c r="E249" s="82" t="str">
        <f aca="false">IF(AND(OR(COUNTIF(A:A, A249)&gt;=2,COUNTIF(D:D, D249)&gt;=2),NOT(AND(ISBLANK(D249),ISBLANK(A249)))),"Уже был",IF(AND(ISBLANK(D249),ISBLANK(A249)),"","Всё ок"))</f>
        <v/>
      </c>
      <c r="F249" s="50" t="str">
        <f aca="false">IFERROR(__xludf.dummyfunction("IF(ISBLANK(A249),"""",IF(REGEXMATCH($P$26,TRIM(A249)),""Уже зареган"",""Всё ок""))"),"")</f>
        <v/>
      </c>
      <c r="L249" s="83" t="n">
        <f aca="false">Parse!C268</f>
        <v>0</v>
      </c>
      <c r="M249" s="83" t="n">
        <f aca="false">Parse!B268</f>
        <v>0</v>
      </c>
      <c r="N249" s="1" t="e">
        <f aca="false">concat(concat(L249," "),M249)</f>
        <v>#NAME?</v>
      </c>
    </row>
    <row r="250" customFormat="false" ht="15.75" hidden="false" customHeight="false" outlineLevel="0" collapsed="false">
      <c r="E250" s="82" t="str">
        <f aca="false">IF(AND(OR(COUNTIF(A:A, A250)&gt;=2,COUNTIF(D:D, D250)&gt;=2),NOT(AND(ISBLANK(D250),ISBLANK(A250)))),"Уже был",IF(AND(ISBLANK(D250),ISBLANK(A250)),"","Всё ок"))</f>
        <v/>
      </c>
      <c r="F250" s="50" t="str">
        <f aca="false">IFERROR(__xludf.dummyfunction("IF(ISBLANK(A250),"""",IF(REGEXMATCH($P$26,TRIM(A250)),""Уже зареган"",""Всё ок""))"),"")</f>
        <v/>
      </c>
      <c r="L250" s="83" t="n">
        <f aca="false">Parse!C269</f>
        <v>0</v>
      </c>
      <c r="M250" s="83" t="n">
        <f aca="false">Parse!B269</f>
        <v>0</v>
      </c>
      <c r="N250" s="1" t="e">
        <f aca="false">concat(concat(L250," "),M250)</f>
        <v>#NAME?</v>
      </c>
    </row>
    <row r="251" customFormat="false" ht="15.75" hidden="false" customHeight="false" outlineLevel="0" collapsed="false">
      <c r="E251" s="82" t="str">
        <f aca="false">IF(AND(OR(COUNTIF(A:A, A251)&gt;=2,COUNTIF(D:D, D251)&gt;=2),NOT(AND(ISBLANK(D251),ISBLANK(A251)))),"Уже был",IF(AND(ISBLANK(D251),ISBLANK(A251)),"","Всё ок"))</f>
        <v/>
      </c>
      <c r="F251" s="50" t="str">
        <f aca="false">IFERROR(__xludf.dummyfunction("IF(ISBLANK(A251),"""",IF(REGEXMATCH($P$26,TRIM(A251)),""Уже зареган"",""Всё ок""))"),"")</f>
        <v/>
      </c>
      <c r="L251" s="83" t="n">
        <f aca="false">Parse!C270</f>
        <v>0</v>
      </c>
      <c r="M251" s="83" t="n">
        <f aca="false">Parse!B270</f>
        <v>0</v>
      </c>
      <c r="N251" s="1" t="e">
        <f aca="false">concat(concat(L251," "),M251)</f>
        <v>#NAME?</v>
      </c>
    </row>
    <row r="252" customFormat="false" ht="15.75" hidden="false" customHeight="false" outlineLevel="0" collapsed="false">
      <c r="E252" s="82" t="str">
        <f aca="false">IF(AND(OR(COUNTIF(A:A, A252)&gt;=2,COUNTIF(D:D, D252)&gt;=2),NOT(AND(ISBLANK(D252),ISBLANK(A252)))),"Уже был",IF(AND(ISBLANK(D252),ISBLANK(A252)),"","Всё ок"))</f>
        <v/>
      </c>
      <c r="F252" s="50" t="str">
        <f aca="false">IFERROR(__xludf.dummyfunction("IF(ISBLANK(A252),"""",IF(REGEXMATCH($P$26,TRIM(A252)),""Уже зареган"",""Всё ок""))"),"")</f>
        <v/>
      </c>
      <c r="M252" s="83" t="n">
        <f aca="false">Parse!B271</f>
        <v>0</v>
      </c>
      <c r="N252" s="1" t="e">
        <f aca="false">concat(concat(L252," "),M252)</f>
        <v>#NAME?</v>
      </c>
    </row>
    <row r="253" customFormat="false" ht="15.75" hidden="false" customHeight="false" outlineLevel="0" collapsed="false">
      <c r="E253" s="82" t="str">
        <f aca="false">IF(AND(OR(COUNTIF(A:A, A253)&gt;=2,COUNTIF(D:D, D253)&gt;=2),NOT(AND(ISBLANK(D253),ISBLANK(A253)))),"Уже был",IF(AND(ISBLANK(D253),ISBLANK(A253)),"","Всё ок"))</f>
        <v/>
      </c>
      <c r="F253" s="50" t="str">
        <f aca="false">IFERROR(__xludf.dummyfunction("IF(ISBLANK(A253),"""",IF(REGEXMATCH($P$26,TRIM(A253)),""Уже зареган"",""Всё ок""))"),"")</f>
        <v/>
      </c>
      <c r="M253" s="83" t="n">
        <f aca="false">Parse!B272</f>
        <v>0</v>
      </c>
      <c r="N253" s="1" t="e">
        <f aca="false">concat(concat(L253," "),M253)</f>
        <v>#NAME?</v>
      </c>
    </row>
    <row r="254" customFormat="false" ht="15.75" hidden="false" customHeight="false" outlineLevel="0" collapsed="false">
      <c r="E254" s="82" t="str">
        <f aca="false">IF(AND(OR(COUNTIF(A:A, A254)&gt;=2,COUNTIF(D:D, D254)&gt;=2),NOT(AND(ISBLANK(D254),ISBLANK(A254)))),"Уже был",IF(AND(ISBLANK(D254),ISBLANK(A254)),"","Всё ок"))</f>
        <v/>
      </c>
      <c r="F254" s="50" t="str">
        <f aca="false">IFERROR(__xludf.dummyfunction("IF(ISBLANK(A254),"""",IF(REGEXMATCH($P$26,TRIM(A254)),""Уже зареган"",""Всё ок""))"),"")</f>
        <v/>
      </c>
      <c r="M254" s="83" t="n">
        <f aca="false">Parse!B273</f>
        <v>0</v>
      </c>
      <c r="N254" s="1" t="e">
        <f aca="false">concat(concat(L254," "),M254)</f>
        <v>#NAME?</v>
      </c>
    </row>
    <row r="255" customFormat="false" ht="15.75" hidden="false" customHeight="false" outlineLevel="0" collapsed="false">
      <c r="E255" s="82" t="str">
        <f aca="false">IF(AND(OR(COUNTIF(A:A, A255)&gt;=2,COUNTIF(D:D, D255)&gt;=2),NOT(AND(ISBLANK(D255),ISBLANK(A255)))),"Уже был",IF(AND(ISBLANK(D255),ISBLANK(A255)),"","Всё ок"))</f>
        <v/>
      </c>
      <c r="F255" s="50" t="str">
        <f aca="false">IFERROR(__xludf.dummyfunction("IF(ISBLANK(A255),"""",IF(REGEXMATCH($P$26,TRIM(A255)),""Уже зареган"",""Всё ок""))"),"")</f>
        <v/>
      </c>
      <c r="M255" s="83" t="n">
        <f aca="false">Parse!B274</f>
        <v>0</v>
      </c>
      <c r="N255" s="1" t="e">
        <f aca="false">concat(concat(L255," "),M255)</f>
        <v>#NAME?</v>
      </c>
    </row>
    <row r="256" customFormat="false" ht="15.75" hidden="false" customHeight="false" outlineLevel="0" collapsed="false">
      <c r="E256" s="82" t="str">
        <f aca="false">IF(AND(OR(COUNTIF(A:A, A256)&gt;=2,COUNTIF(D:D, D256)&gt;=2),NOT(AND(ISBLANK(D256),ISBLANK(A256)))),"Уже был",IF(AND(ISBLANK(D256),ISBLANK(A256)),"","Всё ок"))</f>
        <v/>
      </c>
      <c r="F256" s="50" t="str">
        <f aca="false">IFERROR(__xludf.dummyfunction("IF(ISBLANK(A256),"""",IF(REGEXMATCH($P$26,TRIM(A256)),""Уже зареган"",""Всё ок""))"),"")</f>
        <v/>
      </c>
      <c r="M256" s="83" t="n">
        <f aca="false">Parse!B275</f>
        <v>0</v>
      </c>
      <c r="N256" s="1" t="e">
        <f aca="false">concat(concat(L256," "),M256)</f>
        <v>#NAME?</v>
      </c>
    </row>
    <row r="257" customFormat="false" ht="15.75" hidden="false" customHeight="false" outlineLevel="0" collapsed="false">
      <c r="E257" s="82" t="str">
        <f aca="false">IF(AND(OR(COUNTIF(A:A, A257)&gt;=2,COUNTIF(D:D, D257)&gt;=2),NOT(AND(ISBLANK(D257),ISBLANK(A257)))),"Уже был",IF(AND(ISBLANK(D257),ISBLANK(A257)),"","Всё ок"))</f>
        <v/>
      </c>
      <c r="F257" s="50" t="str">
        <f aca="false">IFERROR(__xludf.dummyfunction("IF(ISBLANK(A257),"""",IF(REGEXMATCH($P$26,TRIM(A257)),""Уже зареган"",""Всё ок""))"),"")</f>
        <v/>
      </c>
      <c r="M257" s="83" t="n">
        <f aca="false">Parse!B276</f>
        <v>0</v>
      </c>
      <c r="N257" s="1" t="e">
        <f aca="false">concat(concat(L257," "),M257)</f>
        <v>#NAME?</v>
      </c>
    </row>
    <row r="258" customFormat="false" ht="15.75" hidden="false" customHeight="false" outlineLevel="0" collapsed="false">
      <c r="E258" s="82" t="str">
        <f aca="false">IF(AND(OR(COUNTIF(A:A, A258)&gt;=2,COUNTIF(D:D, D258)&gt;=2),NOT(AND(ISBLANK(D258),ISBLANK(A258)))),"Уже был",IF(AND(ISBLANK(D258),ISBLANK(A258)),"","Всё ок"))</f>
        <v/>
      </c>
      <c r="F258" s="50" t="str">
        <f aca="false">IFERROR(__xludf.dummyfunction("IF(ISBLANK(A258),"""",IF(REGEXMATCH($P$26,TRIM(A258)),""Уже зареган"",""Всё ок""))"),"")</f>
        <v/>
      </c>
      <c r="M258" s="83" t="n">
        <f aca="false">Parse!B277</f>
        <v>0</v>
      </c>
      <c r="N258" s="1" t="e">
        <f aca="false">concat(concat(L258," "),M258)</f>
        <v>#NAME?</v>
      </c>
    </row>
    <row r="259" customFormat="false" ht="15.75" hidden="false" customHeight="false" outlineLevel="0" collapsed="false">
      <c r="E259" s="82" t="str">
        <f aca="false">IF(AND(OR(COUNTIF(A:A, A259)&gt;=2,COUNTIF(D:D, D259)&gt;=2),NOT(AND(ISBLANK(D259),ISBLANK(A259)))),"Уже был",IF(AND(ISBLANK(D259),ISBLANK(A259)),"","Всё ок"))</f>
        <v/>
      </c>
      <c r="F259" s="50" t="str">
        <f aca="false">IFERROR(__xludf.dummyfunction("IF(ISBLANK(A259),"""",IF(REGEXMATCH($P$26,TRIM(A259)),""Уже зареган"",""Всё ок""))"),"")</f>
        <v/>
      </c>
      <c r="M259" s="83" t="n">
        <f aca="false">Parse!B278</f>
        <v>0</v>
      </c>
      <c r="N259" s="1" t="e">
        <f aca="false">concat(concat(L259," "),M259)</f>
        <v>#NAME?</v>
      </c>
    </row>
    <row r="260" customFormat="false" ht="15.75" hidden="false" customHeight="false" outlineLevel="0" collapsed="false">
      <c r="E260" s="82" t="str">
        <f aca="false">IF(AND(OR(COUNTIF(A:A, A260)&gt;=2,COUNTIF(D:D, D260)&gt;=2),NOT(AND(ISBLANK(D260),ISBLANK(A260)))),"Уже был",IF(AND(ISBLANK(D260),ISBLANK(A260)),"","Всё ок"))</f>
        <v/>
      </c>
      <c r="F260" s="50" t="str">
        <f aca="false">IFERROR(__xludf.dummyfunction("IF(ISBLANK(A260),"""",IF(REGEXMATCH($P$26,TRIM(A260)),""Уже зареган"",""Всё ок""))"),"")</f>
        <v/>
      </c>
      <c r="M260" s="83" t="n">
        <f aca="false">Parse!B279</f>
        <v>0</v>
      </c>
      <c r="N260" s="1" t="e">
        <f aca="false">concat(concat(L260," "),M260)</f>
        <v>#NAME?</v>
      </c>
    </row>
    <row r="261" customFormat="false" ht="15.75" hidden="false" customHeight="false" outlineLevel="0" collapsed="false">
      <c r="E261" s="82" t="str">
        <f aca="false">IF(AND(OR(COUNTIF(A:A, A261)&gt;=2,COUNTIF(D:D, D261)&gt;=2),NOT(AND(ISBLANK(D261),ISBLANK(A261)))),"Уже был",IF(AND(ISBLANK(D261),ISBLANK(A261)),"","Всё ок"))</f>
        <v/>
      </c>
      <c r="F261" s="50" t="str">
        <f aca="false">IFERROR(__xludf.dummyfunction("IF(ISBLANK(A261),"""",IF(REGEXMATCH($P$26,TRIM(A261)),""Уже зареган"",""Всё ок""))"),"")</f>
        <v/>
      </c>
      <c r="M261" s="83" t="n">
        <f aca="false">Parse!B280</f>
        <v>0</v>
      </c>
      <c r="N261" s="1" t="e">
        <f aca="false">concat(concat(L261," "),M261)</f>
        <v>#NAME?</v>
      </c>
    </row>
    <row r="262" customFormat="false" ht="15.75" hidden="false" customHeight="false" outlineLevel="0" collapsed="false">
      <c r="E262" s="82" t="str">
        <f aca="false">IF(AND(OR(COUNTIF(A:A, A262)&gt;=2,COUNTIF(D:D, D262)&gt;=2),NOT(AND(ISBLANK(D262),ISBLANK(A262)))),"Уже был",IF(AND(ISBLANK(D262),ISBLANK(A262)),"","Всё ок"))</f>
        <v/>
      </c>
      <c r="F262" s="50" t="str">
        <f aca="false">IFERROR(__xludf.dummyfunction("IF(ISBLANK(A262),"""",IF(REGEXMATCH($P$26,TRIM(A262)),""Уже зареган"",""Всё ок""))"),"")</f>
        <v/>
      </c>
      <c r="M262" s="83" t="n">
        <f aca="false">Parse!B281</f>
        <v>0</v>
      </c>
      <c r="N262" s="1" t="e">
        <f aca="false">concat(concat(L262," "),M262)</f>
        <v>#NAME?</v>
      </c>
    </row>
    <row r="263" customFormat="false" ht="15.75" hidden="false" customHeight="false" outlineLevel="0" collapsed="false">
      <c r="F263" s="50" t="str">
        <f aca="false">IFERROR(__xludf.dummyfunction("IF(ISBLANK(A263),"""",IF(REGEXMATCH($P$26,TRIM(A263)),""Уже зареган"",""Всё ок""))"),"")</f>
        <v/>
      </c>
      <c r="M263" s="83" t="n">
        <f aca="false">Parse!B282</f>
        <v>0</v>
      </c>
      <c r="N263" s="1" t="e">
        <f aca="false">concat(concat(L263," "),M263)</f>
        <v>#NAME?</v>
      </c>
    </row>
    <row r="264" customFormat="false" ht="15.75" hidden="false" customHeight="false" outlineLevel="0" collapsed="false">
      <c r="F264" s="50" t="str">
        <f aca="false">IFERROR(__xludf.dummyfunction("IF(ISBLANK(A264),"""",IF(REGEXMATCH($P$26,TRIM(A264)),""Уже зареган"",""Всё ок""))"),"")</f>
        <v/>
      </c>
      <c r="M264" s="83" t="n">
        <f aca="false">Parse!B283</f>
        <v>0</v>
      </c>
      <c r="N264" s="1" t="e">
        <f aca="false">concat(concat(L264," "),M264)</f>
        <v>#NAME?</v>
      </c>
    </row>
    <row r="265" customFormat="false" ht="15.75" hidden="false" customHeight="false" outlineLevel="0" collapsed="false">
      <c r="F265" s="50" t="str">
        <f aca="false">IFERROR(__xludf.dummyfunction("IF(ISBLANK(A265),"""",IF(REGEXMATCH($P$26,TRIM(A265)),""Уже зареган"",""Всё ок""))"),"")</f>
        <v/>
      </c>
      <c r="M265" s="83" t="n">
        <f aca="false">Parse!B284</f>
        <v>0</v>
      </c>
      <c r="N265" s="1" t="e">
        <f aca="false">concat(concat(L265," "),M265)</f>
        <v>#NAME?</v>
      </c>
    </row>
    <row r="266" customFormat="false" ht="15.75" hidden="false" customHeight="false" outlineLevel="0" collapsed="false">
      <c r="F266" s="50" t="str">
        <f aca="false">IFERROR(__xludf.dummyfunction("IF(ISBLANK(A266),"""",IF(REGEXMATCH($P$26,TRIM(A266)),""Уже зареган"",""Всё ок""))"),"")</f>
        <v/>
      </c>
      <c r="M266" s="83" t="n">
        <f aca="false">Parse!B285</f>
        <v>0</v>
      </c>
      <c r="N266" s="1" t="e">
        <f aca="false">concat(concat(L266," "),M266)</f>
        <v>#NAME?</v>
      </c>
    </row>
    <row r="267" customFormat="false" ht="15.75" hidden="false" customHeight="false" outlineLevel="0" collapsed="false">
      <c r="F267" s="50" t="str">
        <f aca="false">IFERROR(__xludf.dummyfunction("IF(ISBLANK(A267),"""",IF(REGEXMATCH($P$26,TRIM(A267)),""Уже зареган"",""Всё ок""))"),"")</f>
        <v/>
      </c>
      <c r="M267" s="83" t="n">
        <f aca="false">Parse!B286</f>
        <v>0</v>
      </c>
      <c r="N267" s="1" t="e">
        <f aca="false">concat(concat(L267," "),M267)</f>
        <v>#NAME?</v>
      </c>
    </row>
    <row r="268" customFormat="false" ht="15.75" hidden="false" customHeight="false" outlineLevel="0" collapsed="false">
      <c r="F268" s="50" t="str">
        <f aca="false">IFERROR(__xludf.dummyfunction("IF(ISBLANK(A268),"""",IF(REGEXMATCH($P$26,TRIM(A268)),""Уже зареган"",""Всё ок""))"),"")</f>
        <v/>
      </c>
      <c r="M268" s="83" t="n">
        <f aca="false">Parse!B287</f>
        <v>0</v>
      </c>
      <c r="N268" s="1" t="e">
        <f aca="false">concat(concat(L268," "),M268)</f>
        <v>#NAME?</v>
      </c>
    </row>
    <row r="269" customFormat="false" ht="15.75" hidden="false" customHeight="false" outlineLevel="0" collapsed="false">
      <c r="F269" s="50" t="str">
        <f aca="false">IFERROR(__xludf.dummyfunction("IF(ISBLANK(A269),"""",IF(REGEXMATCH($P$26,TRIM(A269)),""Уже зареган"",""Всё ок""))"),"")</f>
        <v/>
      </c>
      <c r="M269" s="83" t="n">
        <f aca="false">Parse!B288</f>
        <v>0</v>
      </c>
      <c r="N269" s="1" t="e">
        <f aca="false">concat(concat(L269," "),M269)</f>
        <v>#NAME?</v>
      </c>
    </row>
    <row r="270" customFormat="false" ht="15.75" hidden="false" customHeight="false" outlineLevel="0" collapsed="false">
      <c r="F270" s="50" t="str">
        <f aca="false">IFERROR(__xludf.dummyfunction("IF(ISBLANK(A270),"""",IF(REGEXMATCH($P$26,TRIM(A270)),""Уже зареган"",""Всё ок""))"),"")</f>
        <v/>
      </c>
      <c r="M270" s="83" t="n">
        <f aca="false">Parse!B289</f>
        <v>0</v>
      </c>
      <c r="N270" s="1" t="e">
        <f aca="false">concat(concat(L270," "),M270)</f>
        <v>#NAME?</v>
      </c>
    </row>
    <row r="271" customFormat="false" ht="15.75" hidden="false" customHeight="false" outlineLevel="0" collapsed="false">
      <c r="F271" s="50" t="str">
        <f aca="false">IFERROR(__xludf.dummyfunction("IF(ISBLANK(A271),"""",IF(REGEXMATCH($P$26,TRIM(A271)),""Уже зареган"",""Всё ок""))"),"")</f>
        <v/>
      </c>
      <c r="M271" s="83" t="n">
        <f aca="false">Parse!B290</f>
        <v>0</v>
      </c>
      <c r="N271" s="1" t="e">
        <f aca="false">concat(concat(L271," "),M271)</f>
        <v>#NAME?</v>
      </c>
    </row>
    <row r="272" customFormat="false" ht="15.75" hidden="false" customHeight="false" outlineLevel="0" collapsed="false">
      <c r="F272" s="50" t="str">
        <f aca="false">IFERROR(__xludf.dummyfunction("IF(ISBLANK(A272),"""",IF(REGEXMATCH($P$26,TRIM(A272)),""Уже зареган"",""Всё ок""))"),"")</f>
        <v/>
      </c>
      <c r="M272" s="83" t="n">
        <f aca="false">Parse!B291</f>
        <v>0</v>
      </c>
      <c r="N272" s="1" t="e">
        <f aca="false">concat(concat(L272," "),M272)</f>
        <v>#NAME?</v>
      </c>
    </row>
    <row r="273" customFormat="false" ht="15.75" hidden="false" customHeight="false" outlineLevel="0" collapsed="false">
      <c r="F273" s="50" t="str">
        <f aca="false">IFERROR(__xludf.dummyfunction("IF(ISBLANK(A273),"""",IF(REGEXMATCH($P$26,TRIM(A273)),""Уже зареган"",""Всё ок""))"),"")</f>
        <v/>
      </c>
      <c r="M273" s="83" t="n">
        <f aca="false">Parse!B292</f>
        <v>0</v>
      </c>
      <c r="N273" s="1" t="e">
        <f aca="false">concat(concat(L273," "),M273)</f>
        <v>#NAME?</v>
      </c>
    </row>
    <row r="274" customFormat="false" ht="15.75" hidden="false" customHeight="false" outlineLevel="0" collapsed="false">
      <c r="M274" s="83" t="n">
        <f aca="false">Parse!B293</f>
        <v>0</v>
      </c>
      <c r="N274" s="1" t="e">
        <f aca="false">concat(concat(L274," "),M274)</f>
        <v>#NAME?</v>
      </c>
    </row>
    <row r="275" customFormat="false" ht="15.75" hidden="false" customHeight="false" outlineLevel="0" collapsed="false">
      <c r="M275" s="83" t="n">
        <f aca="false">Parse!B294</f>
        <v>0</v>
      </c>
      <c r="N275" s="1" t="e">
        <f aca="false">concat(concat(L275," "),M275)</f>
        <v>#NAME?</v>
      </c>
    </row>
    <row r="276" customFormat="false" ht="15.75" hidden="false" customHeight="false" outlineLevel="0" collapsed="false">
      <c r="M276" s="83" t="n">
        <f aca="false">Parse!B295</f>
        <v>0</v>
      </c>
      <c r="N276" s="1" t="e">
        <f aca="false">concat(concat(L276," "),M276)</f>
        <v>#NAME?</v>
      </c>
    </row>
    <row r="277" customFormat="false" ht="15.75" hidden="false" customHeight="false" outlineLevel="0" collapsed="false">
      <c r="M277" s="83" t="n">
        <f aca="false">Parse!B296</f>
        <v>0</v>
      </c>
      <c r="N277" s="1" t="e">
        <f aca="false">concat(concat(L277," "),M277)</f>
        <v>#NAME?</v>
      </c>
    </row>
    <row r="278" customFormat="false" ht="15.75" hidden="false" customHeight="false" outlineLevel="0" collapsed="false">
      <c r="M278" s="83" t="n">
        <f aca="false">Parse!B297</f>
        <v>0</v>
      </c>
      <c r="N278" s="1" t="e">
        <f aca="false">concat(concat(L278," "),M278)</f>
        <v>#NAME?</v>
      </c>
    </row>
    <row r="279" customFormat="false" ht="15.75" hidden="false" customHeight="false" outlineLevel="0" collapsed="false">
      <c r="M279" s="83" t="n">
        <f aca="false">Parse!B298</f>
        <v>0</v>
      </c>
      <c r="N279" s="1" t="e">
        <f aca="false">concat(concat(L279," "),M279)</f>
        <v>#NAME?</v>
      </c>
    </row>
    <row r="280" customFormat="false" ht="15.75" hidden="false" customHeight="false" outlineLevel="0" collapsed="false">
      <c r="M280" s="83" t="n">
        <f aca="false">Parse!B299</f>
        <v>0</v>
      </c>
      <c r="N280" s="1" t="e">
        <f aca="false">concat(concat(L280," "),M280)</f>
        <v>#NAME?</v>
      </c>
    </row>
    <row r="281" customFormat="false" ht="15.75" hidden="false" customHeight="false" outlineLevel="0" collapsed="false">
      <c r="M281" s="83" t="n">
        <f aca="false">Parse!B300</f>
        <v>0</v>
      </c>
      <c r="N281" s="1" t="e">
        <f aca="false">concat(concat(L281," "),M281)</f>
        <v>#NAME?</v>
      </c>
    </row>
    <row r="282" customFormat="false" ht="15.75" hidden="false" customHeight="false" outlineLevel="0" collapsed="false">
      <c r="M282" s="83" t="n">
        <f aca="false">Parse!B301</f>
        <v>0</v>
      </c>
      <c r="N282" s="1" t="e">
        <f aca="false">concat(concat(L282," "),M282)</f>
        <v>#NAME?</v>
      </c>
    </row>
    <row r="283" customFormat="false" ht="15.75" hidden="false" customHeight="false" outlineLevel="0" collapsed="false">
      <c r="M283" s="83" t="n">
        <f aca="false">Parse!B302</f>
        <v>0</v>
      </c>
      <c r="N283" s="1" t="e">
        <f aca="false">concat(concat(L283," "),M283)</f>
        <v>#NAME?</v>
      </c>
    </row>
    <row r="284" customFormat="false" ht="15.75" hidden="false" customHeight="false" outlineLevel="0" collapsed="false">
      <c r="M284" s="83" t="n">
        <f aca="false">Parse!B303</f>
        <v>0</v>
      </c>
      <c r="N284" s="1" t="e">
        <f aca="false">concat(concat(L284," "),M284)</f>
        <v>#NAME?</v>
      </c>
    </row>
    <row r="285" customFormat="false" ht="15.75" hidden="false" customHeight="false" outlineLevel="0" collapsed="false">
      <c r="M285" s="83" t="n">
        <f aca="false">Parse!B304</f>
        <v>0</v>
      </c>
      <c r="N285" s="1" t="e">
        <f aca="false">concat(concat(L285," "),M285)</f>
        <v>#NAME?</v>
      </c>
    </row>
    <row r="286" customFormat="false" ht="15.75" hidden="false" customHeight="false" outlineLevel="0" collapsed="false">
      <c r="M286" s="83" t="n">
        <f aca="false">Parse!B305</f>
        <v>0</v>
      </c>
      <c r="N286" s="1" t="e">
        <f aca="false">concat(concat(L286," "),M286)</f>
        <v>#NAME?</v>
      </c>
    </row>
    <row r="287" customFormat="false" ht="15.75" hidden="false" customHeight="false" outlineLevel="0" collapsed="false">
      <c r="M287" s="83" t="n">
        <f aca="false">Parse!B306</f>
        <v>0</v>
      </c>
      <c r="N287" s="1" t="e">
        <f aca="false">concat(concat(L287," "),M287)</f>
        <v>#NAME?</v>
      </c>
    </row>
    <row r="288" customFormat="false" ht="15.75" hidden="false" customHeight="false" outlineLevel="0" collapsed="false">
      <c r="M288" s="83" t="n">
        <f aca="false">Parse!B307</f>
        <v>0</v>
      </c>
      <c r="N288" s="1" t="e">
        <f aca="false">concat(concat(L288," "),M288)</f>
        <v>#NAME?</v>
      </c>
    </row>
    <row r="289" customFormat="false" ht="15.75" hidden="false" customHeight="false" outlineLevel="0" collapsed="false">
      <c r="M289" s="83" t="n">
        <f aca="false">Parse!B308</f>
        <v>0</v>
      </c>
      <c r="N289" s="1" t="e">
        <f aca="false">concat(concat(L289," "),M289)</f>
        <v>#NAME?</v>
      </c>
    </row>
    <row r="290" customFormat="false" ht="15.75" hidden="false" customHeight="false" outlineLevel="0" collapsed="false">
      <c r="M290" s="83" t="n">
        <f aca="false">Parse!B309</f>
        <v>0</v>
      </c>
      <c r="N290" s="1" t="e">
        <f aca="false">concat(concat(L290," "),M290)</f>
        <v>#NAME?</v>
      </c>
    </row>
    <row r="291" customFormat="false" ht="15.75" hidden="false" customHeight="false" outlineLevel="0" collapsed="false">
      <c r="M291" s="83" t="n">
        <f aca="false">Parse!B310</f>
        <v>0</v>
      </c>
      <c r="N291" s="1" t="e">
        <f aca="false">concat(concat(L291," "),M291)</f>
        <v>#NAME?</v>
      </c>
    </row>
    <row r="292" customFormat="false" ht="15.75" hidden="false" customHeight="false" outlineLevel="0" collapsed="false">
      <c r="M292" s="83" t="n">
        <f aca="false">Parse!B311</f>
        <v>0</v>
      </c>
      <c r="N292" s="1" t="e">
        <f aca="false">concat(concat(L292," "),M292)</f>
        <v>#NAME?</v>
      </c>
    </row>
    <row r="293" customFormat="false" ht="15.75" hidden="false" customHeight="false" outlineLevel="0" collapsed="false">
      <c r="M293" s="83" t="n">
        <f aca="false">Parse!B312</f>
        <v>0</v>
      </c>
      <c r="N293" s="1" t="e">
        <f aca="false">concat(concat(L293," "),M293)</f>
        <v>#NAME?</v>
      </c>
    </row>
    <row r="294" customFormat="false" ht="15.75" hidden="false" customHeight="false" outlineLevel="0" collapsed="false">
      <c r="M294" s="83" t="n">
        <f aca="false">Parse!B313</f>
        <v>0</v>
      </c>
      <c r="N294" s="1" t="e">
        <f aca="false">concat(concat(L294," "),M294)</f>
        <v>#NAME?</v>
      </c>
    </row>
    <row r="295" customFormat="false" ht="15.75" hidden="false" customHeight="false" outlineLevel="0" collapsed="false">
      <c r="M295" s="83" t="n">
        <f aca="false">Parse!B314</f>
        <v>0</v>
      </c>
      <c r="N295" s="1" t="e">
        <f aca="false">concat(concat(L295," "),M295)</f>
        <v>#NAME?</v>
      </c>
    </row>
    <row r="296" customFormat="false" ht="15.75" hidden="false" customHeight="false" outlineLevel="0" collapsed="false">
      <c r="M296" s="83" t="n">
        <f aca="false">Parse!B315</f>
        <v>0</v>
      </c>
      <c r="N296" s="1" t="e">
        <f aca="false">concat(concat(L296," "),M296)</f>
        <v>#NAME?</v>
      </c>
    </row>
    <row r="297" customFormat="false" ht="15.75" hidden="false" customHeight="false" outlineLevel="0" collapsed="false">
      <c r="M297" s="83" t="n">
        <f aca="false">Parse!B316</f>
        <v>0</v>
      </c>
      <c r="N297" s="1" t="e">
        <f aca="false">concat(concat(L297," "),M297)</f>
        <v>#NAME?</v>
      </c>
    </row>
    <row r="298" customFormat="false" ht="15.75" hidden="false" customHeight="false" outlineLevel="0" collapsed="false">
      <c r="M298" s="83" t="n">
        <f aca="false">Parse!B317</f>
        <v>0</v>
      </c>
      <c r="N298" s="1" t="e">
        <f aca="false">concat(concat(L298," "),M298)</f>
        <v>#NAME?</v>
      </c>
    </row>
    <row r="299" customFormat="false" ht="15.75" hidden="false" customHeight="false" outlineLevel="0" collapsed="false">
      <c r="M299" s="83" t="n">
        <f aca="false">Parse!B318</f>
        <v>0</v>
      </c>
      <c r="N299" s="1" t="e">
        <f aca="false">concat(concat(L299," "),M299)</f>
        <v>#NAME?</v>
      </c>
    </row>
    <row r="300" customFormat="false" ht="15.75" hidden="false" customHeight="false" outlineLevel="0" collapsed="false">
      <c r="M300" s="83" t="n">
        <f aca="false">Parse!B319</f>
        <v>0</v>
      </c>
      <c r="N300" s="1" t="e">
        <f aca="false">concat(concat(L300," "),M300)</f>
        <v>#NAME?</v>
      </c>
    </row>
    <row r="301" customFormat="false" ht="15.75" hidden="false" customHeight="false" outlineLevel="0" collapsed="false">
      <c r="M301" s="83" t="n">
        <f aca="false">Parse!B320</f>
        <v>0</v>
      </c>
      <c r="N301" s="1" t="e">
        <f aca="false">concat(concat(L301," "),M301)</f>
        <v>#NAME?</v>
      </c>
    </row>
    <row r="302" customFormat="false" ht="15.75" hidden="false" customHeight="false" outlineLevel="0" collapsed="false">
      <c r="M302" s="83" t="n">
        <f aca="false">Parse!B321</f>
        <v>0</v>
      </c>
      <c r="N302" s="1" t="e">
        <f aca="false">concat(concat(L302," "),M302)</f>
        <v>#NAME?</v>
      </c>
    </row>
    <row r="303" customFormat="false" ht="15.75" hidden="false" customHeight="false" outlineLevel="0" collapsed="false">
      <c r="M303" s="83" t="n">
        <f aca="false">Parse!B322</f>
        <v>0</v>
      </c>
      <c r="N303" s="1" t="e">
        <f aca="false">concat(concat(L303," "),M303)</f>
        <v>#NAME?</v>
      </c>
    </row>
    <row r="304" customFormat="false" ht="15.75" hidden="false" customHeight="false" outlineLevel="0" collapsed="false">
      <c r="M304" s="83" t="n">
        <f aca="false">Parse!B323</f>
        <v>0</v>
      </c>
      <c r="N304" s="1" t="e">
        <f aca="false">concat(concat(L304," "),M304)</f>
        <v>#NAME?</v>
      </c>
    </row>
    <row r="305" customFormat="false" ht="15.75" hidden="false" customHeight="false" outlineLevel="0" collapsed="false">
      <c r="M305" s="83" t="n">
        <f aca="false">Parse!B324</f>
        <v>0</v>
      </c>
      <c r="N305" s="1" t="e">
        <f aca="false">concat(concat(L305," "),M305)</f>
        <v>#NAME?</v>
      </c>
    </row>
    <row r="306" customFormat="false" ht="15.75" hidden="false" customHeight="false" outlineLevel="0" collapsed="false">
      <c r="M306" s="83" t="n">
        <f aca="false">Parse!B325</f>
        <v>0</v>
      </c>
      <c r="N306" s="1" t="e">
        <f aca="false">concat(concat(L306," "),M306)</f>
        <v>#NAME?</v>
      </c>
    </row>
    <row r="307" customFormat="false" ht="15.75" hidden="false" customHeight="false" outlineLevel="0" collapsed="false">
      <c r="M307" s="83" t="n">
        <f aca="false">Parse!B326</f>
        <v>0</v>
      </c>
      <c r="N307" s="1" t="e">
        <f aca="false">concat(concat(L307," "),M307)</f>
        <v>#NAME?</v>
      </c>
    </row>
    <row r="308" customFormat="false" ht="15.75" hidden="false" customHeight="false" outlineLevel="0" collapsed="false">
      <c r="M308" s="83" t="n">
        <f aca="false">Parse!B327</f>
        <v>0</v>
      </c>
      <c r="N308" s="1" t="e">
        <f aca="false">concat(concat(L308," "),M308)</f>
        <v>#NAME?</v>
      </c>
    </row>
    <row r="309" customFormat="false" ht="15.75" hidden="false" customHeight="false" outlineLevel="0" collapsed="false">
      <c r="M309" s="83" t="n">
        <f aca="false">Parse!B328</f>
        <v>0</v>
      </c>
      <c r="N309" s="1" t="e">
        <f aca="false">concat(concat(L309," "),M309)</f>
        <v>#NAME?</v>
      </c>
    </row>
    <row r="310" customFormat="false" ht="15.75" hidden="false" customHeight="false" outlineLevel="0" collapsed="false">
      <c r="M310" s="83" t="n">
        <f aca="false">Parse!B329</f>
        <v>0</v>
      </c>
      <c r="N310" s="1" t="e">
        <f aca="false">concat(concat(L310," "),M310)</f>
        <v>#NAME?</v>
      </c>
    </row>
    <row r="311" customFormat="false" ht="15.75" hidden="false" customHeight="false" outlineLevel="0" collapsed="false">
      <c r="M311" s="83" t="n">
        <f aca="false">Parse!B330</f>
        <v>0</v>
      </c>
      <c r="N311" s="1" t="e">
        <f aca="false">concat(concat(L311," "),M311)</f>
        <v>#NAME?</v>
      </c>
    </row>
    <row r="312" customFormat="false" ht="15.75" hidden="false" customHeight="false" outlineLevel="0" collapsed="false">
      <c r="M312" s="83" t="n">
        <f aca="false">Parse!B331</f>
        <v>0</v>
      </c>
      <c r="N312" s="1" t="e">
        <f aca="false">concat(concat(L312," "),M312)</f>
        <v>#NAME?</v>
      </c>
    </row>
    <row r="313" customFormat="false" ht="15.75" hidden="false" customHeight="false" outlineLevel="0" collapsed="false">
      <c r="M313" s="83" t="n">
        <f aca="false">Parse!B332</f>
        <v>0</v>
      </c>
      <c r="N313" s="1" t="e">
        <f aca="false">concat(concat(L313," "),M313)</f>
        <v>#NAME?</v>
      </c>
    </row>
    <row r="314" customFormat="false" ht="15.75" hidden="false" customHeight="false" outlineLevel="0" collapsed="false">
      <c r="M314" s="83" t="n">
        <f aca="false">Parse!B333</f>
        <v>0</v>
      </c>
      <c r="N314" s="1" t="e">
        <f aca="false">concat(concat(L314," "),M314)</f>
        <v>#NAME?</v>
      </c>
    </row>
    <row r="315" customFormat="false" ht="15.75" hidden="false" customHeight="false" outlineLevel="0" collapsed="false">
      <c r="M315" s="83" t="n">
        <f aca="false">Parse!B334</f>
        <v>0</v>
      </c>
      <c r="N315" s="1" t="e">
        <f aca="false">concat(concat(L315," "),M315)</f>
        <v>#NAME?</v>
      </c>
    </row>
    <row r="316" customFormat="false" ht="15.75" hidden="false" customHeight="false" outlineLevel="0" collapsed="false">
      <c r="M316" s="83" t="n">
        <f aca="false">Parse!B335</f>
        <v>0</v>
      </c>
      <c r="N316" s="1" t="e">
        <f aca="false">concat(concat(L316," "),M316)</f>
        <v>#NAME?</v>
      </c>
    </row>
    <row r="317" customFormat="false" ht="15.75" hidden="false" customHeight="false" outlineLevel="0" collapsed="false">
      <c r="M317" s="83" t="n">
        <f aca="false">Parse!B336</f>
        <v>0</v>
      </c>
      <c r="N317" s="1" t="e">
        <f aca="false">concat(concat(L317," "),M317)</f>
        <v>#NAME?</v>
      </c>
    </row>
    <row r="318" customFormat="false" ht="15.75" hidden="false" customHeight="false" outlineLevel="0" collapsed="false">
      <c r="M318" s="83" t="n">
        <f aca="false">Parse!B337</f>
        <v>0</v>
      </c>
      <c r="N318" s="1" t="e">
        <f aca="false">concat(concat(L318," "),M318)</f>
        <v>#NAME?</v>
      </c>
    </row>
    <row r="319" customFormat="false" ht="15.75" hidden="false" customHeight="false" outlineLevel="0" collapsed="false">
      <c r="M319" s="83" t="n">
        <f aca="false">Parse!B338</f>
        <v>0</v>
      </c>
      <c r="N319" s="1" t="e">
        <f aca="false">concat(concat(L319," "),M319)</f>
        <v>#NAME?</v>
      </c>
    </row>
    <row r="320" customFormat="false" ht="15.75" hidden="false" customHeight="false" outlineLevel="0" collapsed="false">
      <c r="M320" s="83" t="n">
        <f aca="false">Parse!B339</f>
        <v>0</v>
      </c>
      <c r="N320" s="1" t="e">
        <f aca="false">concat(concat(L320," "),M320)</f>
        <v>#NAME?</v>
      </c>
    </row>
    <row r="321" customFormat="false" ht="15.75" hidden="false" customHeight="false" outlineLevel="0" collapsed="false">
      <c r="M321" s="83" t="n">
        <f aca="false">Parse!B340</f>
        <v>0</v>
      </c>
      <c r="N321" s="1" t="e">
        <f aca="false">concat(concat(L321," "),M321)</f>
        <v>#NAME?</v>
      </c>
    </row>
    <row r="322" customFormat="false" ht="15.75" hidden="false" customHeight="false" outlineLevel="0" collapsed="false">
      <c r="M322" s="83" t="n">
        <f aca="false">Parse!B341</f>
        <v>0</v>
      </c>
      <c r="N322" s="1" t="e">
        <f aca="false">concat(concat(L322," "),M322)</f>
        <v>#NAME?</v>
      </c>
    </row>
    <row r="323" customFormat="false" ht="15.75" hidden="false" customHeight="false" outlineLevel="0" collapsed="false">
      <c r="M323" s="83" t="n">
        <f aca="false">Parse!B342</f>
        <v>0</v>
      </c>
      <c r="N323" s="1" t="e">
        <f aca="false">concat(concat(L323," "),M323)</f>
        <v>#NAME?</v>
      </c>
    </row>
    <row r="324" customFormat="false" ht="15.75" hidden="false" customHeight="false" outlineLevel="0" collapsed="false">
      <c r="M324" s="83" t="n">
        <f aca="false">Parse!B343</f>
        <v>0</v>
      </c>
      <c r="N324" s="1" t="e">
        <f aca="false">concat(concat(L324," "),M324)</f>
        <v>#NAME?</v>
      </c>
    </row>
    <row r="325" customFormat="false" ht="15.75" hidden="false" customHeight="false" outlineLevel="0" collapsed="false">
      <c r="M325" s="83" t="n">
        <f aca="false">Parse!B344</f>
        <v>0</v>
      </c>
      <c r="N325" s="1" t="e">
        <f aca="false">concat(concat(L325," "),M325)</f>
        <v>#NAME?</v>
      </c>
    </row>
    <row r="326" customFormat="false" ht="15.75" hidden="false" customHeight="false" outlineLevel="0" collapsed="false">
      <c r="M326" s="83" t="n">
        <f aca="false">Parse!B345</f>
        <v>0</v>
      </c>
      <c r="N326" s="1" t="e">
        <f aca="false">concat(concat(L326," "),M326)</f>
        <v>#NAME?</v>
      </c>
    </row>
    <row r="327" customFormat="false" ht="15.75" hidden="false" customHeight="false" outlineLevel="0" collapsed="false">
      <c r="M327" s="83" t="n">
        <f aca="false">Parse!B346</f>
        <v>0</v>
      </c>
      <c r="N327" s="1" t="e">
        <f aca="false">concat(concat(L327," "),M327)</f>
        <v>#NAME?</v>
      </c>
    </row>
    <row r="328" customFormat="false" ht="15.75" hidden="false" customHeight="false" outlineLevel="0" collapsed="false">
      <c r="M328" s="83" t="n">
        <f aca="false">Parse!B347</f>
        <v>0</v>
      </c>
      <c r="N328" s="1" t="e">
        <f aca="false">concat(concat(L328," "),M328)</f>
        <v>#NAME?</v>
      </c>
    </row>
    <row r="329" customFormat="false" ht="15.75" hidden="false" customHeight="false" outlineLevel="0" collapsed="false">
      <c r="M329" s="83" t="n">
        <f aca="false">Parse!B348</f>
        <v>0</v>
      </c>
      <c r="N329" s="1" t="e">
        <f aca="false">concat(concat(L329," "),M329)</f>
        <v>#NAME?</v>
      </c>
    </row>
    <row r="330" customFormat="false" ht="15.75" hidden="false" customHeight="false" outlineLevel="0" collapsed="false">
      <c r="M330" s="83" t="n">
        <f aca="false">Parse!B349</f>
        <v>0</v>
      </c>
      <c r="N330" s="1" t="e">
        <f aca="false">concat(concat(L330," "),M330)</f>
        <v>#NAME?</v>
      </c>
    </row>
    <row r="331" customFormat="false" ht="15.75" hidden="false" customHeight="false" outlineLevel="0" collapsed="false">
      <c r="M331" s="83" t="n">
        <f aca="false">Parse!B350</f>
        <v>0</v>
      </c>
      <c r="N331" s="1" t="e">
        <f aca="false">concat(concat(L331," "),M331)</f>
        <v>#NAME?</v>
      </c>
    </row>
    <row r="332" customFormat="false" ht="15.75" hidden="false" customHeight="false" outlineLevel="0" collapsed="false">
      <c r="M332" s="83" t="n">
        <f aca="false">Parse!B351</f>
        <v>0</v>
      </c>
      <c r="N332" s="1" t="e">
        <f aca="false">concat(concat(L332," "),M332)</f>
        <v>#NAME?</v>
      </c>
    </row>
    <row r="333" customFormat="false" ht="15.75" hidden="false" customHeight="false" outlineLevel="0" collapsed="false">
      <c r="M333" s="83" t="n">
        <f aca="false">Parse!B352</f>
        <v>0</v>
      </c>
    </row>
  </sheetData>
  <conditionalFormatting sqref="E1:E1000">
    <cfRule type="cellIs" priority="2" operator="equal" aboveAverage="0" equalAverage="0" bottom="0" percent="0" rank="0" text="" dxfId="5">
      <formula>"Всё ок"</formula>
    </cfRule>
  </conditionalFormatting>
  <conditionalFormatting sqref="E1:E1000">
    <cfRule type="cellIs" priority="3" operator="equal" aboveAverage="0" equalAverage="0" bottom="0" percent="0" rank="0" text="" dxfId="6">
      <formula>"Уже был"</formula>
    </cfRule>
  </conditionalFormatting>
  <conditionalFormatting sqref="F1:F1000">
    <cfRule type="cellIs" priority="4" operator="equal" aboveAverage="0" equalAverage="0" bottom="0" percent="0" rank="0" text="" dxfId="5">
      <formula>"Всё ок"</formula>
    </cfRule>
  </conditionalFormatting>
  <conditionalFormatting sqref="F1:F1000">
    <cfRule type="cellIs" priority="5" operator="equal" aboveAverage="0" equalAverage="0" bottom="0" percent="0" rank="0" text="" dxfId="6">
      <formula>"Уже зареган"</formula>
    </cfRule>
  </conditionalFormatting>
  <dataValidations count="3">
    <dataValidation allowBlank="true" errorStyle="stop" operator="between" showDropDown="false" showErrorMessage="false" showInputMessage="false" sqref="G2" type="list">
      <formula1>"Лука,Аня,Стася,Вова"</formula1>
      <formula2>0</formula2>
    </dataValidation>
    <dataValidation allowBlank="true" errorStyle="stop" operator="between" showDropDown="false" showErrorMessage="false" showInputMessage="false" sqref="H2:H133" type="list">
      <formula1>"захантили,игнор,думает,отказ"</formula1>
      <formula2>0</formula2>
    </dataValidation>
    <dataValidation allowBlank="true" errorStyle="stop" operator="between" showDropDown="false" showErrorMessage="false" showInputMessage="false" sqref="G3:G133" type="list">
      <formula1>"Лука,Аня,Стася,Вова,Лада"</formula1>
      <formula2>0</formula2>
    </dataValidation>
  </dataValidations>
  <hyperlinks>
    <hyperlink ref="D2" r:id="rId1" display="vk.com/anon"/>
    <hyperlink ref="D3" r:id="rId2" display="https://vk.com/id489112663"/>
    <hyperlink ref="D4" r:id="rId3" display="https://vk.com/ksenia_grair"/>
    <hyperlink ref="D5" r:id="rId4" display="https://vk.com/qformbb"/>
    <hyperlink ref="D6" r:id="rId5" display="https://vk.com/id556146911"/>
    <hyperlink ref="D7" r:id="rId6" display="https://vk.com/vzenkov0"/>
    <hyperlink ref="D8" r:id="rId7" display="https://vk.com/id538704150"/>
    <hyperlink ref="D9" r:id="rId8" display="https://vk.com/sherlock__h"/>
    <hyperlink ref="D10" r:id="rId9" display="https://vk.com/temaskripa"/>
    <hyperlink ref="D11" r:id="rId10" display="https://vk.com/eboyarnikk"/>
    <hyperlink ref="D12" r:id="rId11" display="https://vk.com/cho_za_gei"/>
    <hyperlink ref="D13" r:id="rId12" display="https://vk.com/osipov_2304"/>
    <hyperlink ref="D14" r:id="rId13" display="https://vk.com/ashley_duck"/>
    <hyperlink ref="D15" r:id="rId14" display="https://vk.com/boyarnikovv"/>
    <hyperlink ref="D16" r:id="rId15" display="https://vk.com/al.bibichev"/>
    <hyperlink ref="D17" r:id="rId16" display="https://vk.com/sand_but_true"/>
    <hyperlink ref="D18" r:id="rId17" display="https://vk.com/goawaythefuck"/>
    <hyperlink ref="D19" r:id="rId18" display="https://vk.com/ecliptic_boundaries"/>
    <hyperlink ref="D20" r:id="rId19" display="https://vk.com/adraff05"/>
    <hyperlink ref="D21" r:id="rId20" display="https://vk.com/fanatamandiandgagiandamicusa"/>
    <hyperlink ref="D22" r:id="rId21" display="https://vk.com/id591429365"/>
    <hyperlink ref="D25" r:id="rId22" display="https://vk.com/dnl.shvchk"/>
    <hyperlink ref="D26" r:id="rId23" display="https://vk.com/thefirstly1"/>
    <hyperlink ref="D27" r:id="rId24" display="https://vk.com/artemiy.melnikov"/>
    <hyperlink ref="D28" r:id="rId25" display="https://vk.com/lowoluwul"/>
    <hyperlink ref="D29" r:id="rId26" display="https://vk.com/id512148329"/>
    <hyperlink ref="D30" r:id="rId27" display="https://vk.com/sadbekov3"/>
    <hyperlink ref="D31" r:id="rId28" display="https://vk.com/semen.rybalov"/>
    <hyperlink ref="D32" r:id="rId29" display="https://vk.com/id247350101"/>
    <hyperlink ref="D33" r:id="rId30" display="https://vk.com/1kovand1"/>
    <hyperlink ref="D34" r:id="rId31" display="https://vk.com/artheda"/>
    <hyperlink ref="D35" r:id="rId32" display="https://vk.com/i_d0nt_care_at_all"/>
    <hyperlink ref="D36" r:id="rId33" display="https://vk.com/klufoutfv6r"/>
    <hyperlink ref="D37" r:id="rId34" display="https://vk.com/radiohv"/>
    <hyperlink ref="D38" r:id="rId35" display="https://vk.com/krivihvova"/>
    <hyperlink ref="D39" r:id="rId36" display="https://vk.com/adelfinskii"/>
    <hyperlink ref="D40" r:id="rId37" display="https://vk.com/i.mamontova2000"/>
    <hyperlink ref="D41" r:id="rId38" display="https://vk.com/id515961753"/>
    <hyperlink ref="D42" r:id="rId39" display="https://vk.com/id337040218"/>
    <hyperlink ref="D43" r:id="rId40" display="https://vk.com/id319665602"/>
    <hyperlink ref="D44" r:id="rId41" display="https://vk.com/radikal_communist"/>
    <hyperlink ref="D45" r:id="rId42" display="https://vk.com/ltdoni"/>
    <hyperlink ref="D46" r:id="rId43" display="https://vk.com/egor_kan_san"/>
    <hyperlink ref="D47" r:id="rId44" display="https://vk.com/revenko2001"/>
    <hyperlink ref="D48" r:id="rId45" display="https://vk.com/y.suraeva1"/>
    <hyperlink ref="D49" r:id="rId46" display="https://vk.com/shura1204"/>
    <hyperlink ref="D50" r:id="rId47" display="https://vk.com/veliky_kikiy"/>
    <hyperlink ref="D51" r:id="rId48" display="https://vk.com/skulls.for.the.skull.throne"/>
    <hyperlink ref="D52" r:id="rId49" display="https://vk.com/id529522974"/>
    <hyperlink ref="D53" r:id="rId50" display="https://vk.com/posledniy_rimlyanin"/>
    <hyperlink ref="D54" r:id="rId51" display="https://vk.com/kakoytochilavek"/>
    <hyperlink ref="D55" r:id="rId52" display="https://vk.com/niksidorov101"/>
    <hyperlink ref="D56" r:id="rId53" display="https://vk.com/gucciflipflapx"/>
    <hyperlink ref="D57" r:id="rId54" display="https://vk.com/x1v4n"/>
    <hyperlink ref="D58" r:id="rId55" display="https://vk.com/id393148917"/>
    <hyperlink ref="D59" r:id="rId56" display="https://vk.com/id534641975"/>
    <hyperlink ref="D60" r:id="rId57" display="https://vk.com/ivantheglorious"/>
    <hyperlink ref="D61" r:id="rId58" display="https://vk.com/p.nikulshin"/>
    <hyperlink ref="D63" r:id="rId59" display="https://vk.com/igor.senin"/>
    <hyperlink ref="D65" r:id="rId60" display="https://vk.com/misha_zhilin2003"/>
    <hyperlink ref="D66" r:id="rId61" display="https://vk.com/znaev_r"/>
    <hyperlink ref="D67" r:id="rId62" display="https://vk.com/ihave_a_weakness"/>
    <hyperlink ref="D68" r:id="rId63" display="https://vk.com/kaiser_lu"/>
    <hyperlink ref="D69" r:id="rId64" display="https://vk.com/stacy.bogachenko"/>
    <hyperlink ref="D70" r:id="rId65" display="https://vk.com/karisous"/>
    <hyperlink ref="D71" r:id="rId66" display="https://vk.com/i.korennoy"/>
    <hyperlink ref="D72" r:id="rId67" display="https://vk.com/mark554"/>
    <hyperlink ref="D73" r:id="rId68" display="https://vk.com/saverskay05"/>
    <hyperlink ref="D74" r:id="rId69" display="https://vk.com/solnyshko2288"/>
    <hyperlink ref="D75" r:id="rId70" display="https://vk.com/pavel300805"/>
    <hyperlink ref="D76" r:id="rId71" display="https://vk.com/krestonosec28"/>
    <hyperlink ref="D77" r:id="rId72" display="https://vk.com/le_gush"/>
    <hyperlink ref="D78" r:id="rId73" display="https://vk.com/socialistischeweltrepublik"/>
    <hyperlink ref="D79" r:id="rId74" display="https://vk.com/mylifeaseve"/>
    <hyperlink ref="D80" r:id="rId75" display="https://vk.com/krasavchik_matvey"/>
    <hyperlink ref="D81" r:id="rId76" display="https://vk.com/sobako_tupaya"/>
    <hyperlink ref="D82" r:id="rId77" display="https://vk.com/black_maksim"/>
    <hyperlink ref="D83" r:id="rId78" display="https://vk.com/zlata_patlina"/>
    <hyperlink ref="D84" r:id="rId79" display="https://vk.com/keeperofthemoonlight"/>
    <hyperlink ref="D85" r:id="rId80" display="https://vk.com/euloshkarev"/>
    <hyperlink ref="D86" r:id="rId81" display="https://vk.com/fbruh"/>
    <hyperlink ref="D87" r:id="rId82" display="https://vk.com/id366123853"/>
    <hyperlink ref="D88" r:id="rId83" display="https://vk.com/katyakikot"/>
    <hyperlink ref="D89" r:id="rId84" display="https://vk.com/id238150808"/>
    <hyperlink ref="D90" r:id="rId85" display="https://vk.com/ilya_burlyaev"/>
    <hyperlink ref="D91" r:id="rId86" display="https://vk.com/boomsaramei"/>
    <hyperlink ref="D92" r:id="rId87" display="https://vk.com/nosmarkatuana"/>
    <hyperlink ref="D93" r:id="rId88" display="https://vk.com/satantica"/>
    <hyperlink ref="D94" r:id="rId89" display="https://vk.com/id281800589"/>
    <hyperlink ref="D95" r:id="rId90" display="https://vk.com/veronika.tseneva"/>
    <hyperlink ref="D96" r:id="rId91" display="https://vk.com/daenerys_targarien"/>
    <hyperlink ref="D97" r:id="rId92" display="https://vk.com/lilmorguean"/>
    <hyperlink ref="D98" r:id="rId93" display="https://vk.com/who_kto_a_glavnoe_zachem"/>
    <hyperlink ref="D99" r:id="rId94" display="https://vk.com/id356172162"/>
    <hyperlink ref="D100" r:id="rId95" display="https://vk.com/id324261632"/>
    <hyperlink ref="D101" r:id="rId96" display="https://vk.com/id221029143"/>
    <hyperlink ref="D102" r:id="rId97" display="https://vk.com/ladabelograd"/>
    <hyperlink ref="D103" r:id="rId98" display="https://vk.com/mrs.dachshund"/>
    <hyperlink ref="D104" r:id="rId99" display="https://vk.com/idmartyshkina"/>
    <hyperlink ref="D105" r:id="rId100" display="https://vk.com/maria_tarabanova"/>
    <hyperlink ref="D106" r:id="rId101" display="https://vk.com/luchshaya_zyrkachka"/>
    <hyperlink ref="D111" r:id="rId102" display="https://vk.com/id331619991"/>
    <hyperlink ref="D112" r:id="rId103" display="https://vk.com/id257939120"/>
    <hyperlink ref="D114" r:id="rId104" display="https://vk.com/slawa_polsce"/>
    <hyperlink ref="D115" r:id="rId105" display="https://vk.com/hyp0cr1tee&#10;https://vk.com/pr1zzm4"/>
    <hyperlink ref="I115" r:id="rId106" display="https://i.imgflip.com/3pqyo3.jpg"/>
    <hyperlink ref="D116" r:id="rId107" display="https://vk.com/id594981413"/>
    <hyperlink ref="D117" r:id="rId108" display="https://vk.com/sourdough_vodka"/>
    <hyperlink ref="D118" r:id="rId109" display="https://vk.com/id171494167"/>
    <hyperlink ref="D119" r:id="rId110" display="https://vk.com/sumleninova"/>
    <hyperlink ref="D122" r:id="rId111" display="https://vk.com/id618563452"/>
    <hyperlink ref="D124" r:id="rId112" display="https://vk.com/id_moiseenkoevgeniy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tr">
        <f aca="false">IFERROR(__xludf.dummyfunction("IMPORTRANGE(""https://docs.google.com/spreadsheets/d/1YL5zzgIiwprvCm6c9pWx0S8fPJKkWIHerSw7pAYQ2YA/edit"", ""Переформатированный ответ!B1:C200"")"),"Фамилия")</f>
        <v>Фамилия</v>
      </c>
      <c r="B1" s="1" t="str">
        <f aca="false">IFERROR(__xludf.dummyfunction("""COMPUTED_VALUE"""),"Имя")</f>
        <v>Имя</v>
      </c>
    </row>
    <row r="2" customFormat="false" ht="15.75" hidden="false" customHeight="false" outlineLevel="0" collapsed="false">
      <c r="A2" s="1" t="str">
        <f aca="false">IFERROR(__xludf.dummyfunction("""COMPUTED_VALUE"""),"Усова")</f>
        <v>Усова</v>
      </c>
      <c r="B2" s="1" t="str">
        <f aca="false">IFERROR(__xludf.dummyfunction("""COMPUTED_VALUE"""),"Вероника")</f>
        <v>Вероника</v>
      </c>
    </row>
    <row r="3" customFormat="false" ht="15.75" hidden="false" customHeight="false" outlineLevel="0" collapsed="false">
      <c r="A3" s="1" t="str">
        <f aca="false">IFERROR(__xludf.dummyfunction("""COMPUTED_VALUE"""),"Пьянзин")</f>
        <v>Пьянзин</v>
      </c>
      <c r="B3" s="1" t="str">
        <f aca="false">IFERROR(__xludf.dummyfunction("""COMPUTED_VALUE"""),"Богдан")</f>
        <v>Богдан</v>
      </c>
    </row>
    <row r="4" customFormat="false" ht="15.75" hidden="false" customHeight="false" outlineLevel="0" collapsed="false">
      <c r="A4" s="1" t="str">
        <f aca="false">IFERROR(__xludf.dummyfunction("""COMPUTED_VALUE"""),"Анохина")</f>
        <v>Анохина</v>
      </c>
      <c r="B4" s="1" t="str">
        <f aca="false">IFERROR(__xludf.dummyfunction("""COMPUTED_VALUE"""),"Полина")</f>
        <v>Полина</v>
      </c>
    </row>
    <row r="5" customFormat="false" ht="15.75" hidden="false" customHeight="false" outlineLevel="0" collapsed="false">
      <c r="A5" s="1" t="str">
        <f aca="false">IFERROR(__xludf.dummyfunction("""COMPUTED_VALUE"""),"Шведова")</f>
        <v>Шведова</v>
      </c>
      <c r="B5" s="1" t="str">
        <f aca="false">IFERROR(__xludf.dummyfunction("""COMPUTED_VALUE"""),"Полина")</f>
        <v>Полина</v>
      </c>
    </row>
    <row r="6" customFormat="false" ht="15.75" hidden="false" customHeight="false" outlineLevel="0" collapsed="false">
      <c r="A6" s="1" t="str">
        <f aca="false">IFERROR(__xludf.dummyfunction("""COMPUTED_VALUE"""),"Вареникова")</f>
        <v>Вареникова</v>
      </c>
      <c r="B6" s="1" t="str">
        <f aca="false">IFERROR(__xludf.dummyfunction("""COMPUTED_VALUE"""),"Ксения")</f>
        <v>Ксения</v>
      </c>
    </row>
    <row r="7" customFormat="false" ht="15.75" hidden="false" customHeight="false" outlineLevel="0" collapsed="false">
      <c r="A7" s="1" t="str">
        <f aca="false">IFERROR(__xludf.dummyfunction("""COMPUTED_VALUE"""),"Томилова")</f>
        <v>Томилова</v>
      </c>
      <c r="B7" s="1" t="str">
        <f aca="false">IFERROR(__xludf.dummyfunction("""COMPUTED_VALUE"""),"Кристина")</f>
        <v>Кристина</v>
      </c>
    </row>
    <row r="8" customFormat="false" ht="15.75" hidden="false" customHeight="false" outlineLevel="0" collapsed="false">
      <c r="A8" s="1" t="str">
        <f aca="false">IFERROR(__xludf.dummyfunction("""COMPUTED_VALUE"""),"Тыщенко")</f>
        <v>Тыщенко</v>
      </c>
      <c r="B8" s="1" t="str">
        <f aca="false">IFERROR(__xludf.dummyfunction("""COMPUTED_VALUE"""),"Ольга")</f>
        <v>Ольга</v>
      </c>
    </row>
    <row r="9" customFormat="false" ht="15.75" hidden="false" customHeight="false" outlineLevel="0" collapsed="false">
      <c r="A9" s="1" t="str">
        <f aca="false">IFERROR(__xludf.dummyfunction("""COMPUTED_VALUE"""),"Герасименко")</f>
        <v>Герасименко</v>
      </c>
      <c r="B9" s="1" t="str">
        <f aca="false">IFERROR(__xludf.dummyfunction("""COMPUTED_VALUE"""),"Мария")</f>
        <v>Мария</v>
      </c>
    </row>
    <row r="10" customFormat="false" ht="15.75" hidden="false" customHeight="false" outlineLevel="0" collapsed="false">
      <c r="A10" s="1" t="str">
        <f aca="false">IFERROR(__xludf.dummyfunction("""COMPUTED_VALUE"""),"Перевальская")</f>
        <v>Перевальская</v>
      </c>
      <c r="B10" s="1" t="str">
        <f aca="false">IFERROR(__xludf.dummyfunction("""COMPUTED_VALUE"""),"Мария")</f>
        <v>Мария</v>
      </c>
    </row>
    <row r="11" customFormat="false" ht="15.75" hidden="false" customHeight="false" outlineLevel="0" collapsed="false">
      <c r="A11" s="1" t="str">
        <f aca="false">IFERROR(__xludf.dummyfunction("""COMPUTED_VALUE"""),"Лобов")</f>
        <v>Лобов</v>
      </c>
      <c r="B11" s="1" t="str">
        <f aca="false">IFERROR(__xludf.dummyfunction("""COMPUTED_VALUE"""),"Александр")</f>
        <v>Александр</v>
      </c>
    </row>
    <row r="12" customFormat="false" ht="15.75" hidden="false" customHeight="false" outlineLevel="0" collapsed="false">
      <c r="A12" s="1" t="str">
        <f aca="false">IFERROR(__xludf.dummyfunction("""COMPUTED_VALUE"""),"Ткаченко")</f>
        <v>Ткаченко</v>
      </c>
      <c r="B12" s="1" t="str">
        <f aca="false">IFERROR(__xludf.dummyfunction("""COMPUTED_VALUE"""),"Анна")</f>
        <v>Анна</v>
      </c>
    </row>
    <row r="13" customFormat="false" ht="15.75" hidden="false" customHeight="false" outlineLevel="0" collapsed="false">
      <c r="A13" s="1" t="str">
        <f aca="false">IFERROR(__xludf.dummyfunction("""COMPUTED_VALUE"""),"Подворная")</f>
        <v>Подворная</v>
      </c>
      <c r="B13" s="1" t="str">
        <f aca="false">IFERROR(__xludf.dummyfunction("""COMPUTED_VALUE"""),"Кристина")</f>
        <v>Кристина</v>
      </c>
    </row>
    <row r="14" customFormat="false" ht="15.75" hidden="false" customHeight="false" outlineLevel="0" collapsed="false">
      <c r="A14" s="1" t="str">
        <f aca="false">IFERROR(__xludf.dummyfunction("""COMPUTED_VALUE"""),"Шукшина")</f>
        <v>Шукшина</v>
      </c>
      <c r="B14" s="1" t="str">
        <f aca="false">IFERROR(__xludf.dummyfunction("""COMPUTED_VALUE"""),"Татьяна")</f>
        <v>Татьяна</v>
      </c>
    </row>
    <row r="15" customFormat="false" ht="15.75" hidden="false" customHeight="false" outlineLevel="0" collapsed="false">
      <c r="A15" s="1" t="str">
        <f aca="false">IFERROR(__xludf.dummyfunction("""COMPUTED_VALUE"""),"Терешонок")</f>
        <v>Терешонок</v>
      </c>
      <c r="B15" s="1" t="str">
        <f aca="false">IFERROR(__xludf.dummyfunction("""COMPUTED_VALUE"""),"Алёна")</f>
        <v>Алёна</v>
      </c>
    </row>
    <row r="16" customFormat="false" ht="15.75" hidden="false" customHeight="false" outlineLevel="0" collapsed="false">
      <c r="A16" s="1" t="str">
        <f aca="false">IFERROR(__xludf.dummyfunction("""COMPUTED_VALUE"""),"Павлова")</f>
        <v>Павлова</v>
      </c>
      <c r="B16" s="1" t="str">
        <f aca="false">IFERROR(__xludf.dummyfunction("""COMPUTED_VALUE"""),"Софья")</f>
        <v>Софья</v>
      </c>
    </row>
    <row r="17" customFormat="false" ht="15.75" hidden="false" customHeight="false" outlineLevel="0" collapsed="false">
      <c r="A17" s="1" t="str">
        <f aca="false">IFERROR(__xludf.dummyfunction("""COMPUTED_VALUE"""),"Комнацкий")</f>
        <v>Комнацкий</v>
      </c>
      <c r="B17" s="1" t="str">
        <f aca="false">IFERROR(__xludf.dummyfunction("""COMPUTED_VALUE"""),"Роман")</f>
        <v>Роман</v>
      </c>
    </row>
    <row r="18" customFormat="false" ht="15.75" hidden="false" customHeight="false" outlineLevel="0" collapsed="false">
      <c r="A18" s="1" t="str">
        <f aca="false">IFERROR(__xludf.dummyfunction("""COMPUTED_VALUE"""),"Саверская")</f>
        <v>Саверская</v>
      </c>
      <c r="B18" s="1" t="str">
        <f aca="false">IFERROR(__xludf.dummyfunction("""COMPUTED_VALUE"""),"Кристина")</f>
        <v>Кристина</v>
      </c>
    </row>
    <row r="19" customFormat="false" ht="15.75" hidden="false" customHeight="false" outlineLevel="0" collapsed="false">
      <c r="A19" s="1" t="str">
        <f aca="false">IFERROR(__xludf.dummyfunction("""COMPUTED_VALUE"""),"Рабских")</f>
        <v>Рабских</v>
      </c>
      <c r="B19" s="1" t="str">
        <f aca="false">IFERROR(__xludf.dummyfunction("""COMPUTED_VALUE"""),"Любовь")</f>
        <v>Любовь</v>
      </c>
    </row>
    <row r="20" customFormat="false" ht="15.75" hidden="false" customHeight="false" outlineLevel="0" collapsed="false">
      <c r="A20" s="1" t="str">
        <f aca="false">IFERROR(__xludf.dummyfunction("""COMPUTED_VALUE"""),"Попова")</f>
        <v>Попова</v>
      </c>
      <c r="B20" s="1" t="str">
        <f aca="false">IFERROR(__xludf.dummyfunction("""COMPUTED_VALUE"""),"Полина")</f>
        <v>Полина</v>
      </c>
    </row>
    <row r="21" customFormat="false" ht="15.75" hidden="false" customHeight="false" outlineLevel="0" collapsed="false">
      <c r="A21" s="1" t="str">
        <f aca="false">IFERROR(__xludf.dummyfunction("""COMPUTED_VALUE"""),"Константинов")</f>
        <v>Константинов</v>
      </c>
      <c r="B21" s="1" t="str">
        <f aca="false">IFERROR(__xludf.dummyfunction("""COMPUTED_VALUE"""),"Владимир")</f>
        <v>Владимир</v>
      </c>
    </row>
    <row r="22" customFormat="false" ht="15.75" hidden="false" customHeight="false" outlineLevel="0" collapsed="false">
      <c r="A22" s="1" t="str">
        <f aca="false">IFERROR(__xludf.dummyfunction("""COMPUTED_VALUE"""),"Ивакина")</f>
        <v>Ивакина</v>
      </c>
      <c r="B22" s="1" t="str">
        <f aca="false">IFERROR(__xludf.dummyfunction("""COMPUTED_VALUE"""),"Елизавета")</f>
        <v>Елизавета</v>
      </c>
    </row>
    <row r="23" customFormat="false" ht="15.75" hidden="false" customHeight="false" outlineLevel="0" collapsed="false">
      <c r="A23" s="1" t="str">
        <f aca="false">IFERROR(__xludf.dummyfunction("""COMPUTED_VALUE"""),"Гапон")</f>
        <v>Гапон</v>
      </c>
      <c r="B23" s="1" t="str">
        <f aca="false">IFERROR(__xludf.dummyfunction("""COMPUTED_VALUE"""),"Анастасия")</f>
        <v>Анастасия</v>
      </c>
    </row>
    <row r="24" customFormat="false" ht="15.75" hidden="false" customHeight="false" outlineLevel="0" collapsed="false">
      <c r="A24" s="1" t="str">
        <f aca="false">IFERROR(__xludf.dummyfunction("""COMPUTED_VALUE"""),"Бессараб")</f>
        <v>Бессараб</v>
      </c>
      <c r="B24" s="1" t="str">
        <f aca="false">IFERROR(__xludf.dummyfunction("""COMPUTED_VALUE"""),"Анна")</f>
        <v>Анна</v>
      </c>
    </row>
    <row r="25" customFormat="false" ht="15.75" hidden="false" customHeight="false" outlineLevel="0" collapsed="false">
      <c r="A25" s="1" t="str">
        <f aca="false">IFERROR(__xludf.dummyfunction("""COMPUTED_VALUE"""),"Ладынская")</f>
        <v>Ладынская</v>
      </c>
      <c r="B25" s="1" t="str">
        <f aca="false">IFERROR(__xludf.dummyfunction("""COMPUTED_VALUE"""),"Дарья")</f>
        <v>Дарья</v>
      </c>
    </row>
    <row r="26" customFormat="false" ht="15.75" hidden="false" customHeight="false" outlineLevel="0" collapsed="false">
      <c r="A26" s="1" t="str">
        <f aca="false">IFERROR(__xludf.dummyfunction("""COMPUTED_VALUE"""),"Завьялов")</f>
        <v>Завьялов</v>
      </c>
      <c r="B26" s="1" t="str">
        <f aca="false">IFERROR(__xludf.dummyfunction("""COMPUTED_VALUE"""),"Гордей")</f>
        <v>Гордей</v>
      </c>
    </row>
    <row r="27" customFormat="false" ht="15.75" hidden="false" customHeight="false" outlineLevel="0" collapsed="false">
      <c r="A27" s="1" t="str">
        <f aca="false">IFERROR(__xludf.dummyfunction("""COMPUTED_VALUE"""),"Долгих")</f>
        <v>Долгих</v>
      </c>
      <c r="B27" s="1" t="str">
        <f aca="false">IFERROR(__xludf.dummyfunction("""COMPUTED_VALUE"""),"Иван")</f>
        <v>Иван</v>
      </c>
    </row>
    <row r="28" customFormat="false" ht="15.75" hidden="false" customHeight="false" outlineLevel="0" collapsed="false">
      <c r="A28" s="1" t="str">
        <f aca="false">IFERROR(__xludf.dummyfunction("""COMPUTED_VALUE"""),"Дьячкова")</f>
        <v>Дьячкова</v>
      </c>
      <c r="B28" s="1" t="str">
        <f aca="false">IFERROR(__xludf.dummyfunction("""COMPUTED_VALUE"""),"Алина")</f>
        <v>Алина</v>
      </c>
    </row>
    <row r="29" customFormat="false" ht="15.75" hidden="false" customHeight="false" outlineLevel="0" collapsed="false">
      <c r="A29" s="1" t="str">
        <f aca="false">IFERROR(__xludf.dummyfunction("""COMPUTED_VALUE"""),"Клюева")</f>
        <v>Клюева</v>
      </c>
      <c r="B29" s="1" t="str">
        <f aca="false">IFERROR(__xludf.dummyfunction("""COMPUTED_VALUE"""),"Полина")</f>
        <v>Полина</v>
      </c>
    </row>
    <row r="30" customFormat="false" ht="15.75" hidden="false" customHeight="false" outlineLevel="0" collapsed="false">
      <c r="A30" s="1" t="str">
        <f aca="false">IFERROR(__xludf.dummyfunction("""COMPUTED_VALUE"""),"Жданова")</f>
        <v>Жданова</v>
      </c>
      <c r="B30" s="1" t="str">
        <f aca="false">IFERROR(__xludf.dummyfunction("""COMPUTED_VALUE"""),"Екатерина")</f>
        <v>Екатерина</v>
      </c>
    </row>
    <row r="31" customFormat="false" ht="15.75" hidden="false" customHeight="false" outlineLevel="0" collapsed="false">
      <c r="A31" s="1" t="str">
        <f aca="false">IFERROR(__xludf.dummyfunction("""COMPUTED_VALUE"""),"Самсонов ")</f>
        <v>Самсонов</v>
      </c>
      <c r="B31" s="1" t="str">
        <f aca="false">IFERROR(__xludf.dummyfunction("""COMPUTED_VALUE"""),"Ярослав ")</f>
        <v>Ярослав</v>
      </c>
    </row>
    <row r="32" customFormat="false" ht="15.75" hidden="false" customHeight="false" outlineLevel="0" collapsed="false">
      <c r="A32" s="1" t="str">
        <f aca="false">IFERROR(__xludf.dummyfunction("""COMPUTED_VALUE"""),"Малах")</f>
        <v>Малах</v>
      </c>
      <c r="B32" s="1" t="str">
        <f aca="false">IFERROR(__xludf.dummyfunction("""COMPUTED_VALUE"""),"Дмитрий")</f>
        <v>Дмитрий</v>
      </c>
    </row>
    <row r="33" customFormat="false" ht="15.75" hidden="false" customHeight="false" outlineLevel="0" collapsed="false">
      <c r="A33" s="1" t="str">
        <f aca="false">IFERROR(__xludf.dummyfunction("""COMPUTED_VALUE"""),"Бурмистрова")</f>
        <v>Бурмистрова</v>
      </c>
      <c r="B33" s="1" t="str">
        <f aca="false">IFERROR(__xludf.dummyfunction("""COMPUTED_VALUE"""),"Юлия")</f>
        <v>Юлия</v>
      </c>
    </row>
    <row r="34" customFormat="false" ht="15.75" hidden="false" customHeight="false" outlineLevel="0" collapsed="false">
      <c r="A34" s="1" t="str">
        <f aca="false">IFERROR(__xludf.dummyfunction("""COMPUTED_VALUE"""),"Клюшин")</f>
        <v>Клюшин</v>
      </c>
      <c r="B34" s="1" t="str">
        <f aca="false">IFERROR(__xludf.dummyfunction("""COMPUTED_VALUE"""),"Никита")</f>
        <v>Никита</v>
      </c>
    </row>
    <row r="35" customFormat="false" ht="15.75" hidden="false" customHeight="false" outlineLevel="0" collapsed="false">
      <c r="A35" s="1" t="str">
        <f aca="false">IFERROR(__xludf.dummyfunction("""COMPUTED_VALUE"""),"Шмидт")</f>
        <v>Шмидт</v>
      </c>
      <c r="B35" s="1" t="str">
        <f aca="false">IFERROR(__xludf.dummyfunction("""COMPUTED_VALUE"""),"Екатерина")</f>
        <v>Екатерина</v>
      </c>
    </row>
    <row r="36" customFormat="false" ht="15.75" hidden="false" customHeight="false" outlineLevel="0" collapsed="false">
      <c r="A36" s="1" t="str">
        <f aca="false">IFERROR(__xludf.dummyfunction("""COMPUTED_VALUE"""),"Галак")</f>
        <v>Галак</v>
      </c>
      <c r="B36" s="1" t="str">
        <f aca="false">IFERROR(__xludf.dummyfunction("""COMPUTED_VALUE"""),"Екатерина")</f>
        <v>Екатерина</v>
      </c>
    </row>
    <row r="37" customFormat="false" ht="15.75" hidden="false" customHeight="false" outlineLevel="0" collapsed="false">
      <c r="A37" s="1" t="str">
        <f aca="false">IFERROR(__xludf.dummyfunction("""COMPUTED_VALUE"""),"Челпанов")</f>
        <v>Челпанов</v>
      </c>
      <c r="B37" s="1" t="str">
        <f aca="false">IFERROR(__xludf.dummyfunction("""COMPUTED_VALUE"""),"Дмитрий")</f>
        <v>Дмитрий</v>
      </c>
    </row>
    <row r="38" customFormat="false" ht="15.75" hidden="false" customHeight="false" outlineLevel="0" collapsed="false">
      <c r="A38" s="1" t="str">
        <f aca="false">IFERROR(__xludf.dummyfunction("""COMPUTED_VALUE"""),"Буяльский")</f>
        <v>Буяльский</v>
      </c>
      <c r="B38" s="1" t="str">
        <f aca="false">IFERROR(__xludf.dummyfunction("""COMPUTED_VALUE"""),"Федор")</f>
        <v>Федор</v>
      </c>
    </row>
    <row r="39" customFormat="false" ht="15.75" hidden="false" customHeight="false" outlineLevel="0" collapsed="false">
      <c r="A39" s="1" t="str">
        <f aca="false">IFERROR(__xludf.dummyfunction("""COMPUTED_VALUE"""),"Данилов")</f>
        <v>Данилов</v>
      </c>
      <c r="B39" s="1" t="str">
        <f aca="false">IFERROR(__xludf.dummyfunction("""COMPUTED_VALUE"""),"Назар")</f>
        <v>Назар</v>
      </c>
    </row>
    <row r="40" customFormat="false" ht="15.75" hidden="false" customHeight="false" outlineLevel="0" collapsed="false">
      <c r="A40" s="1" t="str">
        <f aca="false">IFERROR(__xludf.dummyfunction("""COMPUTED_VALUE"""),"Пашков")</f>
        <v>Пашков</v>
      </c>
      <c r="B40" s="1" t="str">
        <f aca="false">IFERROR(__xludf.dummyfunction("""COMPUTED_VALUE"""),"Александр")</f>
        <v>Александр</v>
      </c>
    </row>
    <row r="41" customFormat="false" ht="15.75" hidden="false" customHeight="false" outlineLevel="0" collapsed="false">
      <c r="A41" s="1" t="str">
        <f aca="false">IFERROR(__xludf.dummyfunction("""COMPUTED_VALUE"""),"Столярова")</f>
        <v>Столярова</v>
      </c>
      <c r="B41" s="1" t="str">
        <f aca="false">IFERROR(__xludf.dummyfunction("""COMPUTED_VALUE"""),"Анна")</f>
        <v>Анна</v>
      </c>
    </row>
    <row r="42" customFormat="false" ht="15.75" hidden="false" customHeight="false" outlineLevel="0" collapsed="false">
      <c r="A42" s="1" t="str">
        <f aca="false">IFERROR(__xludf.dummyfunction("""COMPUTED_VALUE"""),"Рощупкина")</f>
        <v>Рощупкина</v>
      </c>
      <c r="B42" s="1" t="str">
        <f aca="false">IFERROR(__xludf.dummyfunction("""COMPUTED_VALUE"""),"Полина")</f>
        <v>Полина</v>
      </c>
    </row>
    <row r="43" customFormat="false" ht="15.75" hidden="false" customHeight="false" outlineLevel="0" collapsed="false">
      <c r="A43" s="1" t="str">
        <f aca="false">IFERROR(__xludf.dummyfunction("""COMPUTED_VALUE"""),"Учуваткина ")</f>
        <v>Учуваткина</v>
      </c>
      <c r="B43" s="1" t="str">
        <f aca="false">IFERROR(__xludf.dummyfunction("""COMPUTED_VALUE"""),"Александра ")</f>
        <v>Александра</v>
      </c>
    </row>
    <row r="44" customFormat="false" ht="15.75" hidden="false" customHeight="false" outlineLevel="0" collapsed="false">
      <c r="A44" s="1" t="str">
        <f aca="false">IFERROR(__xludf.dummyfunction("""COMPUTED_VALUE"""),"Спицкая")</f>
        <v>Спицкая</v>
      </c>
      <c r="B44" s="1" t="str">
        <f aca="false">IFERROR(__xludf.dummyfunction("""COMPUTED_VALUE"""),"Марина")</f>
        <v>Марина</v>
      </c>
    </row>
    <row r="45" customFormat="false" ht="15.75" hidden="false" customHeight="false" outlineLevel="0" collapsed="false">
      <c r="A45" s="1" t="str">
        <f aca="false">IFERROR(__xludf.dummyfunction("""COMPUTED_VALUE"""),"Бибичев ")</f>
        <v>Бибичев</v>
      </c>
      <c r="B45" s="1" t="str">
        <f aca="false">IFERROR(__xludf.dummyfunction("""COMPUTED_VALUE"""),"Алексей ")</f>
        <v>Алексей</v>
      </c>
    </row>
    <row r="46" customFormat="false" ht="15.75" hidden="false" customHeight="false" outlineLevel="0" collapsed="false">
      <c r="A46" s="1" t="str">
        <f aca="false">IFERROR(__xludf.dummyfunction("""COMPUTED_VALUE"""),"Ирина")</f>
        <v>Ирина</v>
      </c>
      <c r="B46" s="1" t="str">
        <f aca="false">IFERROR(__xludf.dummyfunction("""COMPUTED_VALUE"""),"Акудович")</f>
        <v>Акудович</v>
      </c>
    </row>
    <row r="47" customFormat="false" ht="15.75" hidden="false" customHeight="false" outlineLevel="0" collapsed="false">
      <c r="A47" s="1" t="str">
        <f aca="false">IFERROR(__xludf.dummyfunction("""COMPUTED_VALUE"""),"Искра")</f>
        <v>Искра</v>
      </c>
      <c r="B47" s="1" t="str">
        <f aca="false">IFERROR(__xludf.dummyfunction("""COMPUTED_VALUE"""),"Маша")</f>
        <v>Маша</v>
      </c>
    </row>
    <row r="48" customFormat="false" ht="15.75" hidden="false" customHeight="false" outlineLevel="0" collapsed="false">
      <c r="A48" s="1" t="str">
        <f aca="false">IFERROR(__xludf.dummyfunction("""COMPUTED_VALUE"""),"Тарасенко")</f>
        <v>Тарасенко</v>
      </c>
      <c r="B48" s="1" t="str">
        <f aca="false">IFERROR(__xludf.dummyfunction("""COMPUTED_VALUE"""),"Роман")</f>
        <v>Роман</v>
      </c>
    </row>
    <row r="49" customFormat="false" ht="15.75" hidden="false" customHeight="false" outlineLevel="0" collapsed="false">
      <c r="A49" s="1" t="str">
        <f aca="false">IFERROR(__xludf.dummyfunction("""COMPUTED_VALUE"""),"Бурляев")</f>
        <v>Бурляев</v>
      </c>
      <c r="B49" s="1" t="str">
        <f aca="false">IFERROR(__xludf.dummyfunction("""COMPUTED_VALUE"""),"Илья")</f>
        <v>Илья</v>
      </c>
    </row>
    <row r="50" customFormat="false" ht="15.75" hidden="false" customHeight="false" outlineLevel="0" collapsed="false">
      <c r="A50" s="1" t="str">
        <f aca="false">IFERROR(__xludf.dummyfunction("""COMPUTED_VALUE"""),"Шмурыгин")</f>
        <v>Шмурыгин</v>
      </c>
      <c r="B50" s="1" t="str">
        <f aca="false">IFERROR(__xludf.dummyfunction("""COMPUTED_VALUE"""),"Владимир")</f>
        <v>Владимир</v>
      </c>
    </row>
    <row r="51" customFormat="false" ht="15.75" hidden="false" customHeight="false" outlineLevel="0" collapsed="false">
      <c r="A51" s="1" t="str">
        <f aca="false">IFERROR(__xludf.dummyfunction("""COMPUTED_VALUE"""),"Перевальская")</f>
        <v>Перевальская</v>
      </c>
      <c r="B51" s="1" t="str">
        <f aca="false">IFERROR(__xludf.dummyfunction("""COMPUTED_VALUE"""),"Алёна")</f>
        <v>Алёна</v>
      </c>
    </row>
    <row r="52" customFormat="false" ht="15.75" hidden="false" customHeight="false" outlineLevel="0" collapsed="false">
      <c r="A52" s="1" t="str">
        <f aca="false">IFERROR(__xludf.dummyfunction("""COMPUTED_VALUE"""),"Зырянов")</f>
        <v>Зырянов</v>
      </c>
      <c r="B52" s="1" t="str">
        <f aca="false">IFERROR(__xludf.dummyfunction("""COMPUTED_VALUE"""),"Александр")</f>
        <v>Александр</v>
      </c>
    </row>
    <row r="53" customFormat="false" ht="15.75" hidden="false" customHeight="false" outlineLevel="0" collapsed="false">
      <c r="A53" s="1" t="str">
        <f aca="false">IFERROR(__xludf.dummyfunction("""COMPUTED_VALUE"""),"Бижанов")</f>
        <v>Бижанов</v>
      </c>
      <c r="B53" s="1" t="str">
        <f aca="false">IFERROR(__xludf.dummyfunction("""COMPUTED_VALUE"""),"Расул")</f>
        <v>Расул</v>
      </c>
    </row>
    <row r="54" customFormat="false" ht="15.75" hidden="false" customHeight="false" outlineLevel="0" collapsed="false">
      <c r="A54" s="1" t="str">
        <f aca="false">IFERROR(__xludf.dummyfunction("""COMPUTED_VALUE"""),"Кривко ")</f>
        <v>Кривко</v>
      </c>
      <c r="B54" s="1" t="str">
        <f aca="false">IFERROR(__xludf.dummyfunction("""COMPUTED_VALUE"""),"Максим")</f>
        <v>Максим</v>
      </c>
    </row>
    <row r="55" customFormat="false" ht="15.75" hidden="false" customHeight="false" outlineLevel="0" collapsed="false">
      <c r="A55" s="1" t="str">
        <f aca="false">IFERROR(__xludf.dummyfunction("""COMPUTED_VALUE"""),"Кажкаримов")</f>
        <v>Кажкаримов</v>
      </c>
      <c r="B55" s="1" t="str">
        <f aca="false">IFERROR(__xludf.dummyfunction("""COMPUTED_VALUE"""),"Асхат")</f>
        <v>Асхат</v>
      </c>
    </row>
    <row r="56" customFormat="false" ht="15.75" hidden="false" customHeight="false" outlineLevel="0" collapsed="false">
      <c r="A56" s="1" t="str">
        <f aca="false">IFERROR(__xludf.dummyfunction("""COMPUTED_VALUE"""),"Макаров")</f>
        <v>Макаров</v>
      </c>
      <c r="B56" s="1" t="str">
        <f aca="false">IFERROR(__xludf.dummyfunction("""COMPUTED_VALUE"""),"Пётр")</f>
        <v>Пётр</v>
      </c>
    </row>
    <row r="57" customFormat="false" ht="15.75" hidden="false" customHeight="false" outlineLevel="0" collapsed="false">
      <c r="A57" s="1" t="str">
        <f aca="false">IFERROR(__xludf.dummyfunction("""COMPUTED_VALUE"""),"Орешин")</f>
        <v>Орешин</v>
      </c>
      <c r="B57" s="1" t="str">
        <f aca="false">IFERROR(__xludf.dummyfunction("""COMPUTED_VALUE"""),"Константин")</f>
        <v>Константин</v>
      </c>
    </row>
    <row r="58" customFormat="false" ht="15.75" hidden="false" customHeight="false" outlineLevel="0" collapsed="false">
      <c r="A58" s="1" t="str">
        <f aca="false">IFERROR(__xludf.dummyfunction("""COMPUTED_VALUE"""),"Михайлова ")</f>
        <v>Михайлова</v>
      </c>
      <c r="B58" s="1" t="str">
        <f aca="false">IFERROR(__xludf.dummyfunction("""COMPUTED_VALUE"""),"Дарья ")</f>
        <v>Дарья</v>
      </c>
    </row>
    <row r="59" customFormat="false" ht="15.75" hidden="false" customHeight="false" outlineLevel="0" collapsed="false">
      <c r="A59" s="1" t="str">
        <f aca="false">IFERROR(__xludf.dummyfunction("""COMPUTED_VALUE"""),"Тимко")</f>
        <v>Тимко</v>
      </c>
      <c r="B59" s="1" t="str">
        <f aca="false">IFERROR(__xludf.dummyfunction("""COMPUTED_VALUE"""),"Екатерина ")</f>
        <v>Екатерина</v>
      </c>
    </row>
    <row r="60" customFormat="false" ht="15.75" hidden="false" customHeight="false" outlineLevel="0" collapsed="false">
      <c r="A60" s="1" t="str">
        <f aca="false">IFERROR(__xludf.dummyfunction("""COMPUTED_VALUE"""),"Зырянова")</f>
        <v>Зырянова</v>
      </c>
      <c r="B60" s="1" t="str">
        <f aca="false">IFERROR(__xludf.dummyfunction("""COMPUTED_VALUE"""),"Екатерина")</f>
        <v>Екатерина</v>
      </c>
    </row>
    <row r="61" customFormat="false" ht="15.75" hidden="false" customHeight="false" outlineLevel="0" collapsed="false">
      <c r="A61" s="1" t="str">
        <f aca="false">IFERROR(__xludf.dummyfunction("""COMPUTED_VALUE"""),"Сбитнев")</f>
        <v>Сбитнев</v>
      </c>
      <c r="B61" s="1" t="str">
        <f aca="false">IFERROR(__xludf.dummyfunction("""COMPUTED_VALUE"""),"Данил")</f>
        <v>Данил</v>
      </c>
    </row>
    <row r="62" customFormat="false" ht="15.75" hidden="false" customHeight="false" outlineLevel="0" collapsed="false">
      <c r="A62" s="1" t="str">
        <f aca="false">IFERROR(__xludf.dummyfunction("""COMPUTED_VALUE"""),"Мережко")</f>
        <v>Мережко</v>
      </c>
      <c r="B62" s="1" t="str">
        <f aca="false">IFERROR(__xludf.dummyfunction("""COMPUTED_VALUE"""),"Маргарита")</f>
        <v>Маргарита</v>
      </c>
    </row>
    <row r="63" customFormat="false" ht="15.75" hidden="false" customHeight="false" outlineLevel="0" collapsed="false">
      <c r="A63" s="1" t="str">
        <f aca="false">IFERROR(__xludf.dummyfunction("""COMPUTED_VALUE"""),"Бобкунов")</f>
        <v>Бобкунов</v>
      </c>
      <c r="B63" s="1" t="str">
        <f aca="false">IFERROR(__xludf.dummyfunction("""COMPUTED_VALUE"""),"Евгений")</f>
        <v>Евгений</v>
      </c>
    </row>
    <row r="64" customFormat="false" ht="15.75" hidden="false" customHeight="false" outlineLevel="0" collapsed="false">
      <c r="A64" s="1" t="str">
        <f aca="false">IFERROR(__xludf.dummyfunction("""COMPUTED_VALUE"""),"Латышкина")</f>
        <v>Латышкина</v>
      </c>
      <c r="B64" s="1" t="str">
        <f aca="false">IFERROR(__xludf.dummyfunction("""COMPUTED_VALUE"""),"Кристина")</f>
        <v>Кристина</v>
      </c>
    </row>
    <row r="65" customFormat="false" ht="15.75" hidden="false" customHeight="false" outlineLevel="0" collapsed="false">
      <c r="A65" s="1" t="str">
        <f aca="false">IFERROR(__xludf.dummyfunction("""COMPUTED_VALUE"""),"Куксевич")</f>
        <v>Куксевич</v>
      </c>
      <c r="B65" s="1" t="str">
        <f aca="false">IFERROR(__xludf.dummyfunction("""COMPUTED_VALUE"""),"Виктория")</f>
        <v>Виктория</v>
      </c>
    </row>
    <row r="66" customFormat="false" ht="15.75" hidden="false" customHeight="false" outlineLevel="0" collapsed="false">
      <c r="A66" s="1" t="str">
        <f aca="false">IFERROR(__xludf.dummyfunction("""COMPUTED_VALUE"""),"Белозеров ")</f>
        <v>Белозеров</v>
      </c>
      <c r="B66" s="1" t="str">
        <f aca="false">IFERROR(__xludf.dummyfunction("""COMPUTED_VALUE"""),"Алексей ")</f>
        <v>Алексей</v>
      </c>
    </row>
    <row r="67" customFormat="false" ht="15.75" hidden="false" customHeight="false" outlineLevel="0" collapsed="false">
      <c r="A67" s="1" t="str">
        <f aca="false">IFERROR(__xludf.dummyfunction("""COMPUTED_VALUE"""),"Сорокин")</f>
        <v>Сорокин</v>
      </c>
      <c r="B67" s="1" t="str">
        <f aca="false">IFERROR(__xludf.dummyfunction("""COMPUTED_VALUE"""),"Михаил")</f>
        <v>Михаил</v>
      </c>
    </row>
    <row r="68" customFormat="false" ht="15.75" hidden="false" customHeight="false" outlineLevel="0" collapsed="false">
      <c r="A68" s="1" t="str">
        <f aca="false">IFERROR(__xludf.dummyfunction("""COMPUTED_VALUE"""),"Казаренко")</f>
        <v>Казаренко</v>
      </c>
      <c r="B68" s="1" t="str">
        <f aca="false">IFERROR(__xludf.dummyfunction("""COMPUTED_VALUE"""),"Дарья")</f>
        <v>Дарья</v>
      </c>
    </row>
    <row r="69" customFormat="false" ht="15.75" hidden="false" customHeight="false" outlineLevel="0" collapsed="false">
      <c r="A69" s="1" t="str">
        <f aca="false">IFERROR(__xludf.dummyfunction("""COMPUTED_VALUE"""),"Никульшин")</f>
        <v>Никульшин</v>
      </c>
      <c r="B69" s="1" t="str">
        <f aca="false">IFERROR(__xludf.dummyfunction("""COMPUTED_VALUE"""),"Павел")</f>
        <v>Павел</v>
      </c>
    </row>
    <row r="70" customFormat="false" ht="15.75" hidden="false" customHeight="false" outlineLevel="0" collapsed="false">
      <c r="A70" s="1" t="str">
        <f aca="false">IFERROR(__xludf.dummyfunction("""COMPUTED_VALUE"""),"Аббасова")</f>
        <v>Аббасова</v>
      </c>
      <c r="B70" s="1" t="str">
        <f aca="false">IFERROR(__xludf.dummyfunction("""COMPUTED_VALUE"""),"Сема")</f>
        <v>Сема</v>
      </c>
    </row>
    <row r="71" customFormat="false" ht="15.75" hidden="false" customHeight="false" outlineLevel="0" collapsed="false">
      <c r="A71" s="1" t="str">
        <f aca="false">IFERROR(__xludf.dummyfunction("""COMPUTED_VALUE"""),"Романова")</f>
        <v>Романова</v>
      </c>
      <c r="B71" s="1" t="str">
        <f aca="false">IFERROR(__xludf.dummyfunction("""COMPUTED_VALUE"""),"Софья")</f>
        <v>Софья</v>
      </c>
    </row>
    <row r="72" customFormat="false" ht="15.75" hidden="false" customHeight="false" outlineLevel="0" collapsed="false">
      <c r="A72" s="1" t="str">
        <f aca="false">IFERROR(__xludf.dummyfunction("""COMPUTED_VALUE"""),"Татаринова")</f>
        <v>Татаринова</v>
      </c>
      <c r="B72" s="1" t="str">
        <f aca="false">IFERROR(__xludf.dummyfunction("""COMPUTED_VALUE"""),"Юлия")</f>
        <v>Юлия</v>
      </c>
    </row>
    <row r="73" customFormat="false" ht="15.75" hidden="false" customHeight="false" outlineLevel="0" collapsed="false">
      <c r="A73" s="1" t="str">
        <f aca="false">IFERROR(__xludf.dummyfunction("""COMPUTED_VALUE"""),"Бочарова")</f>
        <v>Бочарова</v>
      </c>
      <c r="B73" s="1" t="str">
        <f aca="false">IFERROR(__xludf.dummyfunction("""COMPUTED_VALUE"""),"Ангелина")</f>
        <v>Ангелина</v>
      </c>
    </row>
    <row r="74" customFormat="false" ht="15.75" hidden="false" customHeight="false" outlineLevel="0" collapsed="false">
      <c r="A74" s="1" t="str">
        <f aca="false">IFERROR(__xludf.dummyfunction("""COMPUTED_VALUE"""),"Ботова")</f>
        <v>Ботова</v>
      </c>
      <c r="B74" s="1" t="str">
        <f aca="false">IFERROR(__xludf.dummyfunction("""COMPUTED_VALUE"""),"Софья")</f>
        <v>Софья</v>
      </c>
    </row>
    <row r="75" customFormat="false" ht="15.75" hidden="false" customHeight="false" outlineLevel="0" collapsed="false">
      <c r="A75" s="1" t="str">
        <f aca="false">IFERROR(__xludf.dummyfunction("""COMPUTED_VALUE"""),"Лукашенко")</f>
        <v>Лукашенко</v>
      </c>
      <c r="B75" s="1" t="str">
        <f aca="false">IFERROR(__xludf.dummyfunction("""COMPUTED_VALUE"""),"Мария")</f>
        <v>Мария</v>
      </c>
    </row>
    <row r="76" customFormat="false" ht="15.75" hidden="false" customHeight="false" outlineLevel="0" collapsed="false">
      <c r="A76" s="1" t="str">
        <f aca="false">IFERROR(__xludf.dummyfunction("""COMPUTED_VALUE"""),"Михайленко")</f>
        <v>Михайленко</v>
      </c>
      <c r="B76" s="1" t="str">
        <f aca="false">IFERROR(__xludf.dummyfunction("""COMPUTED_VALUE"""),"Владимир")</f>
        <v>Владимир</v>
      </c>
    </row>
    <row r="77" customFormat="false" ht="15.75" hidden="false" customHeight="false" outlineLevel="0" collapsed="false">
      <c r="A77" s="1" t="str">
        <f aca="false">IFERROR(__xludf.dummyfunction("""COMPUTED_VALUE"""),"Новичкова")</f>
        <v>Новичкова</v>
      </c>
      <c r="B77" s="1" t="str">
        <f aca="false">IFERROR(__xludf.dummyfunction("""COMPUTED_VALUE"""),"Ксения")</f>
        <v>Ксения</v>
      </c>
    </row>
    <row r="78" customFormat="false" ht="15.75" hidden="false" customHeight="false" outlineLevel="0" collapsed="false">
      <c r="A78" s="1" t="str">
        <f aca="false">IFERROR(__xludf.dummyfunction("""COMPUTED_VALUE"""),"Афонин")</f>
        <v>Афонин</v>
      </c>
      <c r="B78" s="1" t="str">
        <f aca="false">IFERROR(__xludf.dummyfunction("""COMPUTED_VALUE"""),"Артём")</f>
        <v>Артём</v>
      </c>
    </row>
    <row r="79" customFormat="false" ht="15.75" hidden="false" customHeight="false" outlineLevel="0" collapsed="false">
      <c r="A79" s="1" t="str">
        <f aca="false">IFERROR(__xludf.dummyfunction("""COMPUTED_VALUE"""),"Малашин ")</f>
        <v>Малашин</v>
      </c>
      <c r="B79" s="1" t="str">
        <f aca="false">IFERROR(__xludf.dummyfunction("""COMPUTED_VALUE"""),"Борис ")</f>
        <v>Борис</v>
      </c>
    </row>
    <row r="80" customFormat="false" ht="15.75" hidden="false" customHeight="false" outlineLevel="0" collapsed="false">
      <c r="A80" s="1" t="str">
        <f aca="false">IFERROR(__xludf.dummyfunction("""COMPUTED_VALUE"""),"Жаворонкова")</f>
        <v>Жаворонкова</v>
      </c>
      <c r="B80" s="1" t="str">
        <f aca="false">IFERROR(__xludf.dummyfunction("""COMPUTED_VALUE"""),"Александра")</f>
        <v>Александра</v>
      </c>
    </row>
    <row r="81" customFormat="false" ht="15.75" hidden="false" customHeight="false" outlineLevel="0" collapsed="false">
      <c r="A81" s="1" t="str">
        <f aca="false">IFERROR(__xludf.dummyfunction("""COMPUTED_VALUE"""),"Молоторенко")</f>
        <v>Молоторенко</v>
      </c>
      <c r="B81" s="1" t="str">
        <f aca="false">IFERROR(__xludf.dummyfunction("""COMPUTED_VALUE"""),"Анна")</f>
        <v>Анна</v>
      </c>
    </row>
    <row r="82" customFormat="false" ht="15.75" hidden="false" customHeight="false" outlineLevel="0" collapsed="false">
      <c r="A82" s="1" t="str">
        <f aca="false">IFERROR(__xludf.dummyfunction("""COMPUTED_VALUE"""),"Мукушева")</f>
        <v>Мукушева</v>
      </c>
      <c r="B82" s="1" t="str">
        <f aca="false">IFERROR(__xludf.dummyfunction("""COMPUTED_VALUE"""),"Рамина")</f>
        <v>Рамина</v>
      </c>
    </row>
    <row r="83" customFormat="false" ht="15.75" hidden="false" customHeight="false" outlineLevel="0" collapsed="false">
      <c r="A83" s="1" t="str">
        <f aca="false">IFERROR(__xludf.dummyfunction("""COMPUTED_VALUE"""),"Кузнецов")</f>
        <v>Кузнецов</v>
      </c>
      <c r="B83" s="1" t="str">
        <f aca="false">IFERROR(__xludf.dummyfunction("""COMPUTED_VALUE"""),"Алексей")</f>
        <v>Алексей</v>
      </c>
    </row>
    <row r="84" customFormat="false" ht="15.75" hidden="false" customHeight="false" outlineLevel="0" collapsed="false">
      <c r="A84" s="1" t="str">
        <f aca="false">IFERROR(__xludf.dummyfunction("""COMPUTED_VALUE"""),"Котельникова")</f>
        <v>Котельникова</v>
      </c>
      <c r="B84" s="1" t="str">
        <f aca="false">IFERROR(__xludf.dummyfunction("""COMPUTED_VALUE"""),"Мария")</f>
        <v>Мария</v>
      </c>
    </row>
    <row r="85" customFormat="false" ht="15.75" hidden="false" customHeight="false" outlineLevel="0" collapsed="false">
      <c r="A85" s="1" t="str">
        <f aca="false">IFERROR(__xludf.dummyfunction("""COMPUTED_VALUE"""),"Савостин")</f>
        <v>Савостин</v>
      </c>
      <c r="B85" s="1" t="str">
        <f aca="false">IFERROR(__xludf.dummyfunction("""COMPUTED_VALUE"""),"Роберт")</f>
        <v>Роберт</v>
      </c>
    </row>
    <row r="86" customFormat="false" ht="15.75" hidden="false" customHeight="false" outlineLevel="0" collapsed="false">
      <c r="A86" s="1" t="str">
        <f aca="false">IFERROR(__xludf.dummyfunction("""COMPUTED_VALUE"""),"Щукина")</f>
        <v>Щукина</v>
      </c>
      <c r="B86" s="1" t="str">
        <f aca="false">IFERROR(__xludf.dummyfunction("""COMPUTED_VALUE"""),"Елена")</f>
        <v>Елена</v>
      </c>
    </row>
    <row r="87" customFormat="false" ht="15.75" hidden="false" customHeight="false" outlineLevel="0" collapsed="false">
      <c r="A87" s="1" t="str">
        <f aca="false">IFERROR(__xludf.dummyfunction("""COMPUTED_VALUE"""),"Сарсенова")</f>
        <v>Сарсенова</v>
      </c>
      <c r="B87" s="1" t="str">
        <f aca="false">IFERROR(__xludf.dummyfunction("""COMPUTED_VALUE"""),"Малика")</f>
        <v>Малика</v>
      </c>
    </row>
    <row r="88" customFormat="false" ht="15.75" hidden="false" customHeight="false" outlineLevel="0" collapsed="false">
      <c r="A88" s="1" t="str">
        <f aca="false">IFERROR(__xludf.dummyfunction("""COMPUTED_VALUE"""),"Сарсенов")</f>
        <v>Сарсенов</v>
      </c>
      <c r="B88" s="1" t="str">
        <f aca="false">IFERROR(__xludf.dummyfunction("""COMPUTED_VALUE"""),"Ислам")</f>
        <v>Ислам</v>
      </c>
    </row>
    <row r="89" customFormat="false" ht="15.75" hidden="false" customHeight="false" outlineLevel="0" collapsed="false">
      <c r="A89" s="1" t="str">
        <f aca="false">IFERROR(__xludf.dummyfunction("""COMPUTED_VALUE"""),"Протченко ")</f>
        <v>Протченко</v>
      </c>
      <c r="B89" s="1" t="str">
        <f aca="false">IFERROR(__xludf.dummyfunction("""COMPUTED_VALUE"""),"Анастасия ")</f>
        <v>Анастасия</v>
      </c>
    </row>
    <row r="90" customFormat="false" ht="15.75" hidden="false" customHeight="false" outlineLevel="0" collapsed="false">
      <c r="A90" s="1" t="str">
        <f aca="false">IFERROR(__xludf.dummyfunction("""COMPUTED_VALUE"""),"Каяшов")</f>
        <v>Каяшов</v>
      </c>
      <c r="B90" s="1" t="str">
        <f aca="false">IFERROR(__xludf.dummyfunction("""COMPUTED_VALUE"""),"Даниил")</f>
        <v>Даниил</v>
      </c>
    </row>
    <row r="91" customFormat="false" ht="15.75" hidden="false" customHeight="false" outlineLevel="0" collapsed="false">
      <c r="A91" s="1" t="str">
        <f aca="false">IFERROR(__xludf.dummyfunction("""COMPUTED_VALUE"""),"Борисова")</f>
        <v>Борисова</v>
      </c>
      <c r="B91" s="1" t="str">
        <f aca="false">IFERROR(__xludf.dummyfunction("""COMPUTED_VALUE"""),"Александра")</f>
        <v>Александра</v>
      </c>
    </row>
    <row r="92" customFormat="false" ht="15.75" hidden="false" customHeight="false" outlineLevel="0" collapsed="false">
      <c r="A92" s="1"/>
      <c r="B92" s="1"/>
    </row>
    <row r="93" customFormat="false" ht="15.75" hidden="false" customHeight="false" outlineLevel="0" collapsed="false">
      <c r="A93" s="1"/>
      <c r="B93" s="1"/>
    </row>
    <row r="94" customFormat="false" ht="15.75" hidden="false" customHeight="false" outlineLevel="0" collapsed="false">
      <c r="A94" s="1"/>
      <c r="B94" s="1"/>
    </row>
    <row r="95" customFormat="false" ht="15.75" hidden="false" customHeight="false" outlineLevel="0" collapsed="false">
      <c r="A95" s="1"/>
      <c r="B95" s="1"/>
    </row>
    <row r="96" customFormat="false" ht="15.75" hidden="false" customHeight="false" outlineLevel="0" collapsed="false">
      <c r="A96" s="1"/>
      <c r="B96" s="1"/>
    </row>
    <row r="97" customFormat="false" ht="15.75" hidden="false" customHeight="false" outlineLevel="0" collapsed="false">
      <c r="A97" s="1"/>
      <c r="B97" s="1"/>
    </row>
    <row r="98" customFormat="false" ht="15.75" hidden="false" customHeight="false" outlineLevel="0" collapsed="false">
      <c r="A98" s="1"/>
      <c r="B98" s="1"/>
    </row>
    <row r="99" customFormat="false" ht="15.75" hidden="false" customHeight="false" outlineLevel="0" collapsed="false">
      <c r="A99" s="1"/>
      <c r="B99" s="1"/>
    </row>
    <row r="100" customFormat="false" ht="15.75" hidden="false" customHeight="false" outlineLevel="0" collapsed="false">
      <c r="A100" s="1"/>
      <c r="B100" s="1"/>
    </row>
    <row r="101" customFormat="false" ht="15.75" hidden="false" customHeight="false" outlineLevel="0" collapsed="false">
      <c r="A101" s="1"/>
      <c r="B101" s="1"/>
    </row>
    <row r="102" customFormat="false" ht="15.75" hidden="false" customHeight="false" outlineLevel="0" collapsed="false">
      <c r="A102" s="1"/>
      <c r="B102" s="1"/>
    </row>
    <row r="103" customFormat="false" ht="15.75" hidden="false" customHeight="false" outlineLevel="0" collapsed="false">
      <c r="A103" s="1"/>
      <c r="B103" s="1"/>
    </row>
    <row r="104" customFormat="false" ht="15.75" hidden="false" customHeight="false" outlineLevel="0" collapsed="false">
      <c r="A104" s="1"/>
      <c r="B104" s="1"/>
    </row>
    <row r="105" customFormat="false" ht="15.75" hidden="false" customHeight="false" outlineLevel="0" collapsed="false">
      <c r="A105" s="1"/>
      <c r="B105" s="1"/>
    </row>
    <row r="106" customFormat="false" ht="15.75" hidden="false" customHeight="false" outlineLevel="0" collapsed="false">
      <c r="A106" s="1"/>
      <c r="B106" s="1"/>
    </row>
    <row r="107" customFormat="false" ht="15.75" hidden="false" customHeight="false" outlineLevel="0" collapsed="false">
      <c r="A107" s="1"/>
      <c r="B107" s="1"/>
    </row>
    <row r="108" customFormat="false" ht="15.75" hidden="false" customHeight="false" outlineLevel="0" collapsed="false">
      <c r="A108" s="1"/>
      <c r="B108" s="1"/>
    </row>
    <row r="109" customFormat="false" ht="15.75" hidden="false" customHeight="false" outlineLevel="0" collapsed="false">
      <c r="A109" s="1"/>
      <c r="B109" s="1"/>
    </row>
    <row r="110" customFormat="false" ht="15.75" hidden="false" customHeight="false" outlineLevel="0" collapsed="false">
      <c r="A110" s="1"/>
      <c r="B110" s="1"/>
    </row>
    <row r="111" customFormat="false" ht="15.75" hidden="false" customHeight="false" outlineLevel="0" collapsed="false">
      <c r="A111" s="1"/>
      <c r="B111" s="1"/>
    </row>
    <row r="112" customFormat="false" ht="15.75" hidden="false" customHeight="false" outlineLevel="0" collapsed="false">
      <c r="A112" s="1"/>
      <c r="B112" s="1"/>
    </row>
    <row r="113" customFormat="false" ht="15.75" hidden="false" customHeight="false" outlineLevel="0" collapsed="false">
      <c r="A113" s="1"/>
      <c r="B113" s="1"/>
    </row>
    <row r="114" customFormat="false" ht="15.75" hidden="false" customHeight="false" outlineLevel="0" collapsed="false">
      <c r="A114" s="1"/>
      <c r="B114" s="1"/>
    </row>
    <row r="115" customFormat="false" ht="15.75" hidden="false" customHeight="false" outlineLevel="0" collapsed="false">
      <c r="A115" s="1"/>
      <c r="B115" s="1"/>
    </row>
    <row r="116" customFormat="false" ht="15.75" hidden="false" customHeight="false" outlineLevel="0" collapsed="false">
      <c r="A116" s="1"/>
      <c r="B116" s="1"/>
    </row>
    <row r="117" customFormat="false" ht="15.75" hidden="false" customHeight="false" outlineLevel="0" collapsed="false">
      <c r="A117" s="1"/>
      <c r="B117" s="1"/>
    </row>
    <row r="118" customFormat="false" ht="15.75" hidden="false" customHeight="false" outlineLevel="0" collapsed="false">
      <c r="A118" s="1"/>
      <c r="B118" s="1"/>
    </row>
    <row r="119" customFormat="false" ht="15.75" hidden="false" customHeight="false" outlineLevel="0" collapsed="false">
      <c r="A119" s="1"/>
      <c r="B119" s="1"/>
    </row>
    <row r="120" customFormat="false" ht="15.75" hidden="false" customHeight="false" outlineLevel="0" collapsed="false">
      <c r="A120" s="1"/>
      <c r="B120" s="1"/>
    </row>
    <row r="121" customFormat="false" ht="15.75" hidden="false" customHeight="false" outlineLevel="0" collapsed="false">
      <c r="A121" s="1"/>
      <c r="B121" s="1"/>
    </row>
    <row r="122" customFormat="false" ht="15.75" hidden="false" customHeight="false" outlineLevel="0" collapsed="false">
      <c r="A122" s="1"/>
      <c r="B122" s="1"/>
    </row>
    <row r="123" customFormat="false" ht="15.75" hidden="false" customHeight="false" outlineLevel="0" collapsed="false">
      <c r="A123" s="1"/>
      <c r="B123" s="1"/>
    </row>
    <row r="124" customFormat="false" ht="15.75" hidden="false" customHeight="false" outlineLevel="0" collapsed="false">
      <c r="A124" s="1"/>
      <c r="B124" s="1"/>
    </row>
    <row r="125" customFormat="false" ht="15.75" hidden="false" customHeight="false" outlineLevel="0" collapsed="false">
      <c r="A125" s="1"/>
      <c r="B125" s="1"/>
    </row>
    <row r="126" customFormat="false" ht="15.75" hidden="false" customHeight="false" outlineLevel="0" collapsed="false">
      <c r="A126" s="1"/>
      <c r="B126" s="1"/>
    </row>
    <row r="127" customFormat="false" ht="15.75" hidden="false" customHeight="false" outlineLevel="0" collapsed="false">
      <c r="A127" s="1"/>
      <c r="B127" s="1"/>
    </row>
    <row r="128" customFormat="false" ht="15.75" hidden="false" customHeight="false" outlineLevel="0" collapsed="false">
      <c r="A128" s="1"/>
      <c r="B128" s="1"/>
    </row>
    <row r="129" customFormat="false" ht="15.75" hidden="false" customHeight="false" outlineLevel="0" collapsed="false">
      <c r="A129" s="1"/>
      <c r="B129" s="1"/>
    </row>
    <row r="130" customFormat="false" ht="15.75" hidden="false" customHeight="false" outlineLevel="0" collapsed="false">
      <c r="A130" s="1"/>
      <c r="B130" s="1"/>
    </row>
    <row r="131" customFormat="false" ht="15.75" hidden="false" customHeight="false" outlineLevel="0" collapsed="false">
      <c r="A131" s="1"/>
      <c r="B131" s="1"/>
    </row>
    <row r="132" customFormat="false" ht="15.75" hidden="false" customHeight="false" outlineLevel="0" collapsed="false">
      <c r="A132" s="1"/>
      <c r="B132" s="1"/>
    </row>
    <row r="133" customFormat="false" ht="15.75" hidden="false" customHeight="false" outlineLevel="0" collapsed="false">
      <c r="A133" s="1"/>
      <c r="B133" s="1"/>
    </row>
    <row r="134" customFormat="false" ht="15.75" hidden="false" customHeight="false" outlineLevel="0" collapsed="false">
      <c r="A134" s="1"/>
      <c r="B134" s="1"/>
    </row>
    <row r="135" customFormat="false" ht="15.75" hidden="false" customHeight="false" outlineLevel="0" collapsed="false">
      <c r="A135" s="1"/>
      <c r="B135" s="1"/>
    </row>
    <row r="136" customFormat="false" ht="15.75" hidden="false" customHeight="false" outlineLevel="0" collapsed="false">
      <c r="A136" s="1"/>
      <c r="B136" s="1"/>
    </row>
    <row r="137" customFormat="false" ht="15.75" hidden="false" customHeight="false" outlineLevel="0" collapsed="false">
      <c r="A137" s="1"/>
      <c r="B137" s="1"/>
    </row>
    <row r="138" customFormat="false" ht="15.75" hidden="false" customHeight="false" outlineLevel="0" collapsed="false">
      <c r="A138" s="1"/>
      <c r="B138" s="1"/>
    </row>
    <row r="139" customFormat="false" ht="15.75" hidden="false" customHeight="false" outlineLevel="0" collapsed="false">
      <c r="A139" s="1"/>
      <c r="B139" s="1"/>
    </row>
    <row r="140" customFormat="false" ht="15.75" hidden="false" customHeight="false" outlineLevel="0" collapsed="false">
      <c r="A140" s="1"/>
      <c r="B140" s="1"/>
    </row>
    <row r="141" customFormat="false" ht="15.75" hidden="false" customHeight="false" outlineLevel="0" collapsed="false">
      <c r="A141" s="1"/>
      <c r="B141" s="1"/>
    </row>
    <row r="142" customFormat="false" ht="15.75" hidden="false" customHeight="false" outlineLevel="0" collapsed="false">
      <c r="A142" s="1"/>
      <c r="B142" s="1"/>
    </row>
    <row r="143" customFormat="false" ht="15.75" hidden="false" customHeight="false" outlineLevel="0" collapsed="false">
      <c r="A143" s="1"/>
      <c r="B143" s="1"/>
    </row>
    <row r="144" customFormat="false" ht="15.75" hidden="false" customHeight="false" outlineLevel="0" collapsed="false">
      <c r="A144" s="1"/>
      <c r="B144" s="1"/>
    </row>
    <row r="145" customFormat="false" ht="15.75" hidden="false" customHeight="false" outlineLevel="0" collapsed="false">
      <c r="A145" s="1"/>
      <c r="B145" s="1"/>
    </row>
    <row r="146" customFormat="false" ht="15.75" hidden="false" customHeight="false" outlineLevel="0" collapsed="false">
      <c r="A146" s="1"/>
      <c r="B146" s="1"/>
    </row>
    <row r="147" customFormat="false" ht="15.75" hidden="false" customHeight="false" outlineLevel="0" collapsed="false">
      <c r="A147" s="1"/>
      <c r="B147" s="1"/>
    </row>
    <row r="148" customFormat="false" ht="15.75" hidden="false" customHeight="false" outlineLevel="0" collapsed="false">
      <c r="A148" s="1"/>
      <c r="B148" s="1"/>
    </row>
    <row r="149" customFormat="false" ht="15.75" hidden="false" customHeight="false" outlineLevel="0" collapsed="false">
      <c r="A149" s="1"/>
      <c r="B149" s="1"/>
    </row>
    <row r="150" customFormat="false" ht="15.75" hidden="false" customHeight="false" outlineLevel="0" collapsed="false">
      <c r="A150" s="1"/>
      <c r="B150" s="1"/>
    </row>
    <row r="151" customFormat="false" ht="15.75" hidden="false" customHeight="false" outlineLevel="0" collapsed="false">
      <c r="A151" s="1"/>
      <c r="B151" s="1"/>
    </row>
    <row r="152" customFormat="false" ht="15.75" hidden="false" customHeight="false" outlineLevel="0" collapsed="false">
      <c r="A152" s="1"/>
      <c r="B152" s="1"/>
    </row>
    <row r="153" customFormat="false" ht="15.75" hidden="false" customHeight="false" outlineLevel="0" collapsed="false">
      <c r="A153" s="1"/>
      <c r="B153" s="1"/>
    </row>
    <row r="154" customFormat="false" ht="15.75" hidden="false" customHeight="false" outlineLevel="0" collapsed="false">
      <c r="A154" s="1"/>
      <c r="B154" s="1"/>
    </row>
    <row r="155" customFormat="false" ht="15.75" hidden="false" customHeight="false" outlineLevel="0" collapsed="false">
      <c r="A155" s="1"/>
      <c r="B155" s="1"/>
    </row>
    <row r="156" customFormat="false" ht="15.75" hidden="false" customHeight="false" outlineLevel="0" collapsed="false">
      <c r="A156" s="1"/>
      <c r="B156" s="1"/>
    </row>
    <row r="157" customFormat="false" ht="15.75" hidden="false" customHeight="false" outlineLevel="0" collapsed="false">
      <c r="A157" s="1"/>
      <c r="B157" s="1"/>
    </row>
    <row r="158" customFormat="false" ht="15.75" hidden="false" customHeight="false" outlineLevel="0" collapsed="false">
      <c r="A158" s="1"/>
      <c r="B158" s="1"/>
    </row>
    <row r="159" customFormat="false" ht="15.75" hidden="false" customHeight="false" outlineLevel="0" collapsed="false">
      <c r="A159" s="1"/>
      <c r="B159" s="1"/>
    </row>
    <row r="160" customFormat="false" ht="15.75" hidden="false" customHeight="false" outlineLevel="0" collapsed="false">
      <c r="A160" s="1"/>
      <c r="B160" s="1"/>
    </row>
    <row r="161" customFormat="false" ht="15.75" hidden="false" customHeight="false" outlineLevel="0" collapsed="false">
      <c r="A161" s="1"/>
      <c r="B161" s="1"/>
    </row>
    <row r="162" customFormat="false" ht="15.75" hidden="false" customHeight="false" outlineLevel="0" collapsed="false">
      <c r="A162" s="1"/>
      <c r="B162" s="1"/>
    </row>
    <row r="163" customFormat="false" ht="15.75" hidden="false" customHeight="false" outlineLevel="0" collapsed="false">
      <c r="A163" s="1"/>
      <c r="B163" s="1"/>
    </row>
    <row r="164" customFormat="false" ht="15.75" hidden="false" customHeight="false" outlineLevel="0" collapsed="false">
      <c r="A164" s="1"/>
      <c r="B164" s="1"/>
    </row>
    <row r="165" customFormat="false" ht="15.75" hidden="false" customHeight="false" outlineLevel="0" collapsed="false">
      <c r="A165" s="1"/>
      <c r="B165" s="1"/>
    </row>
    <row r="166" customFormat="false" ht="15.75" hidden="false" customHeight="false" outlineLevel="0" collapsed="false">
      <c r="A166" s="1"/>
      <c r="B166" s="1"/>
    </row>
    <row r="167" customFormat="false" ht="15.75" hidden="false" customHeight="false" outlineLevel="0" collapsed="false">
      <c r="A167" s="1"/>
      <c r="B167" s="1"/>
    </row>
    <row r="168" customFormat="false" ht="15.75" hidden="false" customHeight="false" outlineLevel="0" collapsed="false">
      <c r="A168" s="1"/>
      <c r="B168" s="1"/>
    </row>
    <row r="169" customFormat="false" ht="15.75" hidden="false" customHeight="false" outlineLevel="0" collapsed="false">
      <c r="A169" s="1"/>
      <c r="B169" s="1"/>
    </row>
    <row r="170" customFormat="false" ht="15.75" hidden="false" customHeight="false" outlineLevel="0" collapsed="false">
      <c r="A170" s="1"/>
      <c r="B170" s="1"/>
    </row>
    <row r="171" customFormat="false" ht="15.75" hidden="false" customHeight="false" outlineLevel="0" collapsed="false">
      <c r="A171" s="1"/>
      <c r="B171" s="1"/>
    </row>
    <row r="172" customFormat="false" ht="15.75" hidden="false" customHeight="false" outlineLevel="0" collapsed="false">
      <c r="A172" s="1"/>
      <c r="B172" s="1"/>
    </row>
    <row r="173" customFormat="false" ht="15.75" hidden="false" customHeight="false" outlineLevel="0" collapsed="false">
      <c r="A173" s="1"/>
      <c r="B173" s="1"/>
    </row>
    <row r="174" customFormat="false" ht="15.75" hidden="false" customHeight="false" outlineLevel="0" collapsed="false">
      <c r="A174" s="1"/>
      <c r="B174" s="1"/>
    </row>
    <row r="175" customFormat="false" ht="15.75" hidden="false" customHeight="false" outlineLevel="0" collapsed="false">
      <c r="A175" s="1"/>
      <c r="B175" s="1"/>
    </row>
    <row r="176" customFormat="false" ht="15.75" hidden="false" customHeight="false" outlineLevel="0" collapsed="false">
      <c r="A176" s="1"/>
      <c r="B176" s="1"/>
    </row>
    <row r="177" customFormat="false" ht="15.75" hidden="false" customHeight="false" outlineLevel="0" collapsed="false">
      <c r="A177" s="1"/>
      <c r="B177" s="1"/>
    </row>
    <row r="178" customFormat="false" ht="15.75" hidden="false" customHeight="false" outlineLevel="0" collapsed="false">
      <c r="A178" s="1"/>
      <c r="B178" s="1"/>
    </row>
    <row r="179" customFormat="false" ht="15.75" hidden="false" customHeight="false" outlineLevel="0" collapsed="false">
      <c r="A179" s="1"/>
      <c r="B179" s="1"/>
    </row>
    <row r="180" customFormat="false" ht="15.75" hidden="false" customHeight="false" outlineLevel="0" collapsed="false">
      <c r="A180" s="1"/>
      <c r="B180" s="1"/>
    </row>
    <row r="181" customFormat="false" ht="15.75" hidden="false" customHeight="false" outlineLevel="0" collapsed="false">
      <c r="A181" s="1"/>
      <c r="B181" s="1"/>
    </row>
    <row r="182" customFormat="false" ht="15.75" hidden="false" customHeight="false" outlineLevel="0" collapsed="false">
      <c r="A182" s="1"/>
      <c r="B182" s="1"/>
    </row>
    <row r="183" customFormat="false" ht="15.75" hidden="false" customHeight="false" outlineLevel="0" collapsed="false">
      <c r="A183" s="1"/>
      <c r="B183" s="1"/>
    </row>
    <row r="184" customFormat="false" ht="15.75" hidden="false" customHeight="false" outlineLevel="0" collapsed="false">
      <c r="A184" s="1"/>
      <c r="B184" s="1"/>
    </row>
    <row r="185" customFormat="false" ht="15.75" hidden="false" customHeight="false" outlineLevel="0" collapsed="false">
      <c r="A185" s="1"/>
      <c r="B185" s="1"/>
    </row>
    <row r="186" customFormat="false" ht="15.75" hidden="false" customHeight="false" outlineLevel="0" collapsed="false">
      <c r="A186" s="1"/>
      <c r="B186" s="1"/>
    </row>
    <row r="187" customFormat="false" ht="15.75" hidden="false" customHeight="false" outlineLevel="0" collapsed="false">
      <c r="A187" s="1"/>
      <c r="B187" s="1"/>
    </row>
    <row r="188" customFormat="false" ht="15.75" hidden="false" customHeight="false" outlineLevel="0" collapsed="false">
      <c r="A188" s="1"/>
      <c r="B188" s="1"/>
    </row>
    <row r="189" customFormat="false" ht="15.75" hidden="false" customHeight="false" outlineLevel="0" collapsed="false">
      <c r="A189" s="1"/>
      <c r="B189" s="1"/>
    </row>
    <row r="190" customFormat="false" ht="15.75" hidden="false" customHeight="false" outlineLevel="0" collapsed="false">
      <c r="A190" s="1"/>
      <c r="B190" s="1"/>
    </row>
    <row r="191" customFormat="false" ht="15.75" hidden="false" customHeight="false" outlineLevel="0" collapsed="false">
      <c r="A191" s="1"/>
      <c r="B191" s="1"/>
    </row>
    <row r="192" customFormat="false" ht="15.75" hidden="false" customHeight="false" outlineLevel="0" collapsed="false">
      <c r="A192" s="1"/>
      <c r="B192" s="1"/>
    </row>
    <row r="193" customFormat="false" ht="15.75" hidden="false" customHeight="false" outlineLevel="0" collapsed="false">
      <c r="A193" s="1"/>
      <c r="B193" s="1"/>
    </row>
    <row r="194" customFormat="false" ht="15.75" hidden="false" customHeight="false" outlineLevel="0" collapsed="false">
      <c r="A194" s="1"/>
      <c r="B194" s="1"/>
    </row>
    <row r="195" customFormat="false" ht="15.75" hidden="false" customHeight="false" outlineLevel="0" collapsed="false">
      <c r="A195" s="1"/>
      <c r="B195" s="1"/>
    </row>
    <row r="196" customFormat="false" ht="15.75" hidden="false" customHeight="false" outlineLevel="0" collapsed="false">
      <c r="A196" s="1"/>
      <c r="B196" s="1"/>
    </row>
    <row r="197" customFormat="false" ht="15.75" hidden="false" customHeight="false" outlineLevel="0" collapsed="false">
      <c r="A197" s="1"/>
      <c r="B197" s="1"/>
    </row>
    <row r="198" customFormat="false" ht="15.75" hidden="false" customHeight="false" outlineLevel="0" collapsed="false">
      <c r="A198" s="1"/>
      <c r="B198" s="1"/>
    </row>
    <row r="199" customFormat="false" ht="15.75" hidden="false" customHeight="false" outlineLevel="0" collapsed="false">
      <c r="A199" s="1"/>
      <c r="B199" s="1"/>
    </row>
    <row r="200" customFormat="false" ht="15.75" hidden="false" customHeight="false" outlineLevel="0" collapsed="false">
      <c r="A200" s="1"/>
      <c r="B2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2021-08-23T13:13:24Z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