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harts/chart25.xml" ContentType="application/vnd.openxmlformats-officedocument.drawingml.chart+xml"/>
  <Override PartName="/xl/charts/chart21.xml" ContentType="application/vnd.openxmlformats-officedocument.drawingml.chart+xml"/>
  <Override PartName="/xl/charts/chart26.xml" ContentType="application/vnd.openxmlformats-officedocument.drawingml.chart+xml"/>
  <Override PartName="/xl/charts/chart20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" sheetId="1" state="visible" r:id="rId2"/>
    <sheet name="Переформатированный ответ" sheetId="2" state="visible" r:id="rId3"/>
    <sheet name="Статистика" sheetId="3" state="visible" r:id="rId4"/>
    <sheet name="Картинки" sheetId="4" state="visible" r:id="rId5"/>
    <sheet name="Список прошлого года" sheetId="5" state="visible" r:id="rId6"/>
    <sheet name="Списки" sheetId="6" state="visible" r:id="rId7"/>
    <sheet name="Списки (фактическая посещаемост" sheetId="7" state="visible" r:id="rId8"/>
    <sheet name="Список от Вовы" sheetId="8" state="visible" r:id="rId9"/>
    <sheet name="Список на публикацию" sheetId="9" state="visible" r:id="rId10"/>
  </sheets>
  <definedNames>
    <definedName function="false" hidden="false" localSheetId="1" name="Z_A979AC46_B1D5_46A1_B98C_263DE74B2362_.wvu.FilterData" vbProcedure="false">'Переформатированный ответ'!$Q$2:$Q$144</definedName>
    <definedName function="false" hidden="false" localSheetId="8" name="Z_A979AC46_B1D5_46A1_B98C_263DE74B2362_.wvu.FilterData" vbProcedure="false">'Список на публикацию'!$A$1:$I$89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79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</commentList>
</comments>
</file>

<file path=xl/sharedStrings.xml><?xml version="1.0" encoding="utf-8"?>
<sst xmlns="http://schemas.openxmlformats.org/spreadsheetml/2006/main" count="4244" uniqueCount="1142">
  <si>
    <t xml:space="preserve">Отметка времени</t>
  </si>
  <si>
    <t xml:space="preserve">Фамилия</t>
  </si>
  <si>
    <t xml:space="preserve">Имя</t>
  </si>
  <si>
    <t xml:space="preserve">Город</t>
  </si>
  <si>
    <t xml:space="preserve">Класс</t>
  </si>
  <si>
    <t xml:space="preserve">Ваша школа</t>
  </si>
  <si>
    <t xml:space="preserve">Дополнительная информация</t>
  </si>
  <si>
    <t xml:space="preserve">Вконтакте</t>
  </si>
  <si>
    <t xml:space="preserve">Ваш E-mail</t>
  </si>
  <si>
    <t xml:space="preserve">Выберите не более трёх олимпиадных курсов (13-25 июля, первая пара)</t>
  </si>
  <si>
    <t xml:space="preserve">Выберите курс (13-17 июля, вторая пара)</t>
  </si>
  <si>
    <t xml:space="preserve">Выберите курс (20-24 июля, вторая пара)</t>
  </si>
  <si>
    <t xml:space="preserve">Коломиец</t>
  </si>
  <si>
    <t xml:space="preserve">Мария</t>
  </si>
  <si>
    <t xml:space="preserve">Омск</t>
  </si>
  <si>
    <t xml:space="preserve">Лицей 29</t>
  </si>
  <si>
    <t xml:space="preserve">https://vk.com/id479109984</t>
  </si>
  <si>
    <t xml:space="preserve">masha15102003@yandex.ru</t>
  </si>
  <si>
    <t xml:space="preserve">Математика, Русский язык, Экономика</t>
  </si>
  <si>
    <t xml:space="preserve">Основы веб разработки или как написать свой сайт</t>
  </si>
  <si>
    <t xml:space="preserve">Как полюбить математику</t>
  </si>
  <si>
    <t xml:space="preserve">Мукушева</t>
  </si>
  <si>
    <t xml:space="preserve">Рамина</t>
  </si>
  <si>
    <t xml:space="preserve">Гимназия 146</t>
  </si>
  <si>
    <t xml:space="preserve">https://vk.com/ramina_mm</t>
  </si>
  <si>
    <t xml:space="preserve">raminamukusheva13@gmail.com</t>
  </si>
  <si>
    <t xml:space="preserve">Биология, Русский язык, Экономика</t>
  </si>
  <si>
    <t xml:space="preserve">Общая патология</t>
  </si>
  <si>
    <t xml:space="preserve">Галак</t>
  </si>
  <si>
    <t xml:space="preserve">Екатерина</t>
  </si>
  <si>
    <t xml:space="preserve">ЧОУ "Школа "Альфа и Омега"</t>
  </si>
  <si>
    <t xml:space="preserve">https://vk.com/id310479043</t>
  </si>
  <si>
    <t xml:space="preserve">katya-galak@mail.ru</t>
  </si>
  <si>
    <t xml:space="preserve">Математика, Физика, Информатика</t>
  </si>
  <si>
    <t xml:space="preserve">Квантовые вычисления</t>
  </si>
  <si>
    <t xml:space="preserve">Полищук</t>
  </si>
  <si>
    <t xml:space="preserve">БОУ Гимназия 19</t>
  </si>
  <si>
    <t xml:space="preserve">https://m.vk.com/id245076479</t>
  </si>
  <si>
    <t xml:space="preserve">masha20032607@inbox.ru</t>
  </si>
  <si>
    <t xml:space="preserve">Математика, Экономика</t>
  </si>
  <si>
    <t xml:space="preserve">Психология</t>
  </si>
  <si>
    <t xml:space="preserve">It`s tea time!</t>
  </si>
  <si>
    <t xml:space="preserve">Пьянзин</t>
  </si>
  <si>
    <t xml:space="preserve">Богдан</t>
  </si>
  <si>
    <t xml:space="preserve">БОУ ОО «МОЦРО № 117»</t>
  </si>
  <si>
    <t xml:space="preserve">https://vk.com/bpyanzin</t>
  </si>
  <si>
    <t xml:space="preserve">b.pyanzin@mail.ru</t>
  </si>
  <si>
    <t xml:space="preserve">Математика, Информатика</t>
  </si>
  <si>
    <t xml:space="preserve">Швин</t>
  </si>
  <si>
    <t xml:space="preserve">Ян</t>
  </si>
  <si>
    <t xml:space="preserve">vk.com/id_id_idid_id</t>
  </si>
  <si>
    <t xml:space="preserve">yshvin@mail.ru</t>
  </si>
  <si>
    <t xml:space="preserve">Кинематограф 20 века</t>
  </si>
  <si>
    <t xml:space="preserve">Сторожук</t>
  </si>
  <si>
    <t xml:space="preserve">Софья</t>
  </si>
  <si>
    <t xml:space="preserve">БОУ ОО "МОЦРО №117"</t>
  </si>
  <si>
    <t xml:space="preserve">https://vk.com/idmayakova305</t>
  </si>
  <si>
    <t xml:space="preserve">bvb_fan_russia@mail.com</t>
  </si>
  <si>
    <t xml:space="preserve">Биология, Русский язык</t>
  </si>
  <si>
    <t xml:space="preserve">Немашинный перевод</t>
  </si>
  <si>
    <t xml:space="preserve">Усова</t>
  </si>
  <si>
    <t xml:space="preserve">Вероника</t>
  </si>
  <si>
    <t xml:space="preserve">БОУ ОО МОЦРО "Гимназия 117" </t>
  </si>
  <si>
    <t xml:space="preserve">https://vk.com/id451195781</t>
  </si>
  <si>
    <t xml:space="preserve">veronika.usova51@mail.ru</t>
  </si>
  <si>
    <t xml:space="preserve">Математика, Право, Русский язык</t>
  </si>
  <si>
    <t xml:space="preserve">Как думают нейросети?</t>
  </si>
  <si>
    <t xml:space="preserve">Зайцева </t>
  </si>
  <si>
    <t xml:space="preserve">Марина</t>
  </si>
  <si>
    <t xml:space="preserve">Омск </t>
  </si>
  <si>
    <t xml:space="preserve">Лицей 149</t>
  </si>
  <si>
    <t xml:space="preserve">https://vk.com/zzaitceva</t>
  </si>
  <si>
    <t xml:space="preserve">zzaitcevaz@yandex.ru</t>
  </si>
  <si>
    <t xml:space="preserve">Математика, Русский язык</t>
  </si>
  <si>
    <t xml:space="preserve">Гайдуков</t>
  </si>
  <si>
    <t xml:space="preserve">Ростислав</t>
  </si>
  <si>
    <t xml:space="preserve">Лицей 64</t>
  </si>
  <si>
    <t xml:space="preserve">vk.com/rostgay</t>
  </si>
  <si>
    <t xml:space="preserve">poc105108@gmail.com</t>
  </si>
  <si>
    <t xml:space="preserve">Математика, Информатика, Русский язык</t>
  </si>
  <si>
    <t xml:space="preserve">Продвинутая арифметика</t>
  </si>
  <si>
    <t xml:space="preserve">Михайленко</t>
  </si>
  <si>
    <t xml:space="preserve">Владимир</t>
  </si>
  <si>
    <t xml:space="preserve">БОУ г. Омска "Лицей №25"</t>
  </si>
  <si>
    <t xml:space="preserve">https://vk.com/id577339233</t>
  </si>
  <si>
    <t xml:space="preserve">volvo1801@yandex.ru</t>
  </si>
  <si>
    <t xml:space="preserve">Математика, Физика, Право</t>
  </si>
  <si>
    <t xml:space="preserve">Осторожно - анемия!</t>
  </si>
  <si>
    <t xml:space="preserve">Дмитриева</t>
  </si>
  <si>
    <t xml:space="preserve">Елизавета</t>
  </si>
  <si>
    <t xml:space="preserve">Гимназия 139</t>
  </si>
  <si>
    <t xml:space="preserve">https://vk.com/yoneeth</t>
  </si>
  <si>
    <t xml:space="preserve">JuravlikJur@gmail.com</t>
  </si>
  <si>
    <t xml:space="preserve">Терехова</t>
  </si>
  <si>
    <t xml:space="preserve">Гимназия №139</t>
  </si>
  <si>
    <t xml:space="preserve">https://vk.com/welcometomybeer</t>
  </si>
  <si>
    <t xml:space="preserve">sonofthenight7@mail.ru</t>
  </si>
  <si>
    <t xml:space="preserve">Математика, Физика, Русский язык</t>
  </si>
  <si>
    <t xml:space="preserve">Белозеров </t>
  </si>
  <si>
    <t xml:space="preserve">Алексей </t>
  </si>
  <si>
    <t xml:space="preserve">https://vk.com/0alescka0</t>
  </si>
  <si>
    <t xml:space="preserve">belozerovaleschka@yandex.ru</t>
  </si>
  <si>
    <t xml:space="preserve">Биология</t>
  </si>
  <si>
    <t xml:space="preserve">Байдуалетова </t>
  </si>
  <si>
    <t xml:space="preserve">Алина</t>
  </si>
  <si>
    <t xml:space="preserve">БОУ СОШ 16</t>
  </si>
  <si>
    <t xml:space="preserve">https://vk.com/id242145646</t>
  </si>
  <si>
    <t xml:space="preserve">ms.baydualetova@mail.ru</t>
  </si>
  <si>
    <t xml:space="preserve">Асаинов</t>
  </si>
  <si>
    <t xml:space="preserve">Дарий</t>
  </si>
  <si>
    <t xml:space="preserve">Лицей №64</t>
  </si>
  <si>
    <t xml:space="preserve">https://vk.com/id435651592</t>
  </si>
  <si>
    <t xml:space="preserve">dasainov@inbox.ru</t>
  </si>
  <si>
    <t xml:space="preserve">Математика, Биология, Русский язык</t>
  </si>
  <si>
    <t xml:space="preserve">Физическая химия для чайников</t>
  </si>
  <si>
    <t xml:space="preserve">Куксевич</t>
  </si>
  <si>
    <t xml:space="preserve">Виктория </t>
  </si>
  <si>
    <t xml:space="preserve">https://vk.com/id296720570</t>
  </si>
  <si>
    <t xml:space="preserve">vikulika932@gmail.com</t>
  </si>
  <si>
    <t xml:space="preserve">Математика, Право</t>
  </si>
  <si>
    <t xml:space="preserve">Ткаченко</t>
  </si>
  <si>
    <t xml:space="preserve">Юлия</t>
  </si>
  <si>
    <t xml:space="preserve">БОУ г.Омска "Гимназия №139"</t>
  </si>
  <si>
    <t xml:space="preserve">https://vk.com/tvoylichniytsirk</t>
  </si>
  <si>
    <t xml:space="preserve">yulya_oleg@mail.ru</t>
  </si>
  <si>
    <t xml:space="preserve">Биология, Право, Русский язык</t>
  </si>
  <si>
    <t xml:space="preserve">Калиниченко</t>
  </si>
  <si>
    <t xml:space="preserve">Арсений</t>
  </si>
  <si>
    <t xml:space="preserve">Экзы</t>
  </si>
  <si>
    <t xml:space="preserve">https://vk.com/a.kalinechenko</t>
  </si>
  <si>
    <t xml:space="preserve">arsenka2034@gmail.com</t>
  </si>
  <si>
    <t xml:space="preserve">Краева</t>
  </si>
  <si>
    <t xml:space="preserve">БОУ ОО "МОЦРО № 117"</t>
  </si>
  <si>
    <t xml:space="preserve">vk.com/katerinasergeevnakraeva</t>
  </si>
  <si>
    <t xml:space="preserve">kraeva_05@bk.ru</t>
  </si>
  <si>
    <t xml:space="preserve">Биохакинг на минималках</t>
  </si>
  <si>
    <t xml:space="preserve">Прохоров</t>
  </si>
  <si>
    <t xml:space="preserve">Сергей</t>
  </si>
  <si>
    <t xml:space="preserve">https://vk.com/sergey.prokhorov2000</t>
  </si>
  <si>
    <t xml:space="preserve">sergeyproinb@gmail.com</t>
  </si>
  <si>
    <t xml:space="preserve">Как заставить машину думать логически без нейросетей</t>
  </si>
  <si>
    <t xml:space="preserve">Таранова</t>
  </si>
  <si>
    <t xml:space="preserve">СОШ 7</t>
  </si>
  <si>
    <t xml:space="preserve">https://vk.com/ktaranova3</t>
  </si>
  <si>
    <t xml:space="preserve">katataranova684@gmail.com</t>
  </si>
  <si>
    <t xml:space="preserve">Математика, Биология, Право</t>
  </si>
  <si>
    <t xml:space="preserve">Перевальская</t>
  </si>
  <si>
    <t xml:space="preserve">Алена</t>
  </si>
  <si>
    <t xml:space="preserve">https://vk.com/id258574005</t>
  </si>
  <si>
    <t xml:space="preserve">a.perevalskaya@gmail.com</t>
  </si>
  <si>
    <t xml:space="preserve">Подворная</t>
  </si>
  <si>
    <t xml:space="preserve">Кристина</t>
  </si>
  <si>
    <t xml:space="preserve">https://vk.com/id324261632</t>
  </si>
  <si>
    <t xml:space="preserve">podvornaya05@bk.ru</t>
  </si>
  <si>
    <t xml:space="preserve">Математика, Право, Экономика</t>
  </si>
  <si>
    <t xml:space="preserve">Тепляшина </t>
  </si>
  <si>
    <t xml:space="preserve">Анастасия</t>
  </si>
  <si>
    <t xml:space="preserve">https://vk.com/id254419335</t>
  </si>
  <si>
    <t xml:space="preserve">nastyat1805@gmail.com</t>
  </si>
  <si>
    <t xml:space="preserve">Русский язык</t>
  </si>
  <si>
    <t xml:space="preserve">Бурляев</t>
  </si>
  <si>
    <t xml:space="preserve">Илья</t>
  </si>
  <si>
    <t xml:space="preserve">МОЦРО №117</t>
  </si>
  <si>
    <t xml:space="preserve">https://m.vk.com/id152267404</t>
  </si>
  <si>
    <t xml:space="preserve">ilya1burlyaev@mail.ru</t>
  </si>
  <si>
    <t xml:space="preserve">Право, Экономика</t>
  </si>
  <si>
    <t xml:space="preserve">Курочкин</t>
  </si>
  <si>
    <t xml:space="preserve">Тихон</t>
  </si>
  <si>
    <t xml:space="preserve">Гимназия 150</t>
  </si>
  <si>
    <t xml:space="preserve">https://vk.com/tixon2002</t>
  </si>
  <si>
    <t xml:space="preserve">apro1914@mail.ru</t>
  </si>
  <si>
    <t xml:space="preserve">Физика, Биология</t>
  </si>
  <si>
    <t xml:space="preserve">Моргун</t>
  </si>
  <si>
    <t xml:space="preserve">Иван</t>
  </si>
  <si>
    <t xml:space="preserve">БОУ ОО МОЦРО 117</t>
  </si>
  <si>
    <t xml:space="preserve">vk.com/mi.morgun.ivan</t>
  </si>
  <si>
    <t xml:space="preserve">mi.morgun.ivan@mail.ru</t>
  </si>
  <si>
    <t xml:space="preserve">Щукина</t>
  </si>
  <si>
    <t xml:space="preserve">Елена</t>
  </si>
  <si>
    <t xml:space="preserve">Гимназия 12</t>
  </si>
  <si>
    <t xml:space="preserve">vk.com/id452262359</t>
  </si>
  <si>
    <t xml:space="preserve">lenatpc2005@gmail.com</t>
  </si>
  <si>
    <t xml:space="preserve">Математика</t>
  </si>
  <si>
    <t xml:space="preserve">Треус</t>
  </si>
  <si>
    <t xml:space="preserve">БОУ "Гимназия №139"</t>
  </si>
  <si>
    <t xml:space="preserve">https://vk.com/id439954024</t>
  </si>
  <si>
    <t xml:space="preserve">lockktar.ogar@gmail.com</t>
  </si>
  <si>
    <t xml:space="preserve">Теория вероятностей</t>
  </si>
  <si>
    <t xml:space="preserve">Файзулина</t>
  </si>
  <si>
    <t xml:space="preserve">Милана</t>
  </si>
  <si>
    <t xml:space="preserve">Орск</t>
  </si>
  <si>
    <t xml:space="preserve">СОШ №50</t>
  </si>
  <si>
    <t xml:space="preserve">vk.com/milkamilkywayy</t>
  </si>
  <si>
    <t xml:space="preserve">milana_faiz@mail.ru</t>
  </si>
  <si>
    <t xml:space="preserve">Суслов</t>
  </si>
  <si>
    <t xml:space="preserve">Роман</t>
  </si>
  <si>
    <t xml:space="preserve">Гимназия N140</t>
  </si>
  <si>
    <t xml:space="preserve">vk.com/id277939575</t>
  </si>
  <si>
    <t xml:space="preserve">sus.roma2017@yandex.ru</t>
  </si>
  <si>
    <t xml:space="preserve">Серобабина</t>
  </si>
  <si>
    <t xml:space="preserve">Яна</t>
  </si>
  <si>
    <t xml:space="preserve">Гимназия номер 69</t>
  </si>
  <si>
    <t xml:space="preserve">vk.com/naldoduck</t>
  </si>
  <si>
    <t xml:space="preserve">yserobqbina@gmail.com</t>
  </si>
  <si>
    <t xml:space="preserve">Кано</t>
  </si>
  <si>
    <t xml:space="preserve">Максим</t>
  </si>
  <si>
    <t xml:space="preserve">БОУ г.Омска Лицей 64</t>
  </si>
  <si>
    <t xml:space="preserve">https://vk.com/id373641638</t>
  </si>
  <si>
    <t xml:space="preserve">maxprogrammist@mail.ru</t>
  </si>
  <si>
    <t xml:space="preserve">Зернюк</t>
  </si>
  <si>
    <t xml:space="preserve">Андрей</t>
  </si>
  <si>
    <t xml:space="preserve">МОЦРО 117</t>
  </si>
  <si>
    <t xml:space="preserve">vk.com/lukeskyw4lker</t>
  </si>
  <si>
    <t xml:space="preserve">andrei.zerniuk@gmail.com</t>
  </si>
  <si>
    <t xml:space="preserve">Математика, Физика</t>
  </si>
  <si>
    <t xml:space="preserve">Крючков</t>
  </si>
  <si>
    <t xml:space="preserve">Михаил</t>
  </si>
  <si>
    <t xml:space="preserve">vk.com/mihagg1</t>
  </si>
  <si>
    <t xml:space="preserve">mihagg018@gmail.com</t>
  </si>
  <si>
    <t xml:space="preserve">Анохина </t>
  </si>
  <si>
    <t xml:space="preserve">Полина </t>
  </si>
  <si>
    <t xml:space="preserve">БОУ ОО "МОЦРО" №117</t>
  </si>
  <si>
    <t xml:space="preserve">https://vk.com/polinko_malinko</t>
  </si>
  <si>
    <t xml:space="preserve">Anokhinaa04@mail.ru</t>
  </si>
  <si>
    <t xml:space="preserve">Право</t>
  </si>
  <si>
    <t xml:space="preserve">Голицына</t>
  </si>
  <si>
    <t xml:space="preserve">"МОЦРО"№117</t>
  </si>
  <si>
    <t xml:space="preserve">https://vk.com/id445282722</t>
  </si>
  <si>
    <t xml:space="preserve">anastasiagolicyna5807@gmail.com</t>
  </si>
  <si>
    <t xml:space="preserve">Осипова</t>
  </si>
  <si>
    <t xml:space="preserve">Валентина </t>
  </si>
  <si>
    <t xml:space="preserve">БОУ ОО «МОЦРО # 117»</t>
  </si>
  <si>
    <t xml:space="preserve">Нет</t>
  </si>
  <si>
    <t xml:space="preserve">buntarka_osipova@mail.ru</t>
  </si>
  <si>
    <t xml:space="preserve">Информатика</t>
  </si>
  <si>
    <t xml:space="preserve">Клюева </t>
  </si>
  <si>
    <t xml:space="preserve">БОУ ОО "МОЦРО 117" </t>
  </si>
  <si>
    <t xml:space="preserve">https://m.vk.com/polianaaa19</t>
  </si>
  <si>
    <t xml:space="preserve">polina190204@list.ru</t>
  </si>
  <si>
    <t xml:space="preserve">Молоторенко</t>
  </si>
  <si>
    <t xml:space="preserve">Анна </t>
  </si>
  <si>
    <t xml:space="preserve">vk.com/a.molotorenko</t>
  </si>
  <si>
    <t xml:space="preserve">kolenochka1980@mail.ru</t>
  </si>
  <si>
    <t xml:space="preserve">Васильев </t>
  </si>
  <si>
    <t xml:space="preserve">БОУ ОО «МОЦРО 117»</t>
  </si>
  <si>
    <t xml:space="preserve">vk.com/uvasmania</t>
  </si>
  <si>
    <t xml:space="preserve">vas-77077@mail.ru</t>
  </si>
  <si>
    <t xml:space="preserve">Кажкаримов</t>
  </si>
  <si>
    <t xml:space="preserve">Асхат</t>
  </si>
  <si>
    <t xml:space="preserve">https://vk.com/conduktor_in_punzer</t>
  </si>
  <si>
    <t xml:space="preserve">ashat.kazhkarimov.2005@mail.ru</t>
  </si>
  <si>
    <t xml:space="preserve">Логинов</t>
  </si>
  <si>
    <t xml:space="preserve">Владислав</t>
  </si>
  <si>
    <t xml:space="preserve">БОУ ОО МОЦРО №117</t>
  </si>
  <si>
    <t xml:space="preserve">https://vk.com/id195904823</t>
  </si>
  <si>
    <t xml:space="preserve">vlad-log03@mail.ru</t>
  </si>
  <si>
    <t xml:space="preserve">Хатыпов</t>
  </si>
  <si>
    <t xml:space="preserve">Ильшат</t>
  </si>
  <si>
    <t xml:space="preserve">Уфа</t>
  </si>
  <si>
    <t xml:space="preserve">МБОУ "Лицей №123"</t>
  </si>
  <si>
    <t xml:space="preserve">https://vk.com/ilshat4295</t>
  </si>
  <si>
    <t xml:space="preserve">hatipov.ilshat@yandex.ru</t>
  </si>
  <si>
    <t xml:space="preserve">Овчинникова </t>
  </si>
  <si>
    <t xml:space="preserve">Валерия</t>
  </si>
  <si>
    <t xml:space="preserve">Александровна </t>
  </si>
  <si>
    <t xml:space="preserve">МБОУ СШ5</t>
  </si>
  <si>
    <t xml:space="preserve">https://vk.com/lera_ovchinnikova007</t>
  </si>
  <si>
    <t xml:space="preserve">lera.ovchinnikova.02@bk.ru</t>
  </si>
  <si>
    <t xml:space="preserve">Право, Русский язык</t>
  </si>
  <si>
    <t xml:space="preserve">Савраскина</t>
  </si>
  <si>
    <t xml:space="preserve">Светлана</t>
  </si>
  <si>
    <t xml:space="preserve">Урюпинск</t>
  </si>
  <si>
    <t xml:space="preserve">МАОУ СШ №6</t>
  </si>
  <si>
    <t xml:space="preserve">vk.com/lmao_a</t>
  </si>
  <si>
    <t xml:space="preserve">smetlana_lana@mail.ru</t>
  </si>
  <si>
    <t xml:space="preserve">Ушакова</t>
  </si>
  <si>
    <t xml:space="preserve">Любовь</t>
  </si>
  <si>
    <t xml:space="preserve">:)</t>
  </si>
  <si>
    <t xml:space="preserve">https://vk.com/loveushakovaa</t>
  </si>
  <si>
    <t xml:space="preserve">luba2004@inbox.ru</t>
  </si>
  <si>
    <t xml:space="preserve">Информатика, Русский язык, Экономика</t>
  </si>
  <si>
    <t xml:space="preserve">Белим</t>
  </si>
  <si>
    <t xml:space="preserve">vk.com/belimcatherine</t>
  </si>
  <si>
    <t xml:space="preserve">katya.belim@yandex.ru</t>
  </si>
  <si>
    <t xml:space="preserve">Физика</t>
  </si>
  <si>
    <t xml:space="preserve">Кравченко</t>
  </si>
  <si>
    <t xml:space="preserve">Александра</t>
  </si>
  <si>
    <t xml:space="preserve">vk.com/ananasfromomsk</t>
  </si>
  <si>
    <t xml:space="preserve">03sany03@gmail.com</t>
  </si>
  <si>
    <t xml:space="preserve">Курс молодого инженера</t>
  </si>
  <si>
    <t xml:space="preserve">Орешин</t>
  </si>
  <si>
    <t xml:space="preserve">Константин </t>
  </si>
  <si>
    <t xml:space="preserve">БОУ ОО "МОЦРО №117" </t>
  </si>
  <si>
    <t xml:space="preserve">7bunu</t>
  </si>
  <si>
    <t xml:space="preserve">koreshin67@gmail.com</t>
  </si>
  <si>
    <t xml:space="preserve">Измайлов</t>
  </si>
  <si>
    <t xml:space="preserve">Матвей</t>
  </si>
  <si>
    <t xml:space="preserve">https://vk.com/somejewish</t>
  </si>
  <si>
    <t xml:space="preserve">matti1zzzz235@gmail.com</t>
  </si>
  <si>
    <t xml:space="preserve">Макарова</t>
  </si>
  <si>
    <t xml:space="preserve">Лицей 74</t>
  </si>
  <si>
    <t xml:space="preserve">elimaksi</t>
  </si>
  <si>
    <t xml:space="preserve">elimaksi@bk.ru</t>
  </si>
  <si>
    <t xml:space="preserve">Колодяжная</t>
  </si>
  <si>
    <t xml:space="preserve">Дарья </t>
  </si>
  <si>
    <t xml:space="preserve">№24</t>
  </si>
  <si>
    <t xml:space="preserve">http://vk.com/id263080412</t>
  </si>
  <si>
    <t xml:space="preserve">darya.kolodyazhnaya.03@mail.ru</t>
  </si>
  <si>
    <t xml:space="preserve">Евстратенко</t>
  </si>
  <si>
    <t xml:space="preserve">vk.com/katherrrrrrrine</t>
  </si>
  <si>
    <t xml:space="preserve">kevstratenko@mail.ru</t>
  </si>
  <si>
    <t xml:space="preserve">Рейнгардт</t>
  </si>
  <si>
    <t xml:space="preserve">Наталья</t>
  </si>
  <si>
    <t xml:space="preserve">Павловск</t>
  </si>
  <si>
    <t xml:space="preserve">МБОУ "Ремзаводская СОШ"</t>
  </si>
  <si>
    <t xml:space="preserve">не могу быть весь учебный день в школе</t>
  </si>
  <si>
    <t xml:space="preserve">https://vk.com/nata_2002</t>
  </si>
  <si>
    <t xml:space="preserve">tashathin@gmail.com</t>
  </si>
  <si>
    <t xml:space="preserve">Лапаницына</t>
  </si>
  <si>
    <t xml:space="preserve">Анна</t>
  </si>
  <si>
    <t xml:space="preserve">Лицей №137</t>
  </si>
  <si>
    <t xml:space="preserve">vk.com/id240733315</t>
  </si>
  <si>
    <t xml:space="preserve">anna.lapachka@gmail.com</t>
  </si>
  <si>
    <t xml:space="preserve">Завьялов</t>
  </si>
  <si>
    <t xml:space="preserve">Гордей</t>
  </si>
  <si>
    <t xml:space="preserve">https://vk.com/gordeyzav</t>
  </si>
  <si>
    <t xml:space="preserve">gordey0511@yandex.ru</t>
  </si>
  <si>
    <t xml:space="preserve">Математика, Информатика, Экономика</t>
  </si>
  <si>
    <t xml:space="preserve">Долгих</t>
  </si>
  <si>
    <t xml:space="preserve">vk.com/ivantheglorious</t>
  </si>
  <si>
    <t xml:space="preserve">bdfyljkub@gmail.com</t>
  </si>
  <si>
    <t xml:space="preserve">Бугага</t>
  </si>
  <si>
    <t xml:space="preserve">Аннет</t>
  </si>
  <si>
    <t xml:space="preserve">Гимназия №62</t>
  </si>
  <si>
    <t xml:space="preserve">bzik.anna88@gmail.com</t>
  </si>
  <si>
    <t xml:space="preserve">Добролежа</t>
  </si>
  <si>
    <t xml:space="preserve">Олеся</t>
  </si>
  <si>
    <t xml:space="preserve">https://vk.com/kucuryzka</t>
  </si>
  <si>
    <t xml:space="preserve">deaolga@rambler.ru</t>
  </si>
  <si>
    <t xml:space="preserve">Меня не будет в это время</t>
  </si>
  <si>
    <t xml:space="preserve">Вишневский </t>
  </si>
  <si>
    <t xml:space="preserve">Арсений </t>
  </si>
  <si>
    <t xml:space="preserve">Лицей 25</t>
  </si>
  <si>
    <t xml:space="preserve">Желательно проведение занятий утром</t>
  </si>
  <si>
    <t xml:space="preserve">https://vk.com/vishniao_o</t>
  </si>
  <si>
    <t xml:space="preserve">Vishnia1412@mail.ru</t>
  </si>
  <si>
    <t xml:space="preserve">Физика, Информатика, Русский язык</t>
  </si>
  <si>
    <t xml:space="preserve">Ефимова </t>
  </si>
  <si>
    <t xml:space="preserve">https://vk.com/efimova_katerina</t>
  </si>
  <si>
    <t xml:space="preserve">kate_efimova@inbox.ru</t>
  </si>
  <si>
    <t xml:space="preserve">Вильгельм </t>
  </si>
  <si>
    <t xml:space="preserve">Игорь</t>
  </si>
  <si>
    <t xml:space="preserve">Vk. Com/kwilgelm</t>
  </si>
  <si>
    <t xml:space="preserve">wilgelm-igor@yandex.ru</t>
  </si>
  <si>
    <t xml:space="preserve">Информатика, Экономика</t>
  </si>
  <si>
    <t xml:space="preserve">Дзюба</t>
  </si>
  <si>
    <t xml:space="preserve">Дмитрий</t>
  </si>
  <si>
    <t xml:space="preserve">омск</t>
  </si>
  <si>
    <t xml:space="preserve">id316722362</t>
  </si>
  <si>
    <t xml:space="preserve">dimkad1810@mail.ru</t>
  </si>
  <si>
    <t xml:space="preserve">more1810@mail.ru</t>
  </si>
  <si>
    <t xml:space="preserve">Коростелёва</t>
  </si>
  <si>
    <t xml:space="preserve">https://vk.com/veronika_korosteleva</t>
  </si>
  <si>
    <t xml:space="preserve">veronikakoostelea24604@gmail.com</t>
  </si>
  <si>
    <t xml:space="preserve">Рождественская </t>
  </si>
  <si>
    <t xml:space="preserve">нет</t>
  </si>
  <si>
    <t xml:space="preserve">m.christmas2708@gmail.com</t>
  </si>
  <si>
    <t xml:space="preserve">Лощинин</t>
  </si>
  <si>
    <t xml:space="preserve">Олег</t>
  </si>
  <si>
    <t xml:space="preserve">vk.com/in_photo_04</t>
  </si>
  <si>
    <t xml:space="preserve">loschinin_oleg@mail.ru</t>
  </si>
  <si>
    <t xml:space="preserve">Ладынская</t>
  </si>
  <si>
    <t xml:space="preserve">Дарья</t>
  </si>
  <si>
    <t xml:space="preserve">vk.com/dashs2016</t>
  </si>
  <si>
    <t xml:space="preserve">dasha.ladynskaya@mail.ru</t>
  </si>
  <si>
    <t xml:space="preserve">Физика, Биология, Русский язык</t>
  </si>
  <si>
    <t xml:space="preserve">Жилин</t>
  </si>
  <si>
    <t xml:space="preserve">vk.com/misha_zhilin2003</t>
  </si>
  <si>
    <t xml:space="preserve">misha230503@mail.ru</t>
  </si>
  <si>
    <t xml:space="preserve">Чежин</t>
  </si>
  <si>
    <t xml:space="preserve">https://vk.com/totallynotbuzz</t>
  </si>
  <si>
    <t xml:space="preserve">chezhindmitriy@gmail.com</t>
  </si>
  <si>
    <t xml:space="preserve">https://vk.com/mi.morgun.ivan</t>
  </si>
  <si>
    <t xml:space="preserve">Физика, Информатика</t>
  </si>
  <si>
    <t xml:space="preserve">Мороз</t>
  </si>
  <si>
    <t xml:space="preserve">Семён</t>
  </si>
  <si>
    <t xml:space="preserve">https://vk.com/id284438427</t>
  </si>
  <si>
    <t xml:space="preserve">semenische@yandex.com</t>
  </si>
  <si>
    <t xml:space="preserve">Шабалина</t>
  </si>
  <si>
    <t xml:space="preserve">Лилианна</t>
  </si>
  <si>
    <t xml:space="preserve">Барнаул</t>
  </si>
  <si>
    <t xml:space="preserve">МБОУ "Лицей №124"</t>
  </si>
  <si>
    <t xml:space="preserve">vk.com/liashabalina</t>
  </si>
  <si>
    <t xml:space="preserve">liliannashabalina124@gmail.com</t>
  </si>
  <si>
    <t xml:space="preserve">Алина </t>
  </si>
  <si>
    <t xml:space="preserve">Боу СОШ 16</t>
  </si>
  <si>
    <t xml:space="preserve">https://vk.com/alitomenura</t>
  </si>
  <si>
    <t xml:space="preserve">Кинчиряк </t>
  </si>
  <si>
    <t xml:space="preserve">БОУ СОШ 36</t>
  </si>
  <si>
    <t xml:space="preserve">https://vk.com/kinchiryak</t>
  </si>
  <si>
    <t xml:space="preserve">akinchiryak@bk.ru</t>
  </si>
  <si>
    <t xml:space="preserve">Богомазова</t>
  </si>
  <si>
    <t xml:space="preserve">с.Викулово</t>
  </si>
  <si>
    <t xml:space="preserve">Викуловская СОШ 1</t>
  </si>
  <si>
    <t xml:space="preserve">https://m.vk.com/mbogomazova2015</t>
  </si>
  <si>
    <t xml:space="preserve">bogomazovam72@gmail.com</t>
  </si>
  <si>
    <t xml:space="preserve">В предыдущей анкете немного не так заполнила свои данные</t>
  </si>
  <si>
    <t xml:space="preserve">Богомазова </t>
  </si>
  <si>
    <t xml:space="preserve">Викуловская СОШ 1 </t>
  </si>
  <si>
    <t xml:space="preserve">У меня толстые пальцы, поэтому это !3! анкета</t>
  </si>
  <si>
    <t xml:space="preserve">Триколе</t>
  </si>
  <si>
    <t xml:space="preserve">https://vk.com/mtrikole</t>
  </si>
  <si>
    <t xml:space="preserve">mtrikole@bk.ru</t>
  </si>
  <si>
    <t xml:space="preserve">Устымчук</t>
  </si>
  <si>
    <t xml:space="preserve">Лицей №74</t>
  </si>
  <si>
    <t xml:space="preserve">vk.com/sestroslava </t>
  </si>
  <si>
    <t xml:space="preserve">sofya.ustymchuk@yandex.ru</t>
  </si>
  <si>
    <t xml:space="preserve">Щербаков</t>
  </si>
  <si>
    <t xml:space="preserve">Денис</t>
  </si>
  <si>
    <t xml:space="preserve">https://vk.com/all.aadenis</t>
  </si>
  <si>
    <t xml:space="preserve">slipneff@mail.ru</t>
  </si>
  <si>
    <t xml:space="preserve">Апполонина</t>
  </si>
  <si>
    <t xml:space="preserve">https://vk.com/ekaterinaapp</t>
  </si>
  <si>
    <t xml:space="preserve">aen47@yandex.ru</t>
  </si>
  <si>
    <t xml:space="preserve">Гасилен</t>
  </si>
  <si>
    <t xml:space="preserve">https://vk.com/sebast1an_pere1ro</t>
  </si>
  <si>
    <t xml:space="preserve">gasilen@mail.ru</t>
  </si>
  <si>
    <t xml:space="preserve">Бачинская</t>
  </si>
  <si>
    <t xml:space="preserve">Полина</t>
  </si>
  <si>
    <t xml:space="preserve">СУНЦ НГУ </t>
  </si>
  <si>
    <t xml:space="preserve">vk.com/tupolinaa</t>
  </si>
  <si>
    <t xml:space="preserve">bachinskaya.polina@mail.ru</t>
  </si>
  <si>
    <t xml:space="preserve">Биология, Право, Экономика</t>
  </si>
  <si>
    <t xml:space="preserve">Стативка</t>
  </si>
  <si>
    <t xml:space="preserve">https://vk.com/max_st15</t>
  </si>
  <si>
    <t xml:space="preserve">maksrulit55@gmail.com</t>
  </si>
  <si>
    <t xml:space="preserve">Бабайлова</t>
  </si>
  <si>
    <t xml:space="preserve">Евгения</t>
  </si>
  <si>
    <t xml:space="preserve">Олеговна</t>
  </si>
  <si>
    <t xml:space="preserve">vk.com/ecliptic_boundaries</t>
  </si>
  <si>
    <t xml:space="preserve">evgeniababajlova03@gmail.com</t>
  </si>
  <si>
    <t xml:space="preserve">Физика, Экономика</t>
  </si>
  <si>
    <t xml:space="preserve">Комнацкий </t>
  </si>
  <si>
    <t xml:space="preserve">Роман </t>
  </si>
  <si>
    <t xml:space="preserve">Рома Комнацкий </t>
  </si>
  <si>
    <t xml:space="preserve">komnackii9@mail.ru</t>
  </si>
  <si>
    <t xml:space="preserve">Бессараб</t>
  </si>
  <si>
    <t xml:space="preserve">БОУ ОО "МОЦРО 117"</t>
  </si>
  <si>
    <t xml:space="preserve">vk.com/bessarabika</t>
  </si>
  <si>
    <t xml:space="preserve">karamelka25912784@gmail.com</t>
  </si>
  <si>
    <t xml:space="preserve">Физика, Русский язык</t>
  </si>
  <si>
    <t xml:space="preserve">Гуртовенко</t>
  </si>
  <si>
    <t xml:space="preserve">Юля</t>
  </si>
  <si>
    <t xml:space="preserve">https://vk.com/id254401565</t>
  </si>
  <si>
    <t xml:space="preserve">surprise.trap@gmail.com</t>
  </si>
  <si>
    <t xml:space="preserve">Коноваленко</t>
  </si>
  <si>
    <t xml:space="preserve">Даниил</t>
  </si>
  <si>
    <t xml:space="preserve">https://vk.com/den_41_k_1</t>
  </si>
  <si>
    <t xml:space="preserve">irkonovalenko@yandex.ru</t>
  </si>
  <si>
    <t xml:space="preserve">Физика, Право, Экономика</t>
  </si>
  <si>
    <t xml:space="preserve">Суханова</t>
  </si>
  <si>
    <t xml:space="preserve">Алёна</t>
  </si>
  <si>
    <t xml:space="preserve">БОУ "Гимназия 140"</t>
  </si>
  <si>
    <t xml:space="preserve">vk.com/vivienasa</t>
  </si>
  <si>
    <t xml:space="preserve">alyonash1967@mail.ru</t>
  </si>
  <si>
    <t xml:space="preserve">Пономарев </t>
  </si>
  <si>
    <t xml:space="preserve">Дмитрий </t>
  </si>
  <si>
    <t xml:space="preserve">vk.com/dmitriy_ponomare</t>
  </si>
  <si>
    <t xml:space="preserve">life272@mail.ru</t>
  </si>
  <si>
    <t xml:space="preserve">Шереш</t>
  </si>
  <si>
    <t xml:space="preserve">Егор</t>
  </si>
  <si>
    <t xml:space="preserve">гимназия117</t>
  </si>
  <si>
    <t xml:space="preserve"> vk.com/id529644717</t>
  </si>
  <si>
    <t xml:space="preserve">sheresh.eg@yandex.ru</t>
  </si>
  <si>
    <t xml:space="preserve">Степанов</t>
  </si>
  <si>
    <t xml:space="preserve">Вадим</t>
  </si>
  <si>
    <t xml:space="preserve">https://vk.com/vadimstepanov79</t>
  </si>
  <si>
    <t xml:space="preserve">vadim-9999@mail.ru</t>
  </si>
  <si>
    <t xml:space="preserve">adzersvet@gmail.com</t>
  </si>
  <si>
    <t xml:space="preserve">Право, Русский язык, Экономика</t>
  </si>
  <si>
    <t xml:space="preserve">Мокиенко </t>
  </si>
  <si>
    <t xml:space="preserve">Ксения </t>
  </si>
  <si>
    <t xml:space="preserve">https://vk.com/ksmokiyenko</t>
  </si>
  <si>
    <t xml:space="preserve">ksmokienko03@gmail.com</t>
  </si>
  <si>
    <t xml:space="preserve">Каяшов</t>
  </si>
  <si>
    <t xml:space="preserve">БОУ ОО "МОЦРО #117"</t>
  </si>
  <si>
    <t xml:space="preserve">vk.com/legendarymember</t>
  </si>
  <si>
    <t xml:space="preserve">totallynothelix@gmail.com</t>
  </si>
  <si>
    <t xml:space="preserve">Лисин</t>
  </si>
  <si>
    <t xml:space="preserve">Ярослав</t>
  </si>
  <si>
    <t xml:space="preserve">семейное образование</t>
  </si>
  <si>
    <t xml:space="preserve">без особенностей</t>
  </si>
  <si>
    <t xml:space="preserve">https://vk.com/id447460014</t>
  </si>
  <si>
    <t xml:space="preserve">yrik_47@mail.ru</t>
  </si>
  <si>
    <t xml:space="preserve">Биология, Право</t>
  </si>
  <si>
    <t xml:space="preserve">Борисец </t>
  </si>
  <si>
    <t xml:space="preserve">Анастасия </t>
  </si>
  <si>
    <t xml:space="preserve">Москва (но иногда Омск)</t>
  </si>
  <si>
    <t xml:space="preserve">СУНЦ МГУ </t>
  </si>
  <si>
    <t xml:space="preserve">vk.com/sebirskaja_jazva</t>
  </si>
  <si>
    <t xml:space="preserve">sherlock.2002@mail.ru</t>
  </si>
  <si>
    <t xml:space="preserve">Рыко</t>
  </si>
  <si>
    <t xml:space="preserve">Тимофей</t>
  </si>
  <si>
    <t xml:space="preserve">Москва</t>
  </si>
  <si>
    <t xml:space="preserve">СУНЦ МГУ</t>
  </si>
  <si>
    <t xml:space="preserve">https://vk.com/nitrogenous_base</t>
  </si>
  <si>
    <t xml:space="preserve">5merhylueacil@gmail.com</t>
  </si>
  <si>
    <t xml:space="preserve">Никульшин</t>
  </si>
  <si>
    <t xml:space="preserve">Павел</t>
  </si>
  <si>
    <t xml:space="preserve">https://vk.com/p.nikulshin</t>
  </si>
  <si>
    <t xml:space="preserve">shimorhershow@gmail.com</t>
  </si>
  <si>
    <t xml:space="preserve">Горчакова</t>
  </si>
  <si>
    <t xml:space="preserve">Ярослава</t>
  </si>
  <si>
    <t xml:space="preserve">https://vk.com/id238150808</t>
  </si>
  <si>
    <t xml:space="preserve">iaroslava20052005@gmail.com</t>
  </si>
  <si>
    <t xml:space="preserve">Терехина </t>
  </si>
  <si>
    <t xml:space="preserve">Елизавета </t>
  </si>
  <si>
    <t xml:space="preserve">https://vk.com/lizkater</t>
  </si>
  <si>
    <t xml:space="preserve">l-terekhina03@mail.ru</t>
  </si>
  <si>
    <t xml:space="preserve">Анкудинова</t>
  </si>
  <si>
    <t xml:space="preserve">Серов</t>
  </si>
  <si>
    <t xml:space="preserve">МАОУ СОШ 14</t>
  </si>
  <si>
    <t xml:space="preserve">https://vk.com/ankudinovazaecologiy</t>
  </si>
  <si>
    <t xml:space="preserve">ankudinovazaecologiy2@gmail.com</t>
  </si>
  <si>
    <t xml:space="preserve">Овчинникова</t>
  </si>
  <si>
    <t xml:space="preserve">Каракальцева</t>
  </si>
  <si>
    <t xml:space="preserve">Ксения</t>
  </si>
  <si>
    <t xml:space="preserve">64 лицей </t>
  </si>
  <si>
    <t xml:space="preserve">https://vk.com/karakaltseva</t>
  </si>
  <si>
    <t xml:space="preserve">kseniakarakalceva299@gmail.com</t>
  </si>
  <si>
    <t xml:space="preserve">Ваша страница в ВК</t>
  </si>
  <si>
    <t xml:space="preserve">Старичок</t>
  </si>
  <si>
    <t xml:space="preserve">Номер ряда в исходной таблице</t>
  </si>
  <si>
    <t xml:space="preserve">Точность бытия</t>
  </si>
  <si>
    <t xml:space="preserve">Отряд</t>
  </si>
  <si>
    <t xml:space="preserve">Комментарий</t>
  </si>
  <si>
    <t xml:space="preserve">Не ходя на пары</t>
  </si>
  <si>
    <t xml:space="preserve">Новая ссылка вк: https://vk.com/bestelde_chaos</t>
  </si>
  <si>
    <t xml:space="preserve">vk.com/7bunu</t>
  </si>
  <si>
    <t xml:space="preserve">vk.com/elimaksi</t>
  </si>
  <si>
    <t xml:space="preserve">vk.com/kwilgelm</t>
  </si>
  <si>
    <t xml:space="preserve">vk.com/id316722362</t>
  </si>
  <si>
    <t xml:space="preserve">Ссылка вк: https://vk.com/notmerrybutmarychristmas</t>
  </si>
  <si>
    <t xml:space="preserve">Не сможет присутствовать на второй половине</t>
  </si>
  <si>
    <t xml:space="preserve">https://vk.com/haotic0sotur</t>
  </si>
  <si>
    <t xml:space="preserve">Первая пара</t>
  </si>
  <si>
    <t xml:space="preserve">Текущее кол-во</t>
  </si>
  <si>
    <t xml:space="preserve">Максимум</t>
  </si>
  <si>
    <t xml:space="preserve">В рамках (пределы увеличены на 30%)</t>
  </si>
  <si>
    <t xml:space="preserve">Общее число регистраций:</t>
  </si>
  <si>
    <t xml:space="preserve">Экономика</t>
  </si>
  <si>
    <t xml:space="preserve">Первая половина, вторая пара</t>
  </si>
  <si>
    <t xml:space="preserve">Свежесть статискики:</t>
  </si>
  <si>
    <t xml:space="preserve">Вторая половина, вторая пара</t>
  </si>
  <si>
    <t xml:space="preserve">Двойные регистрации:</t>
  </si>
  <si>
    <t xml:space="preserve">Дата</t>
  </si>
  <si>
    <t xml:space="preserve">В день</t>
  </si>
  <si>
    <t xml:space="preserve">Кумулятивно</t>
  </si>
  <si>
    <t xml:space="preserve">остальные</t>
  </si>
  <si>
    <t xml:space="preserve">Старички</t>
  </si>
  <si>
    <t xml:space="preserve">Новички</t>
  </si>
  <si>
    <t xml:space="preserve">не будет</t>
  </si>
  <si>
    <t xml:space="preserve">дискорд и бытие</t>
  </si>
  <si>
    <t xml:space="preserve">не спрашивали</t>
  </si>
  <si>
    <t xml:space="preserve">не ходит на пары</t>
  </si>
  <si>
    <t xml:space="preserve">спросили</t>
  </si>
  <si>
    <t xml:space="preserve">нет в дискорде</t>
  </si>
  <si>
    <t xml:space="preserve">будет</t>
  </si>
  <si>
    <t xml:space="preserve">отказ</t>
  </si>
  <si>
    <t xml:space="preserve">Посещаемость</t>
  </si>
  <si>
    <t xml:space="preserve">День</t>
  </si>
  <si>
    <t xml:space="preserve">Олимп. курсы</t>
  </si>
  <si>
    <t xml:space="preserve">Курсы второй пары</t>
  </si>
  <si>
    <t xml:space="preserve">Выберите курс (8-12 июля, первая пара)</t>
  </si>
  <si>
    <t xml:space="preserve">Выберите курс (8-12 июля, вторая пара)</t>
  </si>
  <si>
    <t xml:space="preserve">Выберите курс (14-20 июля, первая пара)</t>
  </si>
  <si>
    <t xml:space="preserve">Выберите курс (14-20 июля, вторая пара)</t>
  </si>
  <si>
    <t xml:space="preserve">Золотые пидоры</t>
  </si>
  <si>
    <t xml:space="preserve">Синельникова</t>
  </si>
  <si>
    <t xml:space="preserve">Поля</t>
  </si>
  <si>
    <t xml:space="preserve">vk.com/aliceintowonderland</t>
  </si>
  <si>
    <t xml:space="preserve">rybkafu@mail.ru</t>
  </si>
  <si>
    <t xml:space="preserve">Теория потребителя</t>
  </si>
  <si>
    <t xml:space="preserve">Теория большого математика</t>
  </si>
  <si>
    <t xml:space="preserve">Питон</t>
  </si>
  <si>
    <t xml:space="preserve">Да</t>
  </si>
  <si>
    <t xml:space="preserve">Борисец</t>
  </si>
  <si>
    <t xml:space="preserve">Не совсем наивная алгебра</t>
  </si>
  <si>
    <t xml:space="preserve">Английский</t>
  </si>
  <si>
    <t xml:space="preserve">Мозговой штурм</t>
  </si>
  <si>
    <t xml:space="preserve">Турнирная химия</t>
  </si>
  <si>
    <t xml:space="preserve">vk.com/id451195781</t>
  </si>
  <si>
    <t xml:space="preserve">Практическая психология</t>
  </si>
  <si>
    <t xml:space="preserve">От демократии к национализму: все о национальных меньшинствах в правовых системах мира</t>
  </si>
  <si>
    <t xml:space="preserve">Театр и кино втор. пол. XX века: теории и практики</t>
  </si>
  <si>
    <t xml:space="preserve">НЕсочинение: как написать текст, который прочтут до конца</t>
  </si>
  <si>
    <t xml:space="preserve">Никифоров</t>
  </si>
  <si>
    <t xml:space="preserve">Лука</t>
  </si>
  <si>
    <t xml:space="preserve">vk.com/luka5s5</t>
  </si>
  <si>
    <t xml:space="preserve">lukanik29@gmail.com</t>
  </si>
  <si>
    <t xml:space="preserve">Знакомство с теорией графов</t>
  </si>
  <si>
    <t xml:space="preserve">Олимпиадная геометрия</t>
  </si>
  <si>
    <t xml:space="preserve">Анализ данных в биологии и IT</t>
  </si>
  <si>
    <t xml:space="preserve">Кривцова</t>
  </si>
  <si>
    <t xml:space="preserve">Смогу быть только со второй половины:((</t>
  </si>
  <si>
    <t xml:space="preserve">vk.com/ann_1907</t>
  </si>
  <si>
    <t xml:space="preserve">kotya_1907@mail.ru</t>
  </si>
  <si>
    <t xml:space="preserve">Международное право</t>
  </si>
  <si>
    <t xml:space="preserve">Маркетинг</t>
  </si>
  <si>
    <t xml:space="preserve">только вторая половина</t>
  </si>
  <si>
    <t xml:space="preserve">vk.com/tixon2002</t>
  </si>
  <si>
    <t xml:space="preserve">Прикладное право</t>
  </si>
  <si>
    <t xml:space="preserve">Презентация, которую запомнят: инструкция по применению</t>
  </si>
  <si>
    <t xml:space="preserve">Джураева</t>
  </si>
  <si>
    <t xml:space="preserve">Рената</t>
  </si>
  <si>
    <t xml:space="preserve">vk.com/renata_eva</t>
  </si>
  <si>
    <t xml:space="preserve">renata_dj@mail.ru</t>
  </si>
  <si>
    <t xml:space="preserve">Русское искусство</t>
  </si>
  <si>
    <t xml:space="preserve">Физика. Лабораторный практикум</t>
  </si>
  <si>
    <t xml:space="preserve">Исаева</t>
  </si>
  <si>
    <t xml:space="preserve">vk.com/id247403526</t>
  </si>
  <si>
    <t xml:space="preserve">Каныгина</t>
  </si>
  <si>
    <t xml:space="preserve">Начну ходить с 9 июля</t>
  </si>
  <si>
    <t xml:space="preserve">vk.com/milanakanygina</t>
  </si>
  <si>
    <t xml:space="preserve">milana.kanygina@gmail.com</t>
  </si>
  <si>
    <t xml:space="preserve">Зачем нужна филология?</t>
  </si>
  <si>
    <t xml:space="preserve">Колесник</t>
  </si>
  <si>
    <t xml:space="preserve">Артём</t>
  </si>
  <si>
    <t xml:space="preserve">vk.com/somnusss</t>
  </si>
  <si>
    <t xml:space="preserve">steeltouch27@gmail.com</t>
  </si>
  <si>
    <t xml:space="preserve">R: работа со структурой данных</t>
  </si>
  <si>
    <t xml:space="preserve">Давыдова</t>
  </si>
  <si>
    <t xml:space="preserve">irina-davidoff@mail.ru</t>
  </si>
  <si>
    <t xml:space="preserve">Куличенко</t>
  </si>
  <si>
    <t xml:space="preserve">Катя</t>
  </si>
  <si>
    <t xml:space="preserve">vk.com/kulichenko2</t>
  </si>
  <si>
    <t xml:space="preserve">kate.kulich@mail.ru</t>
  </si>
  <si>
    <t xml:space="preserve">Попробуй не сойти с ума</t>
  </si>
  <si>
    <t xml:space="preserve">Введение в психосоматику</t>
  </si>
  <si>
    <t xml:space="preserve">Задворнов</t>
  </si>
  <si>
    <t xml:space="preserve">Славик</t>
  </si>
  <si>
    <t xml:space="preserve">Извините, я первокурсник</t>
  </si>
  <si>
    <t xml:space="preserve">vk.com/id209670944</t>
  </si>
  <si>
    <t xml:space="preserve">v.zadvornov@g.nsu.ru</t>
  </si>
  <si>
    <t xml:space="preserve">пока хз</t>
  </si>
  <si>
    <t xml:space="preserve">таранова</t>
  </si>
  <si>
    <t xml:space="preserve">екатерина</t>
  </si>
  <si>
    <t xml:space="preserve">vk.com/ktaranova3</t>
  </si>
  <si>
    <t xml:space="preserve">katataranova684@qmail.com</t>
  </si>
  <si>
    <t xml:space="preserve">vk.com/a.kalinechenko</t>
  </si>
  <si>
    <t xml:space="preserve">Теория множеств</t>
  </si>
  <si>
    <t xml:space="preserve">Рождественская</t>
  </si>
  <si>
    <t xml:space="preserve">vk.com/m.christmas27</t>
  </si>
  <si>
    <t xml:space="preserve">Введение в современный политический анализ</t>
  </si>
  <si>
    <t xml:space="preserve">Шадёркина</t>
  </si>
  <si>
    <t xml:space="preserve">Даша</t>
  </si>
  <si>
    <t xml:space="preserve">vk.com/shdrkn</t>
  </si>
  <si>
    <t xml:space="preserve">shaderkinadary@mail.ru</t>
  </si>
  <si>
    <t xml:space="preserve">Никитин</t>
  </si>
  <si>
    <t xml:space="preserve">Никита</t>
  </si>
  <si>
    <t xml:space="preserve">vk.com/flekser_from_sirius</t>
  </si>
  <si>
    <t xml:space="preserve">nikitanikitin2305@gmail.com</t>
  </si>
  <si>
    <t xml:space="preserve">Теория игр</t>
  </si>
  <si>
    <t xml:space="preserve">Скрипкина</t>
  </si>
  <si>
    <t xml:space="preserve">Вика</t>
  </si>
  <si>
    <t xml:space="preserve">Скорее всего я не буду посещать внеучебные мероприятия</t>
  </si>
  <si>
    <t xml:space="preserve">vk.com/id467293207</t>
  </si>
  <si>
    <t xml:space="preserve">Vika.skripkina.2017@mail.ru</t>
  </si>
  <si>
    <t xml:space="preserve">Недобойко</t>
  </si>
  <si>
    <t xml:space="preserve">vk.com/p.nedoboyko</t>
  </si>
  <si>
    <t xml:space="preserve">polina5za97@mail.ru</t>
  </si>
  <si>
    <t xml:space="preserve">Барнёва</t>
  </si>
  <si>
    <t xml:space="preserve">vk.com/sofya_barneva</t>
  </si>
  <si>
    <t xml:space="preserve">sbarnyova@icloud.com</t>
  </si>
  <si>
    <t xml:space="preserve">Физика и жизнь</t>
  </si>
  <si>
    <t xml:space="preserve">Немного комбинаторики и теория вероятности</t>
  </si>
  <si>
    <t xml:space="preserve">рожкова</t>
  </si>
  <si>
    <t xml:space="preserve">Ключевская школа</t>
  </si>
  <si>
    <t xml:space="preserve">vk.com/id390700568</t>
  </si>
  <si>
    <t xml:space="preserve">vika.rozhkova.05@bk.ru</t>
  </si>
  <si>
    <t xml:space="preserve">Васильева</t>
  </si>
  <si>
    <t xml:space="preserve">сэдмашка (sadmaris) на связи</t>
  </si>
  <si>
    <t xml:space="preserve">vk.com/mane4kaw</t>
  </si>
  <si>
    <t xml:space="preserve">Шмидт</t>
  </si>
  <si>
    <t xml:space="preserve">vk.com/id339456210</t>
  </si>
  <si>
    <t xml:space="preserve">m.v.shmidt@mail.ru</t>
  </si>
  <si>
    <t xml:space="preserve">Введение в макроэкономику</t>
  </si>
  <si>
    <t xml:space="preserve">Тепляшина</t>
  </si>
  <si>
    <t xml:space="preserve">vk.com/id254419335</t>
  </si>
  <si>
    <t xml:space="preserve">Локтева</t>
  </si>
  <si>
    <t xml:space="preserve">vk.com/polina_l16</t>
  </si>
  <si>
    <t xml:space="preserve">pol050403@yandex.ru</t>
  </si>
  <si>
    <t xml:space="preserve">vk.com/id254401565</t>
  </si>
  <si>
    <t xml:space="preserve">Удовиченко</t>
  </si>
  <si>
    <t xml:space="preserve">vk.com/vudovichenkov</t>
  </si>
  <si>
    <t xml:space="preserve">v.udov04@mail.ru</t>
  </si>
  <si>
    <t xml:space="preserve">Шмалько</t>
  </si>
  <si>
    <t xml:space="preserve">Не смогу посещать занятия после 17-го июля.</t>
  </si>
  <si>
    <t xml:space="preserve">vk.com/squadrista</t>
  </si>
  <si>
    <t xml:space="preserve">treizorz@gmail.com</t>
  </si>
  <si>
    <t xml:space="preserve">Климова</t>
  </si>
  <si>
    <t xml:space="preserve">Я бы хотела начать обучение с 13 июля</t>
  </si>
  <si>
    <t xml:space="preserve">vk.com/id269184131</t>
  </si>
  <si>
    <t xml:space="preserve">mariaklimova55@yandex.ru</t>
  </si>
  <si>
    <t xml:space="preserve">Жирнов</t>
  </si>
  <si>
    <t xml:space="preserve">Добрый день, извините за отправку дублирующей регистрации,но выбранный курс Физика.Лаб.практикум,указан ошибочно в первой заявке.Верный:Не совсем наивная алгебра.Спасибо.</t>
  </si>
  <si>
    <t xml:space="preserve">vk.com/id535081485</t>
  </si>
  <si>
    <t xml:space="preserve">paidenpaiden@mail.ru</t>
  </si>
  <si>
    <t xml:space="preserve">Сушкова</t>
  </si>
  <si>
    <t xml:space="preserve">vk.com/id539493679</t>
  </si>
  <si>
    <t xml:space="preserve">kseniyasushkova@mail.com</t>
  </si>
  <si>
    <t xml:space="preserve">Деркач</t>
  </si>
  <si>
    <t xml:space="preserve">vk.com/aderkach2017</t>
  </si>
  <si>
    <t xml:space="preserve">xenia_derkach@mail.ru</t>
  </si>
  <si>
    <t xml:space="preserve">Ильин</t>
  </si>
  <si>
    <t xml:space="preserve">Я смогу начать обучение только с 13 числа</t>
  </si>
  <si>
    <t xml:space="preserve">vk.com/id250886985</t>
  </si>
  <si>
    <t xml:space="preserve">nikita190104@mail.ru</t>
  </si>
  <si>
    <t xml:space="preserve">Дизер</t>
  </si>
  <si>
    <t xml:space="preserve">vk.com/id333898320</t>
  </si>
  <si>
    <t xml:space="preserve">dizer.2802@gmail.com</t>
  </si>
  <si>
    <t xml:space="preserve">Ракова</t>
  </si>
  <si>
    <t xml:space="preserve">vk.com/id341567849</t>
  </si>
  <si>
    <t xml:space="preserve">rakovaliza06@gmail.com</t>
  </si>
  <si>
    <t xml:space="preserve">Фирстова</t>
  </si>
  <si>
    <t xml:space="preserve">vk.com/karmaa_police</t>
  </si>
  <si>
    <t xml:space="preserve">firstovakatya42@gmail.com</t>
  </si>
  <si>
    <t xml:space="preserve">Зайцева</t>
  </si>
  <si>
    <t xml:space="preserve">vk.com/zzaitceva</t>
  </si>
  <si>
    <t xml:space="preserve">zzaitcevaz_z@mail.ru</t>
  </si>
  <si>
    <t xml:space="preserve">Братухина</t>
  </si>
  <si>
    <t xml:space="preserve">Альбина</t>
  </si>
  <si>
    <t xml:space="preserve">vk.com/id494021182</t>
  </si>
  <si>
    <t xml:space="preserve">Al-brat@mail.ru</t>
  </si>
  <si>
    <t xml:space="preserve">vk.com/sestroslava</t>
  </si>
  <si>
    <t xml:space="preserve">Ремизова</t>
  </si>
  <si>
    <t xml:space="preserve">Ульяна</t>
  </si>
  <si>
    <t xml:space="preserve">vk.com/rem.joui</t>
  </si>
  <si>
    <t xml:space="preserve">ul.remizova@yandex.ru</t>
  </si>
  <si>
    <t xml:space="preserve">vk.com/id238150808</t>
  </si>
  <si>
    <t xml:space="preserve">oksana-gorchakova@mail.ru</t>
  </si>
  <si>
    <t xml:space="preserve">Кузин</t>
  </si>
  <si>
    <t xml:space="preserve">vk.com/shdoo</t>
  </si>
  <si>
    <t xml:space="preserve">nikitaxg@yandex.ru</t>
  </si>
  <si>
    <t xml:space="preserve">vk.com/sergey.prokhorov2000</t>
  </si>
  <si>
    <t xml:space="preserve">vk.com/id318731608</t>
  </si>
  <si>
    <t xml:space="preserve">vk.com/id435651592</t>
  </si>
  <si>
    <t xml:space="preserve">Чебакова</t>
  </si>
  <si>
    <t xml:space="preserve">Майя</t>
  </si>
  <si>
    <t xml:space="preserve">vk.com/sillicium</t>
  </si>
  <si>
    <t xml:space="preserve">sir.stannow@yandex.ru</t>
  </si>
  <si>
    <t xml:space="preserve">vk.com/yoneeth</t>
  </si>
  <si>
    <t xml:space="preserve">juravlikjur@gmail.com</t>
  </si>
  <si>
    <t xml:space="preserve">Геталова</t>
  </si>
  <si>
    <t xml:space="preserve">Ирина</t>
  </si>
  <si>
    <t xml:space="preserve">vk.com/ira_getalova</t>
  </si>
  <si>
    <t xml:space="preserve">getalovais@mail.ru</t>
  </si>
  <si>
    <t xml:space="preserve">Кудайбергенова</t>
  </si>
  <si>
    <t xml:space="preserve">Даяна</t>
  </si>
  <si>
    <t xml:space="preserve">vk.com/gooddayana</t>
  </si>
  <si>
    <t xml:space="preserve">dajna26@mail.ru</t>
  </si>
  <si>
    <t xml:space="preserve">могу быть не весь день в школе</t>
  </si>
  <si>
    <t xml:space="preserve">vk.com/ilya_kuzin</t>
  </si>
  <si>
    <t xml:space="preserve">kuz1n.ilya@yandex.ru</t>
  </si>
  <si>
    <t xml:space="preserve">Папакина</t>
  </si>
  <si>
    <t xml:space="preserve">s.papakina</t>
  </si>
  <si>
    <t xml:space="preserve">spapakina@bk.ru</t>
  </si>
  <si>
    <t xml:space="preserve">vk.com/mihagg01</t>
  </si>
  <si>
    <t xml:space="preserve">Не смогу присутствовать на занятиях с 12 или 15 июля и до конца сигмы.</t>
  </si>
  <si>
    <t xml:space="preserve">vk.com/jewomskiy</t>
  </si>
  <si>
    <t xml:space="preserve">Мобильный геймдев (первая часть)</t>
  </si>
  <si>
    <t xml:space="preserve">Константин</t>
  </si>
  <si>
    <t xml:space="preserve">Кочурова</t>
  </si>
  <si>
    <t xml:space="preserve">vk.com/id308817000</t>
  </si>
  <si>
    <t xml:space="preserve">oa_ko4yrova@mail.ru</t>
  </si>
  <si>
    <t xml:space="preserve">мб нет</t>
  </si>
  <si>
    <t xml:space="preserve">Захаров</t>
  </si>
  <si>
    <t xml:space="preserve">vk.com/id217815318</t>
  </si>
  <si>
    <t xml:space="preserve">matvey.zakharov.00@bk.ru</t>
  </si>
  <si>
    <t xml:space="preserve">Рядовой</t>
  </si>
  <si>
    <t xml:space="preserve">vk.com/timfencing</t>
  </si>
  <si>
    <t xml:space="preserve">tim.ryadovou55@mail.ru</t>
  </si>
  <si>
    <t xml:space="preserve">Инженерная и компьютерная графика, начертательная геометрия</t>
  </si>
  <si>
    <t xml:space="preserve">Сумленинова</t>
  </si>
  <si>
    <t xml:space="preserve">vk.com/sumleninova</t>
  </si>
  <si>
    <t xml:space="preserve">polisha2004@mail.ru</t>
  </si>
  <si>
    <t xml:space="preserve">Яковлева</t>
  </si>
  <si>
    <t xml:space="preserve">vk.com/irassion</t>
  </si>
  <si>
    <t xml:space="preserve">irassion@mail.ru</t>
  </si>
  <si>
    <t xml:space="preserve">Нуркушева</t>
  </si>
  <si>
    <t xml:space="preserve">Асель</t>
  </si>
  <si>
    <t xml:space="preserve">Весь день</t>
  </si>
  <si>
    <t xml:space="preserve">vk.com/aselnurkusheva</t>
  </si>
  <si>
    <t xml:space="preserve">a_nurkusheva@mail.ru</t>
  </si>
  <si>
    <t xml:space="preserve">Мужева</t>
  </si>
  <si>
    <t xml:space="preserve">vk.com/id189048907</t>
  </si>
  <si>
    <t xml:space="preserve">kmuzheva@mail.ru</t>
  </si>
  <si>
    <t xml:space="preserve">Локтионова</t>
  </si>
  <si>
    <t xml:space="preserve">Даниэла</t>
  </si>
  <si>
    <t xml:space="preserve">vk.com/sweet1peach</t>
  </si>
  <si>
    <t xml:space="preserve">daniellasky876@gmail.com</t>
  </si>
  <si>
    <t xml:space="preserve">Гулькин</t>
  </si>
  <si>
    <t xml:space="preserve">vk.com/gulintvagen</t>
  </si>
  <si>
    <t xml:space="preserve">isgulkin20@gmail.com</t>
  </si>
  <si>
    <t xml:space="preserve">vk.com/andreyzerniuk30</t>
  </si>
  <si>
    <t xml:space="preserve">Сидоров</t>
  </si>
  <si>
    <t xml:space="preserve">vk.com/nsidorov2001</t>
  </si>
  <si>
    <t xml:space="preserve">nikita.sidorov666@mail.ru</t>
  </si>
  <si>
    <t xml:space="preserve">Фёдорова</t>
  </si>
  <si>
    <t xml:space="preserve">vk.com/inaeternum16</t>
  </si>
  <si>
    <t xml:space="preserve">Kseniya_bja_mrp_fet@mail.ru</t>
  </si>
  <si>
    <t xml:space="preserve">Гебель</t>
  </si>
  <si>
    <t xml:space="preserve">vk.com/id397630639</t>
  </si>
  <si>
    <t xml:space="preserve">gebelpolina169@gmail.com</t>
  </si>
  <si>
    <t xml:space="preserve">Смогу участвовать только до 13</t>
  </si>
  <si>
    <t xml:space="preserve">vk.com/id245076479</t>
  </si>
  <si>
    <t xml:space="preserve">anna_polischuk23@mail.ru</t>
  </si>
  <si>
    <t xml:space="preserve">vk.com/serobabinaa</t>
  </si>
  <si>
    <t xml:space="preserve">yserobabina@gmail.com</t>
  </si>
  <si>
    <t xml:space="preserve">Квинт</t>
  </si>
  <si>
    <t xml:space="preserve">Элиас</t>
  </si>
  <si>
    <t xml:space="preserve">Возможно смогу присоединиться спустя несколько дней после начала.</t>
  </si>
  <si>
    <t xml:space="preserve">vk.com/eliaskvint</t>
  </si>
  <si>
    <t xml:space="preserve">eliaskvint2000@gmail.com</t>
  </si>
  <si>
    <t xml:space="preserve">Ячменёва</t>
  </si>
  <si>
    <t xml:space="preserve">Василиса</t>
  </si>
  <si>
    <t xml:space="preserve">-</t>
  </si>
  <si>
    <t xml:space="preserve">vk.com/versus_house</t>
  </si>
  <si>
    <t xml:space="preserve">allonso32@gmail.com</t>
  </si>
  <si>
    <t xml:space="preserve">Драгунова</t>
  </si>
  <si>
    <t xml:space="preserve">vk.com/unssonn</t>
  </si>
  <si>
    <t xml:space="preserve">kboych850@gmail.com</t>
  </si>
  <si>
    <t xml:space="preserve">Волобуева</t>
  </si>
  <si>
    <t xml:space="preserve">Настя</t>
  </si>
  <si>
    <t xml:space="preserve">vk.com/anastasiavol</t>
  </si>
  <si>
    <t xml:space="preserve">bodhisattvastasia@gmail.com</t>
  </si>
  <si>
    <t xml:space="preserve">vk.com/id152267404</t>
  </si>
  <si>
    <t xml:space="preserve">Долгова</t>
  </si>
  <si>
    <t xml:space="preserve">vk.com/anna_dolgova2004</t>
  </si>
  <si>
    <t xml:space="preserve">anna.dolgova.2004@mail.ru</t>
  </si>
  <si>
    <t xml:space="preserve">Шестаков</t>
  </si>
  <si>
    <t xml:space="preserve">vk.com/electrik08</t>
  </si>
  <si>
    <t xml:space="preserve">mishashestakov080802@mail.ru</t>
  </si>
  <si>
    <t xml:space="preserve">Куприенко</t>
  </si>
  <si>
    <t xml:space="preserve">vk.com/myfakk</t>
  </si>
  <si>
    <t xml:space="preserve">kup.yalon@gmail.com</t>
  </si>
  <si>
    <t xml:space="preserve">Шаповал</t>
  </si>
  <si>
    <t xml:space="preserve">vk.com/denisshapoval</t>
  </si>
  <si>
    <t xml:space="preserve">denisshapoval1@yandex.ru</t>
  </si>
  <si>
    <t xml:space="preserve">Проворкина</t>
  </si>
  <si>
    <t xml:space="preserve">vk.com/id138745585</t>
  </si>
  <si>
    <t xml:space="preserve">nastja-p@mail.ru</t>
  </si>
  <si>
    <t xml:space="preserve">Кошевая</t>
  </si>
  <si>
    <t xml:space="preserve">vk.com/id249818753</t>
  </si>
  <si>
    <t xml:space="preserve">a_koshevaya.03@mail.ru</t>
  </si>
  <si>
    <t xml:space="preserve">Хохлов</t>
  </si>
  <si>
    <t xml:space="preserve">Александр</t>
  </si>
  <si>
    <t xml:space="preserve">vk.com/sasashasas</t>
  </si>
  <si>
    <t xml:space="preserve">klier@inbox.ru</t>
  </si>
  <si>
    <t xml:space="preserve">Муравьева</t>
  </si>
  <si>
    <t xml:space="preserve">17 июля уезжаю</t>
  </si>
  <si>
    <t xml:space="preserve">vk.com/muravyeva2012</t>
  </si>
  <si>
    <t xml:space="preserve">maria.m2002@mail.ru</t>
  </si>
  <si>
    <t xml:space="preserve">vk.com/liub04ka</t>
  </si>
  <si>
    <t xml:space="preserve">Luba2004@inbox.ru</t>
  </si>
  <si>
    <t xml:space="preserve">не будет в первую половину</t>
  </si>
  <si>
    <t xml:space="preserve">Шлыкова</t>
  </si>
  <si>
    <t xml:space="preserve">vk.com/shlykova_valeriya</t>
  </si>
  <si>
    <t xml:space="preserve">shlykova.valeriya09@mail.ru</t>
  </si>
  <si>
    <t xml:space="preserve">Моисеева</t>
  </si>
  <si>
    <t xml:space="preserve">vk.com/id276675815</t>
  </si>
  <si>
    <t xml:space="preserve">tonia.1976@mail.ru</t>
  </si>
  <si>
    <t xml:space="preserve">vk.com/id239500086</t>
  </si>
  <si>
    <t xml:space="preserve">Шишко</t>
  </si>
  <si>
    <t xml:space="preserve">vk.com/id308485017</t>
  </si>
  <si>
    <t xml:space="preserve">alena_shishko@inbox.ru</t>
  </si>
  <si>
    <t xml:space="preserve">Ходарина</t>
  </si>
  <si>
    <t xml:space="preserve">vk.com/ijustwannahearyouscreamagain</t>
  </si>
  <si>
    <t xml:space="preserve">alina_hodarina@mail.ru</t>
  </si>
  <si>
    <t xml:space="preserve">vk.com/id195904823</t>
  </si>
  <si>
    <t xml:space="preserve">Бахмутский</t>
  </si>
  <si>
    <t xml:space="preserve">vk.com/qwartal13</t>
  </si>
  <si>
    <t xml:space="preserve">andremutskiy@mail.ru</t>
  </si>
  <si>
    <t xml:space="preserve">Цифровая электроника</t>
  </si>
  <si>
    <t xml:space="preserve">vk.com/bpyanzin</t>
  </si>
  <si>
    <t xml:space="preserve">b.pyanzin@gmail.com</t>
  </si>
  <si>
    <t xml:space="preserve">Вольф</t>
  </si>
  <si>
    <t xml:space="preserve">vk.com/id418432876</t>
  </si>
  <si>
    <t xml:space="preserve">volf.katya.0308@gmail.com</t>
  </si>
  <si>
    <t xml:space="preserve">Комнацкий</t>
  </si>
  <si>
    <t xml:space="preserve">vk.com/crazyjokerequallynewcrazy</t>
  </si>
  <si>
    <t xml:space="preserve">komnackii_aleks@mail.ru</t>
  </si>
  <si>
    <t xml:space="preserve">vk.com/byheart_chaika</t>
  </si>
  <si>
    <t xml:space="preserve">Линкер</t>
  </si>
  <si>
    <t xml:space="preserve">vk.com/katelinker</t>
  </si>
  <si>
    <t xml:space="preserve">kirinchik1@gmail.com</t>
  </si>
  <si>
    <t xml:space="preserve">Малёнов</t>
  </si>
  <si>
    <t xml:space="preserve">vk.com/imagineonfire</t>
  </si>
  <si>
    <t xml:space="preserve">artekrosh@mail.ru</t>
  </si>
  <si>
    <t xml:space="preserve">Кокшарова</t>
  </si>
  <si>
    <t xml:space="preserve">vk.com/musical_mary</t>
  </si>
  <si>
    <t xml:space="preserve">masha.kok7383@gmail.com</t>
  </si>
  <si>
    <t xml:space="preserve">vk.com/volvo2005</t>
  </si>
  <si>
    <t xml:space="preserve">Анохина</t>
  </si>
  <si>
    <t xml:space="preserve">vk.com/polinko_malinko</t>
  </si>
  <si>
    <t xml:space="preserve">anokhinaa04@mail.ru</t>
  </si>
  <si>
    <t xml:space="preserve">Только вторая половина</t>
  </si>
  <si>
    <t xml:space="preserve">vk.com/id479109984</t>
  </si>
  <si>
    <t xml:space="preserve">Власенко</t>
  </si>
  <si>
    <t xml:space="preserve">vk.com/vlas.vanya</t>
  </si>
  <si>
    <t xml:space="preserve">vlasival@gmail.com</t>
  </si>
  <si>
    <t xml:space="preserve">Григорьев</t>
  </si>
  <si>
    <t xml:space="preserve">setfwdgsgs@gmail.com</t>
  </si>
  <si>
    <t xml:space="preserve">Качанова</t>
  </si>
  <si>
    <t xml:space="preserve">vk.com/id185708014</t>
  </si>
  <si>
    <t xml:space="preserve">89081006043@mail.ru</t>
  </si>
  <si>
    <t xml:space="preserve">Назаренко</t>
  </si>
  <si>
    <t xml:space="preserve">Данила</t>
  </si>
  <si>
    <t xml:space="preserve">График пока неизвестен</t>
  </si>
  <si>
    <t xml:space="preserve">vk.com/goldnil</t>
  </si>
  <si>
    <t xml:space="preserve">danila.nazarenko13@mail.ru</t>
  </si>
  <si>
    <t xml:space="preserve">Богун</t>
  </si>
  <si>
    <t xml:space="preserve">Сабина</t>
  </si>
  <si>
    <t xml:space="preserve">vk.com/id188855311</t>
  </si>
  <si>
    <t xml:space="preserve">bogunsabina@gmail.com</t>
  </si>
  <si>
    <t xml:space="preserve">vk.com/id300520380</t>
  </si>
  <si>
    <t xml:space="preserve">vk.com/id469538160</t>
  </si>
  <si>
    <t xml:space="preserve">olegha2000@gmail.com</t>
  </si>
  <si>
    <t xml:space="preserve">Алексеев</t>
  </si>
  <si>
    <t xml:space="preserve">vk.com/likeman177</t>
  </si>
  <si>
    <t xml:space="preserve">westbull@yandex.ru</t>
  </si>
  <si>
    <t xml:space="preserve">vk.com/love2006alena8</t>
  </si>
  <si>
    <t xml:space="preserve">Сафронова</t>
  </si>
  <si>
    <t xml:space="preserve">vk.com/id473918755</t>
  </si>
  <si>
    <t xml:space="preserve">natasafronowa79@yandex.ru</t>
  </si>
  <si>
    <t xml:space="preserve">Ровенских</t>
  </si>
  <si>
    <t xml:space="preserve">могу посещать занятия до 16 или 17 июля</t>
  </si>
  <si>
    <t xml:space="preserve">vk.com/mrov29</t>
  </si>
  <si>
    <t xml:space="preserve">aliona.rovenskikh@gmail.com</t>
  </si>
  <si>
    <t xml:space="preserve">Петров</t>
  </si>
  <si>
    <t xml:space="preserve">vk.com/vladimir.petrov2016</t>
  </si>
  <si>
    <t xml:space="preserve">vovaboy3000@mail.ru</t>
  </si>
  <si>
    <t xml:space="preserve">Самохвалова</t>
  </si>
  <si>
    <t xml:space="preserve">Академический лицей</t>
  </si>
  <si>
    <t xml:space="preserve">Samoxvalova67@list.ru</t>
  </si>
  <si>
    <t xml:space="preserve">vk.com/totallynothelix</t>
  </si>
  <si>
    <t xml:space="preserve">Лисина</t>
  </si>
  <si>
    <t xml:space="preserve">vk.com/mrlsan</t>
  </si>
  <si>
    <t xml:space="preserve">maria.lisina2017@yandex.ru</t>
  </si>
  <si>
    <t xml:space="preserve">Сим</t>
  </si>
  <si>
    <t xml:space="preserve">alina.sim.2004@gmail.com</t>
  </si>
  <si>
    <t xml:space="preserve">Смирнов</t>
  </si>
  <si>
    <t xml:space="preserve">vk.com/id383760243</t>
  </si>
  <si>
    <t xml:space="preserve">smirnov2571@gmail.com</t>
  </si>
  <si>
    <t xml:space="preserve">Лекант</t>
  </si>
  <si>
    <t xml:space="preserve">vk.com/id526408411</t>
  </si>
  <si>
    <t xml:space="preserve">klekant@mail.ru</t>
  </si>
  <si>
    <t xml:space="preserve">Ибатуллина</t>
  </si>
  <si>
    <t xml:space="preserve">Амалия</t>
  </si>
  <si>
    <t xml:space="preserve">vk.com/id262530619</t>
  </si>
  <si>
    <t xml:space="preserve">ibatullin77@yandex.ru</t>
  </si>
  <si>
    <t xml:space="preserve">Логистика акции по раздельному сбору отходов</t>
  </si>
  <si>
    <t xml:space="preserve">Николаев</t>
  </si>
  <si>
    <t xml:space="preserve">Я могу быть только во второй половине учебного дня</t>
  </si>
  <si>
    <t xml:space="preserve">vk.com/nikola_serj</t>
  </si>
  <si>
    <t xml:space="preserve">nikolayev-serezha00@mail.ru</t>
  </si>
  <si>
    <t xml:space="preserve">Панева</t>
  </si>
  <si>
    <t xml:space="preserve">Иляна</t>
  </si>
  <si>
    <t xml:space="preserve">vk.com/id227178442</t>
  </si>
  <si>
    <t xml:space="preserve">panevailyana@mail.ru</t>
  </si>
  <si>
    <t xml:space="preserve">Фазуллина</t>
  </si>
  <si>
    <t xml:space="preserve">vk.com/y.kolyvanova1990</t>
  </si>
  <si>
    <t xml:space="preserve">svetafazullina@mail.ru</t>
  </si>
  <si>
    <t xml:space="preserve">Жигулина</t>
  </si>
  <si>
    <t xml:space="preserve">Виктория</t>
  </si>
  <si>
    <t xml:space="preserve">vk.com/shanny_angel</t>
  </si>
  <si>
    <t xml:space="preserve">zhigulina.vika@bk.ru</t>
  </si>
  <si>
    <t xml:space="preserve">Божко</t>
  </si>
  <si>
    <t xml:space="preserve">zannet5.03@mail.ru</t>
  </si>
  <si>
    <t xml:space="preserve">Тимомеев</t>
  </si>
  <si>
    <t xml:space="preserve">Рустам</t>
  </si>
  <si>
    <t xml:space="preserve">vk.com/refresher1</t>
  </si>
  <si>
    <t xml:space="preserve">rustim1112@gmail.com</t>
  </si>
  <si>
    <t xml:space="preserve">Булучевская</t>
  </si>
  <si>
    <t xml:space="preserve">Нина</t>
  </si>
  <si>
    <t xml:space="preserve">vk.com/sad_nina</t>
  </si>
  <si>
    <t xml:space="preserve">ninkabulochka@gmail.com</t>
  </si>
  <si>
    <t xml:space="preserve">Люблю кактусики и слушать интересные лекции</t>
  </si>
  <si>
    <t xml:space="preserve">vk.com/ny1privet2elon3musk</t>
  </si>
  <si>
    <t xml:space="preserve">kraeva_elena@list.ru</t>
  </si>
  <si>
    <t xml:space="preserve">vk.com/katerrrrrina</t>
  </si>
  <si>
    <t xml:space="preserve">vk.com/id418977018</t>
  </si>
  <si>
    <t xml:space="preserve">Рейсер</t>
  </si>
  <si>
    <t xml:space="preserve">vk.com/id341427594</t>
  </si>
  <si>
    <t xml:space="preserve">bobrovskaya008@yandex.ru</t>
  </si>
  <si>
    <t xml:space="preserve">Мокиенко</t>
  </si>
  <si>
    <t xml:space="preserve">vk.com/id436516056</t>
  </si>
  <si>
    <t xml:space="preserve">Васильев</t>
  </si>
  <si>
    <t xml:space="preserve">vk.com/baldezzhhhhh</t>
  </si>
  <si>
    <t xml:space="preserve">danillboss05@mail.ru</t>
  </si>
  <si>
    <t xml:space="preserve">почта не работает</t>
  </si>
  <si>
    <t xml:space="preserve">Волченко</t>
  </si>
  <si>
    <t xml:space="preserve">vk.com/volchara49</t>
  </si>
  <si>
    <t xml:space="preserve">volchenko.vadem49@gmail.com</t>
  </si>
  <si>
    <t xml:space="preserve">Денисова</t>
  </si>
  <si>
    <t xml:space="preserve">Маргарита</t>
  </si>
  <si>
    <t xml:space="preserve">vk.com/id285364433</t>
  </si>
  <si>
    <t xml:space="preserve">denisova.margarita@inbox.ru</t>
  </si>
  <si>
    <t xml:space="preserve">Лещенко</t>
  </si>
  <si>
    <t xml:space="preserve">glpav@mail.ru</t>
  </si>
  <si>
    <t xml:space="preserve">Валентина</t>
  </si>
  <si>
    <t xml:space="preserve">vk.com/id281800589</t>
  </si>
  <si>
    <t xml:space="preserve">osipova_valy@mail.ru</t>
  </si>
  <si>
    <t xml:space="preserve">Vk.com/ramina_mm</t>
  </si>
  <si>
    <t xml:space="preserve">Дмитриенко</t>
  </si>
  <si>
    <t xml:space="preserve">vk.com/alexandrinioo</t>
  </si>
  <si>
    <t xml:space="preserve">das200261@gmail.com</t>
  </si>
  <si>
    <t xml:space="preserve">Галыба</t>
  </si>
  <si>
    <t xml:space="preserve">Леонид</t>
  </si>
  <si>
    <t xml:space="preserve">vk.com/id175231174</t>
  </si>
  <si>
    <t xml:space="preserve">leonid.galyba@mail.com</t>
  </si>
  <si>
    <t xml:space="preserve">Савиных</t>
  </si>
  <si>
    <t xml:space="preserve">vk.com/id252385302</t>
  </si>
  <si>
    <t xml:space="preserve">cuteunicorn2412@gmail.com</t>
  </si>
  <si>
    <t xml:space="preserve">Семенов</t>
  </si>
  <si>
    <t xml:space="preserve">vk.com/id190943067</t>
  </si>
  <si>
    <t xml:space="preserve">egorishere@icloud.com</t>
  </si>
  <si>
    <t xml:space="preserve">vk.com/id284438427</t>
  </si>
  <si>
    <t xml:space="preserve">semenische@yandex.ru</t>
  </si>
  <si>
    <t xml:space="preserve">vk.com/puteshestvennik2004</t>
  </si>
  <si>
    <t xml:space="preserve">Винтер</t>
  </si>
  <si>
    <t xml:space="preserve">Кирилл</t>
  </si>
  <si>
    <t xml:space="preserve">vk.com/unrealpochvoved</t>
  </si>
  <si>
    <t xml:space="preserve">viktordozdevoj@gmail.com</t>
  </si>
  <si>
    <t xml:space="preserve">vk.com/klimova_ann</t>
  </si>
  <si>
    <t xml:space="preserve">anna13082004OMSK@mail.ru</t>
  </si>
  <si>
    <t xml:space="preserve">Клюева</t>
  </si>
  <si>
    <t xml:space="preserve">vk.com/id248147614</t>
  </si>
  <si>
    <t xml:space="preserve">Жунусов</t>
  </si>
  <si>
    <t xml:space="preserve">Евгений</t>
  </si>
  <si>
    <t xml:space="preserve">vk.com/id299162973</t>
  </si>
  <si>
    <t xml:space="preserve">ezzh77@mail.ru</t>
  </si>
  <si>
    <t xml:space="preserve">vk.com/id258574005</t>
  </si>
  <si>
    <t xml:space="preserve">С начала и до конца.</t>
  </si>
  <si>
    <t xml:space="preserve">vk.com/id141442481</t>
  </si>
  <si>
    <t xml:space="preserve">Протченко</t>
  </si>
  <si>
    <t xml:space="preserve">Привет :) Я просто хотела предупредить, что немножко изменяю ответ, который присылала ранее (четвёртый курс хочу поменять)</t>
  </si>
  <si>
    <t xml:space="preserve">vk.com/anasta_pro</t>
  </si>
  <si>
    <t xml:space="preserve">protchenko-anastasiya-sergeevna@mail.ru</t>
  </si>
  <si>
    <t xml:space="preserve">vk.com/id324261632</t>
  </si>
  <si>
    <t xml:space="preserve">vladimirovna7799@list.ru</t>
  </si>
  <si>
    <t xml:space="preserve">Леонов</t>
  </si>
  <si>
    <t xml:space="preserve">Vk.com/id463866987</t>
  </si>
  <si>
    <t xml:space="preserve">leonivan3002@gmail.com</t>
  </si>
  <si>
    <t xml:space="preserve">Мобильный геймдев (вторая часть)</t>
  </si>
  <si>
    <t xml:space="preserve">Гричкоедовой</t>
  </si>
  <si>
    <t xml:space="preserve">vk.com/grichkoedova</t>
  </si>
  <si>
    <t xml:space="preserve">grichkoedova@mail.ru</t>
  </si>
  <si>
    <t xml:space="preserve">Семёнова</t>
  </si>
  <si>
    <t xml:space="preserve">vk.com/id542091942</t>
  </si>
  <si>
    <t xml:space="preserve">sneesas@gmail.com</t>
  </si>
  <si>
    <t xml:space="preserve">Щипачёв</t>
  </si>
  <si>
    <t xml:space="preserve">vk.com/guselki_yurovchati</t>
  </si>
  <si>
    <t xml:space="preserve">a.shepoch@mail.ru</t>
  </si>
  <si>
    <t xml:space="preserve">vk.com/denis007crack</t>
  </si>
  <si>
    <t xml:space="preserve">ddemon2002@mail.ru</t>
  </si>
  <si>
    <t xml:space="preserve">Белозеров</t>
  </si>
  <si>
    <t xml:space="preserve">Алексей</t>
  </si>
  <si>
    <t xml:space="preserve">vk.com/id494493499</t>
  </si>
  <si>
    <t xml:space="preserve">tatyana.bakeeva@mail.ru</t>
  </si>
  <si>
    <t xml:space="preserve">немного комбинаторики и теория вероятности</t>
  </si>
  <si>
    <t xml:space="preserve">Лисовский</t>
  </si>
  <si>
    <t xml:space="preserve">vk.com/id496766710</t>
  </si>
  <si>
    <t xml:space="preserve">lisovskiy2003@mail.ru</t>
  </si>
  <si>
    <t xml:space="preserve">Шипилова</t>
  </si>
  <si>
    <t xml:space="preserve">ship.02@mail.ru</t>
  </si>
  <si>
    <t xml:space="preserve">Кожевников</t>
  </si>
  <si>
    <t xml:space="preserve">vk.com/id319452249</t>
  </si>
  <si>
    <t xml:space="preserve">sibomsk25@mail.ru</t>
  </si>
  <si>
    <t xml:space="preserve">Георгий</t>
  </si>
  <si>
    <t xml:space="preserve">vk.com/id330253179</t>
  </si>
  <si>
    <t xml:space="preserve">moroz-jonny05@mail.ru</t>
  </si>
  <si>
    <t xml:space="preserve">Сычов</t>
  </si>
  <si>
    <t xml:space="preserve">vk.com/semyonsychov</t>
  </si>
  <si>
    <t xml:space="preserve">net@net.com</t>
  </si>
  <si>
    <t xml:space="preserve">Артамонов</t>
  </si>
  <si>
    <t xml:space="preserve">Виктор</t>
  </si>
  <si>
    <t xml:space="preserve">Умеренные политические взгляды</t>
  </si>
  <si>
    <t xml:space="preserve">vk.com/svandrith</t>
  </si>
  <si>
    <t xml:space="preserve">mr.viktorasov@mail.ru</t>
  </si>
  <si>
    <t xml:space="preserve">Михель</t>
  </si>
  <si>
    <t xml:space="preserve">хз</t>
  </si>
  <si>
    <t xml:space="preserve">net@net.net</t>
  </si>
  <si>
    <t xml:space="preserve">Путинцев</t>
  </si>
  <si>
    <t xml:space="preserve">vk.com/id335232813</t>
  </si>
  <si>
    <t xml:space="preserve">Филиппенко</t>
  </si>
  <si>
    <t xml:space="preserve">Лев</t>
  </si>
  <si>
    <t xml:space="preserve">vk.com/lovememes3</t>
  </si>
  <si>
    <t xml:space="preserve">Выберите курс</t>
  </si>
  <si>
    <t xml:space="preserve">vk.com/kucuryzka</t>
  </si>
  <si>
    <t xml:space="preserve">vk.com/den_41_k_1</t>
  </si>
  <si>
    <t xml:space="preserve">vk.com/id447460014</t>
  </si>
  <si>
    <t xml:space="preserve">vk.com/id310479043</t>
  </si>
  <si>
    <t xml:space="preserve">vk.com/id577339233</t>
  </si>
  <si>
    <t xml:space="preserve">vk.com/id373641638</t>
  </si>
  <si>
    <t xml:space="preserve">vk.com/conduktor_in_punzer</t>
  </si>
  <si>
    <t xml:space="preserve">vk.com/ilshat4295</t>
  </si>
  <si>
    <t xml:space="preserve">vk.com/kinchiryak</t>
  </si>
  <si>
    <t xml:space="preserve">vk.com/mbogomazova2015</t>
  </si>
  <si>
    <t xml:space="preserve">vk.com/ekaterinaapp</t>
  </si>
  <si>
    <t xml:space="preserve">vk.com/max_st15</t>
  </si>
  <si>
    <t xml:space="preserve">vk.com/vadimstepanov79</t>
  </si>
  <si>
    <t xml:space="preserve">vk.com/ramina_mm</t>
  </si>
  <si>
    <t xml:space="preserve">vk.com/id445282722</t>
  </si>
  <si>
    <t xml:space="preserve">vk.com/polianaaa19</t>
  </si>
  <si>
    <t xml:space="preserve">vk.com/loveushakovaa</t>
  </si>
  <si>
    <t xml:space="preserve">vk.com/gordeyzav</t>
  </si>
  <si>
    <t xml:space="preserve">vk.com/alitomenura</t>
  </si>
  <si>
    <t xml:space="preserve">vk.com/p.nikulshin</t>
  </si>
  <si>
    <t xml:space="preserve">vk.com/ankudinovazaecologiy</t>
  </si>
  <si>
    <t xml:space="preserve">vk.com/idmayakova305</t>
  </si>
  <si>
    <t xml:space="preserve">vk.com/welcometomybeer</t>
  </si>
  <si>
    <t xml:space="preserve">vk.com/id296720570</t>
  </si>
  <si>
    <t xml:space="preserve">vk.com/tvoylichniytsirk</t>
  </si>
  <si>
    <t xml:space="preserve">vk.com/id439954024</t>
  </si>
  <si>
    <t xml:space="preserve">vk.com/lera_ovchinnikova007</t>
  </si>
  <si>
    <t xml:space="preserve">vk.com/vishniao_o</t>
  </si>
  <si>
    <t xml:space="preserve">vk.com/efimova_katerina</t>
  </si>
  <si>
    <t xml:space="preserve">vk.com/veronika_korosteleva</t>
  </si>
  <si>
    <t xml:space="preserve">vk.com/totallynotbuzz</t>
  </si>
  <si>
    <t xml:space="preserve">vk.com/mtrikole</t>
  </si>
  <si>
    <t xml:space="preserve">vk.com/all.aadenis</t>
  </si>
  <si>
    <t xml:space="preserve">vk.com/sebast1an_pere1ro</t>
  </si>
  <si>
    <t xml:space="preserve">vk.com/id529644717</t>
  </si>
  <si>
    <t xml:space="preserve">vk.com/ksmokiyenko</t>
  </si>
  <si>
    <t xml:space="preserve">vk.com/nitrogenous_base</t>
  </si>
  <si>
    <t xml:space="preserve">vk.com/lizkater</t>
  </si>
  <si>
    <t xml:space="preserve">vk.com/somejewish</t>
  </si>
  <si>
    <t xml:space="preserve">vk.com/nata_2002</t>
  </si>
  <si>
    <t xml:space="preserve">Олимпиадные курсы</t>
  </si>
  <si>
    <t xml:space="preserve">Первый общеобразовательный курс</t>
  </si>
  <si>
    <t xml:space="preserve">Второй общеобразовательный курс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</si>
</sst>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\ h:mm:ss"/>
    <numFmt numFmtId="166" formatCode="General"/>
    <numFmt numFmtId="167" formatCode="#,##0.00"/>
    <numFmt numFmtId="168" formatCode="[h]:mm:ss"/>
    <numFmt numFmtId="169" formatCode="m/d/yyyy"/>
    <numFmt numFmtId="170" formatCode="@"/>
    <numFmt numFmtId="171" formatCode="dd\.mm\.yyyy\ h:mm:ss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00000"/>
      <name val="Inconsolata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Inconsolata"/>
      <family val="0"/>
      <charset val="1"/>
    </font>
    <font>
      <sz val="36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b val="true"/>
      <sz val="10"/>
      <color rgb="FF1A1A1A"/>
      <name val="Arial"/>
      <family val="2"/>
    </font>
    <font>
      <u val="single"/>
      <sz val="11"/>
      <color rgb="FF000000"/>
      <name val="Arial"/>
      <family val="0"/>
      <charset val="1"/>
    </font>
    <font>
      <sz val="11"/>
      <color rgb="FF1155CC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CE5CD"/>
        <bgColor rgb="FFFCE8B2"/>
      </patternFill>
    </fill>
    <fill>
      <patternFill patternType="solid">
        <fgColor rgb="FFC9DAF8"/>
        <bgColor rgb="FFD9D9D9"/>
      </patternFill>
    </fill>
    <fill>
      <patternFill patternType="solid">
        <fgColor rgb="FFFFE599"/>
        <bgColor rgb="FFFCE8B2"/>
      </patternFill>
    </fill>
    <fill>
      <patternFill patternType="solid">
        <fgColor rgb="FFD9EAD3"/>
        <bgColor rgb="FFD9D9D9"/>
      </patternFill>
    </fill>
    <fill>
      <patternFill patternType="solid">
        <fgColor rgb="FFF1C232"/>
        <bgColor rgb="FFFBBC04"/>
      </patternFill>
    </fill>
    <fill>
      <patternFill patternType="solid">
        <fgColor rgb="FFFFF2CC"/>
        <bgColor rgb="FFFCE5CD"/>
      </patternFill>
    </fill>
    <fill>
      <patternFill patternType="solid">
        <fgColor rgb="FFFBBC04"/>
        <bgColor rgb="FFF1C23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F4C7C3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CE8B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CE5CD"/>
      <rgbColor rgb="FF800000"/>
      <rgbColor rgb="FF008000"/>
      <rgbColor rgb="FF000080"/>
      <rgbColor rgb="FFA2C4C9"/>
      <rgbColor rgb="FF800080"/>
      <rgbColor rgb="FF3EA8B0"/>
      <rgbColor rgb="FFB7B7B7"/>
      <rgbColor rgb="FF757575"/>
      <rgbColor rgb="FF8FACF6"/>
      <rgbColor rgb="FFEA4335"/>
      <rgbColor rgb="FFFFF2CC"/>
      <rgbColor rgb="FFB7E1CD"/>
      <rgbColor rgb="FF660066"/>
      <rgbColor rgb="FFEA9999"/>
      <rgbColor rgb="FF1155CC"/>
      <rgbColor rgb="FFC9DAF8"/>
      <rgbColor rgb="FF000080"/>
      <rgbColor rgb="FFFF00FF"/>
      <rgbColor rgb="FFFFE599"/>
      <rgbColor rgb="FFFCD6A1"/>
      <rgbColor rgb="FF800080"/>
      <rgbColor rgb="FF800000"/>
      <rgbColor rgb="FF008080"/>
      <rgbColor rgb="FF0000FF"/>
      <rgbColor rgb="FFA4C2F4"/>
      <rgbColor rgb="FFD9D9D9"/>
      <rgbColor rgb="FFD9EAD3"/>
      <rgbColor rgb="FFFCE8B2"/>
      <rgbColor rgb="FF9FC5E8"/>
      <rgbColor rgb="FFF1A7A5"/>
      <rgbColor rgb="FFB4A7D6"/>
      <rgbColor rgb="FFF9CB9C"/>
      <rgbColor rgb="FF4285F4"/>
      <rgbColor rgb="FF46BDC6"/>
      <rgbColor rgb="FFB6D7A8"/>
      <rgbColor rgb="FFFBBC04"/>
      <rgbColor rgb="FFF1C232"/>
      <rgbColor rgb="FFFF6D01"/>
      <rgbColor rgb="FFA7BBF7"/>
      <rgbColor rgb="FF8B8B8B"/>
      <rgbColor rgb="FF003366"/>
      <rgbColor rgb="FF34A853"/>
      <rgbColor rgb="FF003300"/>
      <rgbColor rgb="FF333300"/>
      <rgbColor rgb="FFE36100"/>
      <rgbColor rgb="FFF4C7C3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Распределение по классам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Картинки!$A$1:$A$6</c:f>
              <c:strCach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strCache>
            </c:strRef>
          </c:cat>
          <c:val>
            <c:numRef>
              <c:f>Картинки!$B$1:$B$6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gapWidth val="150"/>
        <c:overlap val="0"/>
        <c:axId val="38576785"/>
        <c:axId val="86909303"/>
      </c:barChart>
      <c:catAx>
        <c:axId val="385767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6909303"/>
        <c:crosses val="autoZero"/>
        <c:auto val="1"/>
        <c:lblAlgn val="ctr"/>
        <c:lblOffset val="100"/>
        <c:noMultiLvlLbl val="0"/>
      </c:catAx>
      <c:valAx>
        <c:axId val="8690930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857678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Число регистраций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Картинки!$B$15</c:f>
              <c:strCache>
                <c:ptCount val="1"/>
                <c:pt idx="0">
                  <c:v>В день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circle"/>
            <c:size val="4"/>
            <c:spPr>
              <a:solidFill>
                <a:srgbClr val="4285f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Картинки!$A$16:$A$71</c:f>
              <c:strCache>
                <c:ptCount val="56"/>
                <c:pt idx="0">
                  <c:v>5/14/2020</c:v>
                </c:pt>
                <c:pt idx="1">
                  <c:v>5/15/2020</c:v>
                </c:pt>
                <c:pt idx="2">
                  <c:v>5/16/2020</c:v>
                </c:pt>
                <c:pt idx="3">
                  <c:v>5/17/2020</c:v>
                </c:pt>
                <c:pt idx="4">
                  <c:v>5/18/2020</c:v>
                </c:pt>
                <c:pt idx="5">
                  <c:v>5/19/2020</c:v>
                </c:pt>
                <c:pt idx="6">
                  <c:v>5/20/2020</c:v>
                </c:pt>
                <c:pt idx="7">
                  <c:v>5/21/2020</c:v>
                </c:pt>
                <c:pt idx="8">
                  <c:v>5/22/2020</c:v>
                </c:pt>
                <c:pt idx="9">
                  <c:v>5/23/2020</c:v>
                </c:pt>
                <c:pt idx="10">
                  <c:v>5/24/2020</c:v>
                </c:pt>
                <c:pt idx="11">
                  <c:v>5/25/2020</c:v>
                </c:pt>
                <c:pt idx="12">
                  <c:v>5/26/2020</c:v>
                </c:pt>
                <c:pt idx="13">
                  <c:v>5/27/2020</c:v>
                </c:pt>
                <c:pt idx="14">
                  <c:v>5/28/2020</c:v>
                </c:pt>
                <c:pt idx="15">
                  <c:v>5/29/2020</c:v>
                </c:pt>
                <c:pt idx="16">
                  <c:v>5/30/2020</c:v>
                </c:pt>
                <c:pt idx="17">
                  <c:v>5/31/2020</c:v>
                </c:pt>
                <c:pt idx="18">
                  <c:v>6/1/2020</c:v>
                </c:pt>
                <c:pt idx="19">
                  <c:v>6/2/2020</c:v>
                </c:pt>
                <c:pt idx="20">
                  <c:v>6/3/2020</c:v>
                </c:pt>
                <c:pt idx="21">
                  <c:v>6/4/2020</c:v>
                </c:pt>
                <c:pt idx="22">
                  <c:v>6/5/2020</c:v>
                </c:pt>
                <c:pt idx="23">
                  <c:v>6/6/2020</c:v>
                </c:pt>
                <c:pt idx="24">
                  <c:v>6/7/2020</c:v>
                </c:pt>
                <c:pt idx="25">
                  <c:v>6/8/2020</c:v>
                </c:pt>
                <c:pt idx="26">
                  <c:v>6/9/2020</c:v>
                </c:pt>
                <c:pt idx="27">
                  <c:v>6/10/2020</c:v>
                </c:pt>
                <c:pt idx="28">
                  <c:v>6/11/2020</c:v>
                </c:pt>
                <c:pt idx="29">
                  <c:v>6/12/2020</c:v>
                </c:pt>
                <c:pt idx="30">
                  <c:v>6/13/2020</c:v>
                </c:pt>
                <c:pt idx="31">
                  <c:v>6/14/2020</c:v>
                </c:pt>
                <c:pt idx="32">
                  <c:v>6/15/2020</c:v>
                </c:pt>
                <c:pt idx="33">
                  <c:v>6/16/2020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Картинки!$B$16:$B$71</c:f>
              <c:numCache>
                <c:formatCode>General</c:formatCode>
                <c:ptCount val="56"/>
                <c:pt idx="0">
                  <c:v>0</c:v>
                </c:pt>
                <c:pt idx="1">
                  <c:v>169</c:v>
                </c:pt>
                <c:pt idx="2">
                  <c:v>169</c:v>
                </c:pt>
                <c:pt idx="3">
                  <c:v>169</c:v>
                </c:pt>
                <c:pt idx="4">
                  <c:v>169</c:v>
                </c:pt>
                <c:pt idx="5">
                  <c:v>169</c:v>
                </c:pt>
                <c:pt idx="6">
                  <c:v>169</c:v>
                </c:pt>
                <c:pt idx="7">
                  <c:v>169</c:v>
                </c:pt>
                <c:pt idx="8">
                  <c:v>169</c:v>
                </c:pt>
                <c:pt idx="9">
                  <c:v>169</c:v>
                </c:pt>
                <c:pt idx="10">
                  <c:v>169</c:v>
                </c:pt>
                <c:pt idx="11">
                  <c:v>169</c:v>
                </c:pt>
                <c:pt idx="12">
                  <c:v>169</c:v>
                </c:pt>
                <c:pt idx="13">
                  <c:v>169</c:v>
                </c:pt>
                <c:pt idx="14">
                  <c:v>169</c:v>
                </c:pt>
                <c:pt idx="15">
                  <c:v>169</c:v>
                </c:pt>
                <c:pt idx="16">
                  <c:v>169</c:v>
                </c:pt>
                <c:pt idx="17">
                  <c:v>169</c:v>
                </c:pt>
                <c:pt idx="18">
                  <c:v>169</c:v>
                </c:pt>
                <c:pt idx="19">
                  <c:v>169</c:v>
                </c:pt>
                <c:pt idx="20">
                  <c:v>169</c:v>
                </c:pt>
                <c:pt idx="21">
                  <c:v>169</c:v>
                </c:pt>
                <c:pt idx="22">
                  <c:v>169</c:v>
                </c:pt>
                <c:pt idx="23">
                  <c:v>169</c:v>
                </c:pt>
                <c:pt idx="24">
                  <c:v>169</c:v>
                </c:pt>
                <c:pt idx="25">
                  <c:v>169</c:v>
                </c:pt>
                <c:pt idx="26">
                  <c:v>169</c:v>
                </c:pt>
                <c:pt idx="27">
                  <c:v>169</c:v>
                </c:pt>
                <c:pt idx="28">
                  <c:v>169</c:v>
                </c:pt>
                <c:pt idx="29">
                  <c:v>169</c:v>
                </c:pt>
                <c:pt idx="30">
                  <c:v>169</c:v>
                </c:pt>
                <c:pt idx="31">
                  <c:v>169</c:v>
                </c:pt>
                <c:pt idx="32">
                  <c:v>169</c:v>
                </c:pt>
                <c:pt idx="33">
                  <c:v>169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Картинки!$C$15</c:f>
              <c:strCache>
                <c:ptCount val="1"/>
                <c:pt idx="0">
                  <c:v>Кумулятивно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4"/>
            <c:spPr>
              <a:solidFill>
                <a:srgbClr val="ea4335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Картинки!$A$16:$A$71</c:f>
              <c:strCache>
                <c:ptCount val="56"/>
                <c:pt idx="0">
                  <c:v>5/14/2020</c:v>
                </c:pt>
                <c:pt idx="1">
                  <c:v>5/15/2020</c:v>
                </c:pt>
                <c:pt idx="2">
                  <c:v>5/16/2020</c:v>
                </c:pt>
                <c:pt idx="3">
                  <c:v>5/17/2020</c:v>
                </c:pt>
                <c:pt idx="4">
                  <c:v>5/18/2020</c:v>
                </c:pt>
                <c:pt idx="5">
                  <c:v>5/19/2020</c:v>
                </c:pt>
                <c:pt idx="6">
                  <c:v>5/20/2020</c:v>
                </c:pt>
                <c:pt idx="7">
                  <c:v>5/21/2020</c:v>
                </c:pt>
                <c:pt idx="8">
                  <c:v>5/22/2020</c:v>
                </c:pt>
                <c:pt idx="9">
                  <c:v>5/23/2020</c:v>
                </c:pt>
                <c:pt idx="10">
                  <c:v>5/24/2020</c:v>
                </c:pt>
                <c:pt idx="11">
                  <c:v>5/25/2020</c:v>
                </c:pt>
                <c:pt idx="12">
                  <c:v>5/26/2020</c:v>
                </c:pt>
                <c:pt idx="13">
                  <c:v>5/27/2020</c:v>
                </c:pt>
                <c:pt idx="14">
                  <c:v>5/28/2020</c:v>
                </c:pt>
                <c:pt idx="15">
                  <c:v>5/29/2020</c:v>
                </c:pt>
                <c:pt idx="16">
                  <c:v>5/30/2020</c:v>
                </c:pt>
                <c:pt idx="17">
                  <c:v>5/31/2020</c:v>
                </c:pt>
                <c:pt idx="18">
                  <c:v>6/1/2020</c:v>
                </c:pt>
                <c:pt idx="19">
                  <c:v>6/2/2020</c:v>
                </c:pt>
                <c:pt idx="20">
                  <c:v>6/3/2020</c:v>
                </c:pt>
                <c:pt idx="21">
                  <c:v>6/4/2020</c:v>
                </c:pt>
                <c:pt idx="22">
                  <c:v>6/5/2020</c:v>
                </c:pt>
                <c:pt idx="23">
                  <c:v>6/6/2020</c:v>
                </c:pt>
                <c:pt idx="24">
                  <c:v>6/7/2020</c:v>
                </c:pt>
                <c:pt idx="25">
                  <c:v>6/8/2020</c:v>
                </c:pt>
                <c:pt idx="26">
                  <c:v>6/9/2020</c:v>
                </c:pt>
                <c:pt idx="27">
                  <c:v>6/10/2020</c:v>
                </c:pt>
                <c:pt idx="28">
                  <c:v>6/11/2020</c:v>
                </c:pt>
                <c:pt idx="29">
                  <c:v>6/12/2020</c:v>
                </c:pt>
                <c:pt idx="30">
                  <c:v>6/13/2020</c:v>
                </c:pt>
                <c:pt idx="31">
                  <c:v>6/14/2020</c:v>
                </c:pt>
                <c:pt idx="32">
                  <c:v>6/15/2020</c:v>
                </c:pt>
                <c:pt idx="33">
                  <c:v>6/16/2020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Картинки!$C$16:$C$71</c:f>
              <c:numCache>
                <c:formatCode>General</c:formatCode>
                <c:ptCount val="56"/>
                <c:pt idx="0">
                  <c:v>0</c:v>
                </c:pt>
                <c:pt idx="1">
                  <c:v>169</c:v>
                </c:pt>
                <c:pt idx="2">
                  <c:v>338</c:v>
                </c:pt>
                <c:pt idx="3">
                  <c:v>507</c:v>
                </c:pt>
                <c:pt idx="4">
                  <c:v>676</c:v>
                </c:pt>
                <c:pt idx="5">
                  <c:v>845</c:v>
                </c:pt>
                <c:pt idx="6">
                  <c:v>1014</c:v>
                </c:pt>
                <c:pt idx="7">
                  <c:v>1183</c:v>
                </c:pt>
                <c:pt idx="8">
                  <c:v>1352</c:v>
                </c:pt>
                <c:pt idx="9">
                  <c:v>1521</c:v>
                </c:pt>
                <c:pt idx="10">
                  <c:v>1690</c:v>
                </c:pt>
                <c:pt idx="11">
                  <c:v>1859</c:v>
                </c:pt>
                <c:pt idx="12">
                  <c:v>2028</c:v>
                </c:pt>
                <c:pt idx="13">
                  <c:v>2197</c:v>
                </c:pt>
                <c:pt idx="14">
                  <c:v>2366</c:v>
                </c:pt>
                <c:pt idx="15">
                  <c:v>2535</c:v>
                </c:pt>
                <c:pt idx="16">
                  <c:v>2704</c:v>
                </c:pt>
                <c:pt idx="17">
                  <c:v>2873</c:v>
                </c:pt>
                <c:pt idx="18">
                  <c:v>3042</c:v>
                </c:pt>
                <c:pt idx="19">
                  <c:v>3211</c:v>
                </c:pt>
                <c:pt idx="20">
                  <c:v>3380</c:v>
                </c:pt>
                <c:pt idx="21">
                  <c:v>3549</c:v>
                </c:pt>
                <c:pt idx="22">
                  <c:v>3718</c:v>
                </c:pt>
                <c:pt idx="23">
                  <c:v>3887</c:v>
                </c:pt>
                <c:pt idx="24">
                  <c:v>4056</c:v>
                </c:pt>
                <c:pt idx="25">
                  <c:v>4225</c:v>
                </c:pt>
                <c:pt idx="26">
                  <c:v>4394</c:v>
                </c:pt>
                <c:pt idx="27">
                  <c:v>4563</c:v>
                </c:pt>
                <c:pt idx="28">
                  <c:v>4732</c:v>
                </c:pt>
                <c:pt idx="29">
                  <c:v>4901</c:v>
                </c:pt>
                <c:pt idx="30">
                  <c:v>5070</c:v>
                </c:pt>
                <c:pt idx="31">
                  <c:v>5239</c:v>
                </c:pt>
                <c:pt idx="32">
                  <c:v>5408</c:v>
                </c:pt>
                <c:pt idx="33">
                  <c:v>5577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1850108"/>
        <c:axId val="36162019"/>
      </c:lineChart>
      <c:catAx>
        <c:axId val="318501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6162019"/>
        <c:crosses val="autoZero"/>
        <c:auto val="1"/>
        <c:lblAlgn val="ctr"/>
        <c:lblOffset val="100"/>
        <c:noMultiLvlLbl val="0"/>
      </c:catAx>
      <c:valAx>
        <c:axId val="36162019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185010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Старички и новички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Картинки!$J$16:$J$17</c:f>
              <c:strCache>
                <c:ptCount val="2"/>
                <c:pt idx="0">
                  <c:v>Старички</c:v>
                </c:pt>
                <c:pt idx="1">
                  <c:v>Новички</c:v>
                </c:pt>
              </c:strCache>
            </c:strRef>
          </c:cat>
          <c:val>
            <c:numRef>
              <c:f>Картинки!$K$16:$K$17</c:f>
              <c:numCache>
                <c:formatCode>General</c:formatCode>
                <c:ptCount val="2"/>
                <c:pt idx="0">
                  <c:v>53</c:v>
                </c:pt>
                <c:pt idx="1">
                  <c:v>48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Распределение по школам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9cb9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b4a7d6"/>
              </a:solidFill>
              <a:ln w="0">
                <a:noFill/>
              </a:ln>
            </c:spPr>
          </c:dPt>
          <c:dPt>
            <c:idx val="5"/>
            <c:spPr>
              <a:solidFill>
                <a:srgbClr val="a2c4c9"/>
              </a:solidFill>
              <a:ln w="0">
                <a:noFill/>
              </a:ln>
            </c:spPr>
          </c:dPt>
          <c:dPt>
            <c:idx val="6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8"/>
            <c:spPr>
              <a:solidFill>
                <a:srgbClr val="fbbc04"/>
              </a:solidFill>
              <a:ln w="0">
                <a:noFill/>
              </a:ln>
            </c:spPr>
          </c:dPt>
          <c:dPt>
            <c:idx val="9"/>
            <c:spPr>
              <a:solidFill>
                <a:srgbClr val="34a853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ff6d01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a7bbf7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f1a7a5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fcd6a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Картинки!$H$1:$H$15</c:f>
              <c:strCache>
                <c:ptCount val="15"/>
                <c:pt idx="0">
                  <c:v>117</c:v>
                </c:pt>
                <c:pt idx="1">
                  <c:v>64</c:v>
                </c:pt>
                <c:pt idx="2">
                  <c:v>25</c:v>
                </c:pt>
                <c:pt idx="3">
                  <c:v>139</c:v>
                </c:pt>
                <c:pt idx="4">
                  <c:v>140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остальные</c:v>
                </c:pt>
              </c:strCache>
            </c:strRef>
          </c:cat>
          <c:val>
            <c:numRef>
              <c:f>Картинки!$I$1:$I$15</c:f>
              <c:numCache>
                <c:formatCode>General</c:formatCode>
                <c:ptCount val="15"/>
                <c:pt idx="0">
                  <c:v>38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14">
                  <c:v>37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Точность бытия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e361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3ea8b0"/>
              </a:solidFill>
              <a:ln w="0">
                <a:noFill/>
              </a:ln>
            </c:spPr>
          </c:dPt>
          <c:dPt>
            <c:idx val="6"/>
            <c:spPr>
              <a:solidFill>
                <a:srgbClr val="8facf6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Картинки!$D$35:$D$38</c:f>
              <c:strCache>
                <c:ptCount val="4"/>
                <c:pt idx="0">
                  <c:v>не будет</c:v>
                </c:pt>
                <c:pt idx="1">
                  <c:v>не спрашивали</c:v>
                </c:pt>
                <c:pt idx="2">
                  <c:v>спросили</c:v>
                </c:pt>
                <c:pt idx="3">
                  <c:v>будет</c:v>
                </c:pt>
              </c:strCache>
            </c:strRef>
          </c:cat>
          <c:val>
            <c:numRef>
              <c:f>Картинки!$F$35:$F$41</c:f>
              <c:numCache>
                <c:formatCode>General</c:formatCode>
                <c:ptCount val="7"/>
                <c:pt idx="0">
                  <c:v>16</c:v>
                </c:pt>
                <c:pt idx="1">
                  <c:v>3</c:v>
                </c:pt>
                <c:pt idx="2">
                  <c:v>6</c:v>
                </c:pt>
                <c:pt idx="3">
                  <c:v>76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1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e59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ea9999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Картинки!$L$35:$L$38</c:f>
              <c:strCache>
                <c:ptCount val="4"/>
                <c:pt idx="0">
                  <c:v>дискорд и бытие</c:v>
                </c:pt>
                <c:pt idx="1">
                  <c:v>не ходит на пары</c:v>
                </c:pt>
                <c:pt idx="2">
                  <c:v>нет в дискорде</c:v>
                </c:pt>
                <c:pt idx="3">
                  <c:v>отказ</c:v>
                </c:pt>
              </c:strCache>
            </c:strRef>
          </c:cat>
          <c:val>
            <c:numRef>
              <c:f>Картинки!$N$35:$N$38</c:f>
              <c:numCache>
                <c:formatCode>General</c:formatCode>
                <c:ptCount val="4"/>
                <c:pt idx="0">
                  <c:v>60</c:v>
                </c:pt>
                <c:pt idx="1">
                  <c:v>6</c:v>
                </c:pt>
                <c:pt idx="2">
                  <c:v>19</c:v>
                </c:pt>
                <c:pt idx="3">
                  <c:v>16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Посещаемость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Картинки!$D$52</c:f>
              <c:strCache>
                <c:ptCount val="1"/>
                <c:pt idx="0">
                  <c:v>Олимп. курсы</c:v>
                </c:pt>
              </c:strCache>
            </c:strRef>
          </c:tx>
          <c:spPr>
            <a:solidFill>
              <a:srgbClr val="a4c2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Картинки!$C$53:$C$62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Картинки!$D$53:$D$62</c:f>
              <c:numCache>
                <c:formatCode>General</c:formatCode>
                <c:ptCount val="10"/>
                <c:pt idx="0">
                  <c:v>42</c:v>
                </c:pt>
                <c:pt idx="1">
                  <c:v>39</c:v>
                </c:pt>
                <c:pt idx="2">
                  <c:v>41</c:v>
                </c:pt>
                <c:pt idx="3">
                  <c:v>42</c:v>
                </c:pt>
                <c:pt idx="4">
                  <c:v>30</c:v>
                </c:pt>
                <c:pt idx="5">
                  <c:v>30</c:v>
                </c:pt>
                <c:pt idx="6">
                  <c:v>27</c:v>
                </c:pt>
                <c:pt idx="7">
                  <c:v>27</c:v>
                </c:pt>
                <c:pt idx="8">
                  <c:v>25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Картинки!$E$52</c:f>
              <c:strCache>
                <c:ptCount val="1"/>
                <c:pt idx="0">
                  <c:v>Курсы второй пары</c:v>
                </c:pt>
              </c:strCache>
            </c:strRef>
          </c:tx>
          <c:spPr>
            <a:solidFill>
              <a:srgbClr val="b6d7a8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Картинки!$C$53:$C$62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Картинки!$E$53:$E$62</c:f>
              <c:numCache>
                <c:formatCode>General</c:formatCode>
                <c:ptCount val="10"/>
                <c:pt idx="0">
                  <c:v>42</c:v>
                </c:pt>
                <c:pt idx="1">
                  <c:v>39</c:v>
                </c:pt>
                <c:pt idx="2">
                  <c:v>41</c:v>
                </c:pt>
                <c:pt idx="3">
                  <c:v>32</c:v>
                </c:pt>
                <c:pt idx="4">
                  <c:v>30</c:v>
                </c:pt>
                <c:pt idx="5">
                  <c:v>32</c:v>
                </c:pt>
                <c:pt idx="6">
                  <c:v>24</c:v>
                </c:pt>
                <c:pt idx="7">
                  <c:v>21</c:v>
                </c:pt>
                <c:pt idx="8">
                  <c:v>17</c:v>
                </c:pt>
                <c:pt idx="9">
                  <c:v>0</c:v>
                </c:pt>
              </c:numCache>
            </c:numRef>
          </c:val>
        </c:ser>
        <c:gapWidth val="150"/>
        <c:overlap val="0"/>
        <c:axId val="9739265"/>
        <c:axId val="27145815"/>
      </c:barChart>
      <c:catAx>
        <c:axId val="97392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День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7145815"/>
        <c:crosses val="autoZero"/>
        <c:auto val="1"/>
        <c:lblAlgn val="ctr"/>
        <c:lblOffset val="100"/>
        <c:noMultiLvlLbl val="0"/>
      </c:catAx>
      <c:valAx>
        <c:axId val="2714581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73926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952560</xdr:colOff>
      <xdr:row>0</xdr:row>
      <xdr:rowOff>0</xdr:rowOff>
    </xdr:from>
    <xdr:to>
      <xdr:col>6</xdr:col>
      <xdr:colOff>182160</xdr:colOff>
      <xdr:row>14</xdr:row>
      <xdr:rowOff>132840</xdr:rowOff>
    </xdr:to>
    <xdr:graphicFrame>
      <xdr:nvGraphicFramePr>
        <xdr:cNvPr id="0" name="Chart 1"/>
        <xdr:cNvGraphicFramePr/>
      </xdr:nvGraphicFramePr>
      <xdr:xfrm>
        <a:off x="1971720" y="0"/>
        <a:ext cx="473868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942840</xdr:colOff>
      <xdr:row>14</xdr:row>
      <xdr:rowOff>152280</xdr:rowOff>
    </xdr:from>
    <xdr:to>
      <xdr:col>8</xdr:col>
      <xdr:colOff>135720</xdr:colOff>
      <xdr:row>32</xdr:row>
      <xdr:rowOff>84600</xdr:rowOff>
    </xdr:to>
    <xdr:graphicFrame>
      <xdr:nvGraphicFramePr>
        <xdr:cNvPr id="1" name="Chart 2"/>
        <xdr:cNvGraphicFramePr/>
      </xdr:nvGraphicFramePr>
      <xdr:xfrm>
        <a:off x="2981160" y="2952360"/>
        <a:ext cx="572112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114480</xdr:colOff>
      <xdr:row>17</xdr:row>
      <xdr:rowOff>38160</xdr:rowOff>
    </xdr:from>
    <xdr:to>
      <xdr:col>12</xdr:col>
      <xdr:colOff>774720</xdr:colOff>
      <xdr:row>30</xdr:row>
      <xdr:rowOff>199440</xdr:rowOff>
    </xdr:to>
    <xdr:graphicFrame>
      <xdr:nvGraphicFramePr>
        <xdr:cNvPr id="2" name="Chart 3"/>
        <xdr:cNvGraphicFramePr/>
      </xdr:nvGraphicFramePr>
      <xdr:xfrm>
        <a:off x="9700200" y="3438360"/>
        <a:ext cx="3717720" cy="276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19080</xdr:colOff>
      <xdr:row>0</xdr:row>
      <xdr:rowOff>0</xdr:rowOff>
    </xdr:from>
    <xdr:to>
      <xdr:col>13</xdr:col>
      <xdr:colOff>614160</xdr:colOff>
      <xdr:row>14</xdr:row>
      <xdr:rowOff>75600</xdr:rowOff>
    </xdr:to>
    <xdr:graphicFrame>
      <xdr:nvGraphicFramePr>
        <xdr:cNvPr id="3" name="Chart 4"/>
        <xdr:cNvGraphicFramePr/>
      </xdr:nvGraphicFramePr>
      <xdr:xfrm>
        <a:off x="9604800" y="0"/>
        <a:ext cx="4671720" cy="287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76320</xdr:colOff>
      <xdr:row>33</xdr:row>
      <xdr:rowOff>85680</xdr:rowOff>
    </xdr:from>
    <xdr:to>
      <xdr:col>10</xdr:col>
      <xdr:colOff>680760</xdr:colOff>
      <xdr:row>47</xdr:row>
      <xdr:rowOff>180000</xdr:rowOff>
    </xdr:to>
    <xdr:graphicFrame>
      <xdr:nvGraphicFramePr>
        <xdr:cNvPr id="4" name="Chart 5"/>
        <xdr:cNvGraphicFramePr/>
      </xdr:nvGraphicFramePr>
      <xdr:xfrm>
        <a:off x="6604560" y="6686280"/>
        <a:ext cx="4681080" cy="289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304920</xdr:colOff>
      <xdr:row>38</xdr:row>
      <xdr:rowOff>57240</xdr:rowOff>
    </xdr:from>
    <xdr:to>
      <xdr:col>15</xdr:col>
      <xdr:colOff>271080</xdr:colOff>
      <xdr:row>50</xdr:row>
      <xdr:rowOff>151560</xdr:rowOff>
    </xdr:to>
    <xdr:graphicFrame>
      <xdr:nvGraphicFramePr>
        <xdr:cNvPr id="5" name="Chart 6"/>
        <xdr:cNvGraphicFramePr/>
      </xdr:nvGraphicFramePr>
      <xdr:xfrm>
        <a:off x="11928960" y="7657920"/>
        <a:ext cx="4042800" cy="249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361800</xdr:colOff>
      <xdr:row>48</xdr:row>
      <xdr:rowOff>190440</xdr:rowOff>
    </xdr:from>
    <xdr:to>
      <xdr:col>10</xdr:col>
      <xdr:colOff>986400</xdr:colOff>
      <xdr:row>66</xdr:row>
      <xdr:rowOff>123120</xdr:rowOff>
    </xdr:to>
    <xdr:graphicFrame>
      <xdr:nvGraphicFramePr>
        <xdr:cNvPr id="6" name="Chart 7"/>
        <xdr:cNvGraphicFramePr/>
      </xdr:nvGraphicFramePr>
      <xdr:xfrm>
        <a:off x="5870880" y="9791640"/>
        <a:ext cx="572040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vk.com/id479109984" TargetMode="External"/><Relationship Id="rId3" Type="http://schemas.openxmlformats.org/officeDocument/2006/relationships/hyperlink" Target="https://vk.com/ramina_mm" TargetMode="External"/><Relationship Id="rId4" Type="http://schemas.openxmlformats.org/officeDocument/2006/relationships/hyperlink" Target="https://vk.com/id310479043" TargetMode="External"/><Relationship Id="rId5" Type="http://schemas.openxmlformats.org/officeDocument/2006/relationships/hyperlink" Target="https://m.vk.com/id245076479" TargetMode="External"/><Relationship Id="rId6" Type="http://schemas.openxmlformats.org/officeDocument/2006/relationships/hyperlink" Target="https://vk.com/bpyanzin" TargetMode="External"/><Relationship Id="rId7" Type="http://schemas.openxmlformats.org/officeDocument/2006/relationships/hyperlink" Target="http://vk.com/id_id_idid_id" TargetMode="External"/><Relationship Id="rId8" Type="http://schemas.openxmlformats.org/officeDocument/2006/relationships/hyperlink" Target="https://vk.com/idmayakova305" TargetMode="External"/><Relationship Id="rId9" Type="http://schemas.openxmlformats.org/officeDocument/2006/relationships/hyperlink" Target="https://vk.com/id451195781" TargetMode="External"/><Relationship Id="rId10" Type="http://schemas.openxmlformats.org/officeDocument/2006/relationships/hyperlink" Target="https://vk.com/zzaitceva" TargetMode="External"/><Relationship Id="rId11" Type="http://schemas.openxmlformats.org/officeDocument/2006/relationships/hyperlink" Target="http://vk.com/rostgay" TargetMode="External"/><Relationship Id="rId12" Type="http://schemas.openxmlformats.org/officeDocument/2006/relationships/hyperlink" Target="https://vk.com/id577339233" TargetMode="External"/><Relationship Id="rId13" Type="http://schemas.openxmlformats.org/officeDocument/2006/relationships/hyperlink" Target="https://vk.com/yoneeth" TargetMode="External"/><Relationship Id="rId14" Type="http://schemas.openxmlformats.org/officeDocument/2006/relationships/hyperlink" Target="https://vk.com/welcometomybeer" TargetMode="External"/><Relationship Id="rId15" Type="http://schemas.openxmlformats.org/officeDocument/2006/relationships/hyperlink" Target="https://vk.com/0alescka0" TargetMode="External"/><Relationship Id="rId16" Type="http://schemas.openxmlformats.org/officeDocument/2006/relationships/hyperlink" Target="https://vk.com/id242145646" TargetMode="External"/><Relationship Id="rId17" Type="http://schemas.openxmlformats.org/officeDocument/2006/relationships/hyperlink" Target="https://vk.com/id435651592" TargetMode="External"/><Relationship Id="rId18" Type="http://schemas.openxmlformats.org/officeDocument/2006/relationships/hyperlink" Target="https://vk.com/id296720570" TargetMode="External"/><Relationship Id="rId19" Type="http://schemas.openxmlformats.org/officeDocument/2006/relationships/hyperlink" Target="https://vk.com/tvoylichniytsirk" TargetMode="External"/><Relationship Id="rId20" Type="http://schemas.openxmlformats.org/officeDocument/2006/relationships/hyperlink" Target="https://vk.com/a.kalinechenko" TargetMode="External"/><Relationship Id="rId21" Type="http://schemas.openxmlformats.org/officeDocument/2006/relationships/hyperlink" Target="http://vk.com/katerinasergeevnakraeva" TargetMode="External"/><Relationship Id="rId22" Type="http://schemas.openxmlformats.org/officeDocument/2006/relationships/hyperlink" Target="https://vk.com/sergey.prokhorov2000" TargetMode="External"/><Relationship Id="rId23" Type="http://schemas.openxmlformats.org/officeDocument/2006/relationships/hyperlink" Target="https://vk.com/ktaranova3" TargetMode="External"/><Relationship Id="rId24" Type="http://schemas.openxmlformats.org/officeDocument/2006/relationships/hyperlink" Target="https://vk.com/id258574005" TargetMode="External"/><Relationship Id="rId25" Type="http://schemas.openxmlformats.org/officeDocument/2006/relationships/hyperlink" Target="https://vk.com/id324261632" TargetMode="External"/><Relationship Id="rId26" Type="http://schemas.openxmlformats.org/officeDocument/2006/relationships/hyperlink" Target="https://vk.com/id254419335" TargetMode="External"/><Relationship Id="rId27" Type="http://schemas.openxmlformats.org/officeDocument/2006/relationships/hyperlink" Target="https://m.vk.com/id152267404" TargetMode="External"/><Relationship Id="rId28" Type="http://schemas.openxmlformats.org/officeDocument/2006/relationships/hyperlink" Target="https://vk.com/tixon2002" TargetMode="External"/><Relationship Id="rId29" Type="http://schemas.openxmlformats.org/officeDocument/2006/relationships/hyperlink" Target="http://vk.com/mi.morgun.ivan" TargetMode="External"/><Relationship Id="rId30" Type="http://schemas.openxmlformats.org/officeDocument/2006/relationships/hyperlink" Target="http://vk.com/id452262359" TargetMode="External"/><Relationship Id="rId31" Type="http://schemas.openxmlformats.org/officeDocument/2006/relationships/hyperlink" Target="https://vk.com/id439954024" TargetMode="External"/><Relationship Id="rId32" Type="http://schemas.openxmlformats.org/officeDocument/2006/relationships/hyperlink" Target="http://vk.com/milkamilkywayy" TargetMode="External"/><Relationship Id="rId33" Type="http://schemas.openxmlformats.org/officeDocument/2006/relationships/hyperlink" Target="http://vk.com/id277939575" TargetMode="External"/><Relationship Id="rId34" Type="http://schemas.openxmlformats.org/officeDocument/2006/relationships/hyperlink" Target="http://vk.com/naldoduck" TargetMode="External"/><Relationship Id="rId35" Type="http://schemas.openxmlformats.org/officeDocument/2006/relationships/hyperlink" Target="https://vk.com/id373641638" TargetMode="External"/><Relationship Id="rId36" Type="http://schemas.openxmlformats.org/officeDocument/2006/relationships/hyperlink" Target="http://vk.com/lukeskyw4lker" TargetMode="External"/><Relationship Id="rId37" Type="http://schemas.openxmlformats.org/officeDocument/2006/relationships/hyperlink" Target="http://vk.com/mihagg1" TargetMode="External"/><Relationship Id="rId38" Type="http://schemas.openxmlformats.org/officeDocument/2006/relationships/hyperlink" Target="http://vk.com/mihagg1" TargetMode="External"/><Relationship Id="rId39" Type="http://schemas.openxmlformats.org/officeDocument/2006/relationships/hyperlink" Target="http://vk.com/mihagg1" TargetMode="External"/><Relationship Id="rId40" Type="http://schemas.openxmlformats.org/officeDocument/2006/relationships/hyperlink" Target="http://vk.com/mihagg1" TargetMode="External"/><Relationship Id="rId41" Type="http://schemas.openxmlformats.org/officeDocument/2006/relationships/hyperlink" Target="http://vk.com/mihagg1" TargetMode="External"/><Relationship Id="rId42" Type="http://schemas.openxmlformats.org/officeDocument/2006/relationships/hyperlink" Target="http://vk.com/mihagg1" TargetMode="External"/><Relationship Id="rId43" Type="http://schemas.openxmlformats.org/officeDocument/2006/relationships/hyperlink" Target="http://vk.com/mihagg1" TargetMode="External"/><Relationship Id="rId44" Type="http://schemas.openxmlformats.org/officeDocument/2006/relationships/hyperlink" Target="http://vk.com/mihagg1" TargetMode="External"/><Relationship Id="rId45" Type="http://schemas.openxmlformats.org/officeDocument/2006/relationships/hyperlink" Target="https://vk.com/polinko_malinko" TargetMode="External"/><Relationship Id="rId46" Type="http://schemas.openxmlformats.org/officeDocument/2006/relationships/hyperlink" Target="https://vk.com/id445282722" TargetMode="External"/><Relationship Id="rId47" Type="http://schemas.openxmlformats.org/officeDocument/2006/relationships/hyperlink" Target="https://m.vk.com/polianaaa19" TargetMode="External"/><Relationship Id="rId48" Type="http://schemas.openxmlformats.org/officeDocument/2006/relationships/hyperlink" Target="http://vk.com/a.molotorenko" TargetMode="External"/><Relationship Id="rId49" Type="http://schemas.openxmlformats.org/officeDocument/2006/relationships/hyperlink" Target="http://vk.com/uvasmania" TargetMode="External"/><Relationship Id="rId50" Type="http://schemas.openxmlformats.org/officeDocument/2006/relationships/hyperlink" Target="https://vk.com/conduktor_in_punzer" TargetMode="External"/><Relationship Id="rId51" Type="http://schemas.openxmlformats.org/officeDocument/2006/relationships/hyperlink" Target="https://vk.com/id195904823" TargetMode="External"/><Relationship Id="rId52" Type="http://schemas.openxmlformats.org/officeDocument/2006/relationships/hyperlink" Target="https://vk.com/ilshat4295" TargetMode="External"/><Relationship Id="rId53" Type="http://schemas.openxmlformats.org/officeDocument/2006/relationships/hyperlink" Target="https://vk.com/lera_ovchinnikova007" TargetMode="External"/><Relationship Id="rId54" Type="http://schemas.openxmlformats.org/officeDocument/2006/relationships/hyperlink" Target="http://vk.com/lmao_a" TargetMode="External"/><Relationship Id="rId55" Type="http://schemas.openxmlformats.org/officeDocument/2006/relationships/hyperlink" Target="http://vk.com/lmao_a" TargetMode="External"/><Relationship Id="rId56" Type="http://schemas.openxmlformats.org/officeDocument/2006/relationships/hyperlink" Target="https://vk.com/loveushakovaa" TargetMode="External"/><Relationship Id="rId57" Type="http://schemas.openxmlformats.org/officeDocument/2006/relationships/hyperlink" Target="http://vk.com/belimcatherine" TargetMode="External"/><Relationship Id="rId58" Type="http://schemas.openxmlformats.org/officeDocument/2006/relationships/hyperlink" Target="http://vk.com/ananasfromomsk" TargetMode="External"/><Relationship Id="rId59" Type="http://schemas.openxmlformats.org/officeDocument/2006/relationships/hyperlink" Target="https://vk.com/somejewish" TargetMode="External"/><Relationship Id="rId60" Type="http://schemas.openxmlformats.org/officeDocument/2006/relationships/hyperlink" Target="http://vk.com/id263080412" TargetMode="External"/><Relationship Id="rId61" Type="http://schemas.openxmlformats.org/officeDocument/2006/relationships/hyperlink" Target="http://vk.com/katherrrrrrrine" TargetMode="External"/><Relationship Id="rId62" Type="http://schemas.openxmlformats.org/officeDocument/2006/relationships/hyperlink" Target="https://vk.com/nata_2002" TargetMode="External"/><Relationship Id="rId63" Type="http://schemas.openxmlformats.org/officeDocument/2006/relationships/hyperlink" Target="http://vk.com/id240733315" TargetMode="External"/><Relationship Id="rId64" Type="http://schemas.openxmlformats.org/officeDocument/2006/relationships/hyperlink" Target="http://vk.com/id240733315" TargetMode="External"/><Relationship Id="rId65" Type="http://schemas.openxmlformats.org/officeDocument/2006/relationships/hyperlink" Target="http://vk.com/id240733315" TargetMode="External"/><Relationship Id="rId66" Type="http://schemas.openxmlformats.org/officeDocument/2006/relationships/hyperlink" Target="https://vk.com/gordeyzav" TargetMode="External"/><Relationship Id="rId67" Type="http://schemas.openxmlformats.org/officeDocument/2006/relationships/hyperlink" Target="http://vk.com/ivantheglorious" TargetMode="External"/><Relationship Id="rId68" Type="http://schemas.openxmlformats.org/officeDocument/2006/relationships/hyperlink" Target="https://vk.com/kucuryzka" TargetMode="External"/><Relationship Id="rId69" Type="http://schemas.openxmlformats.org/officeDocument/2006/relationships/hyperlink" Target="https://vk.com/vishniao_o" TargetMode="External"/><Relationship Id="rId70" Type="http://schemas.openxmlformats.org/officeDocument/2006/relationships/hyperlink" Target="https://vk.com/efimova_katerina" TargetMode="External"/><Relationship Id="rId71" Type="http://schemas.openxmlformats.org/officeDocument/2006/relationships/hyperlink" Target="https://vk.com/veronika_korosteleva" TargetMode="External"/><Relationship Id="rId72" Type="http://schemas.openxmlformats.org/officeDocument/2006/relationships/hyperlink" Target="http://vk.com/in_photo_04" TargetMode="External"/><Relationship Id="rId73" Type="http://schemas.openxmlformats.org/officeDocument/2006/relationships/hyperlink" Target="http://vk.com/in_photo_04" TargetMode="External"/><Relationship Id="rId74" Type="http://schemas.openxmlformats.org/officeDocument/2006/relationships/hyperlink" Target="http://vk.com/dashs2016" TargetMode="External"/><Relationship Id="rId75" Type="http://schemas.openxmlformats.org/officeDocument/2006/relationships/hyperlink" Target="http://vk.com/misha_zhilin2003" TargetMode="External"/><Relationship Id="rId76" Type="http://schemas.openxmlformats.org/officeDocument/2006/relationships/hyperlink" Target="https://vk.com/totallynotbuzz" TargetMode="External"/><Relationship Id="rId77" Type="http://schemas.openxmlformats.org/officeDocument/2006/relationships/hyperlink" Target="https://vk.com/mi.morgun.ivan" TargetMode="External"/><Relationship Id="rId78" Type="http://schemas.openxmlformats.org/officeDocument/2006/relationships/hyperlink" Target="https://vk.com/id284438427" TargetMode="External"/><Relationship Id="rId79" Type="http://schemas.openxmlformats.org/officeDocument/2006/relationships/hyperlink" Target="http://vk.com/liashabalina" TargetMode="External"/><Relationship Id="rId80" Type="http://schemas.openxmlformats.org/officeDocument/2006/relationships/hyperlink" Target="https://vk.com/alitomenura" TargetMode="External"/><Relationship Id="rId81" Type="http://schemas.openxmlformats.org/officeDocument/2006/relationships/hyperlink" Target="https://vk.com/kinchiryak" TargetMode="External"/><Relationship Id="rId82" Type="http://schemas.openxmlformats.org/officeDocument/2006/relationships/hyperlink" Target="https://m.vk.com/mbogomazova2015" TargetMode="External"/><Relationship Id="rId83" Type="http://schemas.openxmlformats.org/officeDocument/2006/relationships/hyperlink" Target="https://m.vk.com/mbogomazova2015" TargetMode="External"/><Relationship Id="rId84" Type="http://schemas.openxmlformats.org/officeDocument/2006/relationships/hyperlink" Target="https://m.vk.com/mbogomazova2015" TargetMode="External"/><Relationship Id="rId85" Type="http://schemas.openxmlformats.org/officeDocument/2006/relationships/hyperlink" Target="https://vk.com/mtrikole" TargetMode="External"/><Relationship Id="rId86" Type="http://schemas.openxmlformats.org/officeDocument/2006/relationships/hyperlink" Target="http://vk.com/sestroslava" TargetMode="External"/><Relationship Id="rId87" Type="http://schemas.openxmlformats.org/officeDocument/2006/relationships/hyperlink" Target="https://vk.com/all.aadenis" TargetMode="External"/><Relationship Id="rId88" Type="http://schemas.openxmlformats.org/officeDocument/2006/relationships/hyperlink" Target="https://vk.com/ekaterinaapp" TargetMode="External"/><Relationship Id="rId89" Type="http://schemas.openxmlformats.org/officeDocument/2006/relationships/hyperlink" Target="https://vk.com/sebast1an_pere1ro" TargetMode="External"/><Relationship Id="rId90" Type="http://schemas.openxmlformats.org/officeDocument/2006/relationships/hyperlink" Target="https://vk.com/sebast1an_pere1ro" TargetMode="External"/><Relationship Id="rId91" Type="http://schemas.openxmlformats.org/officeDocument/2006/relationships/hyperlink" Target="http://vk.com/tupolinaa" TargetMode="External"/><Relationship Id="rId92" Type="http://schemas.openxmlformats.org/officeDocument/2006/relationships/hyperlink" Target="https://vk.com/max_st15" TargetMode="External"/><Relationship Id="rId93" Type="http://schemas.openxmlformats.org/officeDocument/2006/relationships/hyperlink" Target="http://vk.com/ecliptic_boundaries" TargetMode="External"/><Relationship Id="rId94" Type="http://schemas.openxmlformats.org/officeDocument/2006/relationships/hyperlink" Target="http://vk.com/bessarabika" TargetMode="External"/><Relationship Id="rId95" Type="http://schemas.openxmlformats.org/officeDocument/2006/relationships/hyperlink" Target="https://vk.com/id254401565" TargetMode="External"/><Relationship Id="rId96" Type="http://schemas.openxmlformats.org/officeDocument/2006/relationships/hyperlink" Target="https://vk.com/den_41_k_1" TargetMode="External"/><Relationship Id="rId97" Type="http://schemas.openxmlformats.org/officeDocument/2006/relationships/hyperlink" Target="http://vk.com/vivienasa" TargetMode="External"/><Relationship Id="rId98" Type="http://schemas.openxmlformats.org/officeDocument/2006/relationships/hyperlink" Target="http://vk.com/dmitriy_ponomare" TargetMode="External"/><Relationship Id="rId99" Type="http://schemas.openxmlformats.org/officeDocument/2006/relationships/hyperlink" Target="http://vk.com/id529644717" TargetMode="External"/><Relationship Id="rId100" Type="http://schemas.openxmlformats.org/officeDocument/2006/relationships/hyperlink" Target="https://vk.com/vadimstepanov79" TargetMode="External"/><Relationship Id="rId101" Type="http://schemas.openxmlformats.org/officeDocument/2006/relationships/hyperlink" Target="https://vk.com/ksmokiyenko" TargetMode="External"/><Relationship Id="rId102" Type="http://schemas.openxmlformats.org/officeDocument/2006/relationships/hyperlink" Target="http://vk.com/legendarymember" TargetMode="External"/><Relationship Id="rId103" Type="http://schemas.openxmlformats.org/officeDocument/2006/relationships/hyperlink" Target="https://vk.com/id447460014" TargetMode="External"/><Relationship Id="rId104" Type="http://schemas.openxmlformats.org/officeDocument/2006/relationships/hyperlink" Target="http://vk.com/sebirskaja_jazva" TargetMode="External"/><Relationship Id="rId105" Type="http://schemas.openxmlformats.org/officeDocument/2006/relationships/hyperlink" Target="https://vk.com/nitrogenous_base" TargetMode="External"/><Relationship Id="rId106" Type="http://schemas.openxmlformats.org/officeDocument/2006/relationships/hyperlink" Target="https://vk.com/p.nikulshin" TargetMode="External"/><Relationship Id="rId107" Type="http://schemas.openxmlformats.org/officeDocument/2006/relationships/hyperlink" Target="https://vk.com/id238150808" TargetMode="External"/><Relationship Id="rId108" Type="http://schemas.openxmlformats.org/officeDocument/2006/relationships/hyperlink" Target="https://vk.com/lizkater" TargetMode="External"/><Relationship Id="rId109" Type="http://schemas.openxmlformats.org/officeDocument/2006/relationships/hyperlink" Target="https://vk.com/ankudinovazaecologiy" TargetMode="External"/><Relationship Id="rId110" Type="http://schemas.openxmlformats.org/officeDocument/2006/relationships/hyperlink" Target="https://vk.com/lera_ovchinnikova007" TargetMode="External"/><Relationship Id="rId111" Type="http://schemas.openxmlformats.org/officeDocument/2006/relationships/hyperlink" Target="https://vk.com/karakaltseva" TargetMode="External"/><Relationship Id="rId11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vk.com/7bunu" TargetMode="External"/><Relationship Id="rId2" Type="http://schemas.openxmlformats.org/officeDocument/2006/relationships/hyperlink" Target="http://vk.com/elimaksi" TargetMode="External"/><Relationship Id="rId3" Type="http://schemas.openxmlformats.org/officeDocument/2006/relationships/hyperlink" Target="https://vk.com/kwilgelm" TargetMode="External"/><Relationship Id="rId4" Type="http://schemas.openxmlformats.org/officeDocument/2006/relationships/hyperlink" Target="https://vk.com/id316722362" TargetMode="External"/><Relationship Id="rId5" Type="http://schemas.openxmlformats.org/officeDocument/2006/relationships/hyperlink" Target="https://vk.com/haotic0sotur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vk.com/aliceintowonderland" TargetMode="External"/><Relationship Id="rId2" Type="http://schemas.openxmlformats.org/officeDocument/2006/relationships/hyperlink" Target="http://vk.com/id451195781" TargetMode="External"/><Relationship Id="rId3" Type="http://schemas.openxmlformats.org/officeDocument/2006/relationships/hyperlink" Target="http://vk.com/luka5s5" TargetMode="External"/><Relationship Id="rId4" Type="http://schemas.openxmlformats.org/officeDocument/2006/relationships/hyperlink" Target="http://vk.com/ann_1907" TargetMode="External"/><Relationship Id="rId5" Type="http://schemas.openxmlformats.org/officeDocument/2006/relationships/hyperlink" Target="http://vk.com/tixon2002" TargetMode="External"/><Relationship Id="rId6" Type="http://schemas.openxmlformats.org/officeDocument/2006/relationships/hyperlink" Target="http://vk.com/renata_eva" TargetMode="External"/><Relationship Id="rId7" Type="http://schemas.openxmlformats.org/officeDocument/2006/relationships/hyperlink" Target="http://vk.com/id247403526" TargetMode="External"/><Relationship Id="rId8" Type="http://schemas.openxmlformats.org/officeDocument/2006/relationships/hyperlink" Target="http://vk.com/milanakanygina" TargetMode="External"/><Relationship Id="rId9" Type="http://schemas.openxmlformats.org/officeDocument/2006/relationships/hyperlink" Target="http://vk.com/somnusss" TargetMode="External"/><Relationship Id="rId10" Type="http://schemas.openxmlformats.org/officeDocument/2006/relationships/hyperlink" Target="http://vk.com/kulichenko2" TargetMode="External"/><Relationship Id="rId11" Type="http://schemas.openxmlformats.org/officeDocument/2006/relationships/hyperlink" Target="http://vk.com/id209670944" TargetMode="External"/><Relationship Id="rId12" Type="http://schemas.openxmlformats.org/officeDocument/2006/relationships/hyperlink" Target="http://vk.com/ktaranova3" TargetMode="External"/><Relationship Id="rId13" Type="http://schemas.openxmlformats.org/officeDocument/2006/relationships/hyperlink" Target="http://vk.com/a.kalinechenko" TargetMode="External"/><Relationship Id="rId14" Type="http://schemas.openxmlformats.org/officeDocument/2006/relationships/hyperlink" Target="http://vk.com/m.christmas27" TargetMode="External"/><Relationship Id="rId15" Type="http://schemas.openxmlformats.org/officeDocument/2006/relationships/hyperlink" Target="http://vk.com/shdrkn" TargetMode="External"/><Relationship Id="rId16" Type="http://schemas.openxmlformats.org/officeDocument/2006/relationships/hyperlink" Target="http://vk.com/flekser_from_sirius" TargetMode="External"/><Relationship Id="rId17" Type="http://schemas.openxmlformats.org/officeDocument/2006/relationships/hyperlink" Target="http://vk.com/id467293207" TargetMode="External"/><Relationship Id="rId18" Type="http://schemas.openxmlformats.org/officeDocument/2006/relationships/hyperlink" Target="http://vk.com/p.nedoboyko" TargetMode="External"/><Relationship Id="rId19" Type="http://schemas.openxmlformats.org/officeDocument/2006/relationships/hyperlink" Target="http://vk.com/sofya_barneva" TargetMode="External"/><Relationship Id="rId20" Type="http://schemas.openxmlformats.org/officeDocument/2006/relationships/hyperlink" Target="http://vk.com/id452262359" TargetMode="External"/><Relationship Id="rId21" Type="http://schemas.openxmlformats.org/officeDocument/2006/relationships/hyperlink" Target="http://vk.com/id390700568" TargetMode="External"/><Relationship Id="rId22" Type="http://schemas.openxmlformats.org/officeDocument/2006/relationships/hyperlink" Target="http://vk.com/mane4kaw" TargetMode="External"/><Relationship Id="rId23" Type="http://schemas.openxmlformats.org/officeDocument/2006/relationships/hyperlink" Target="http://vk.com/id339456210" TargetMode="External"/><Relationship Id="rId24" Type="http://schemas.openxmlformats.org/officeDocument/2006/relationships/hyperlink" Target="http://vk.com/id254419335" TargetMode="External"/><Relationship Id="rId25" Type="http://schemas.openxmlformats.org/officeDocument/2006/relationships/hyperlink" Target="http://vk.com/polina_l16" TargetMode="External"/><Relationship Id="rId26" Type="http://schemas.openxmlformats.org/officeDocument/2006/relationships/hyperlink" Target="http://vk.com/id254401565" TargetMode="External"/><Relationship Id="rId27" Type="http://schemas.openxmlformats.org/officeDocument/2006/relationships/hyperlink" Target="http://vk.com/vudovichenkov" TargetMode="External"/><Relationship Id="rId28" Type="http://schemas.openxmlformats.org/officeDocument/2006/relationships/hyperlink" Target="http://vk.com/squadrista" TargetMode="External"/><Relationship Id="rId29" Type="http://schemas.openxmlformats.org/officeDocument/2006/relationships/hyperlink" Target="http://vk.com/id269184131" TargetMode="External"/><Relationship Id="rId30" Type="http://schemas.openxmlformats.org/officeDocument/2006/relationships/hyperlink" Target="http://vk.com/id535081485" TargetMode="External"/><Relationship Id="rId31" Type="http://schemas.openxmlformats.org/officeDocument/2006/relationships/hyperlink" Target="http://vk.com/id539493679" TargetMode="External"/><Relationship Id="rId32" Type="http://schemas.openxmlformats.org/officeDocument/2006/relationships/hyperlink" Target="http://vk.com/aderkach2017" TargetMode="External"/><Relationship Id="rId33" Type="http://schemas.openxmlformats.org/officeDocument/2006/relationships/hyperlink" Target="http://vk.com/elimaksi" TargetMode="External"/><Relationship Id="rId34" Type="http://schemas.openxmlformats.org/officeDocument/2006/relationships/hyperlink" Target="http://vk.com/id250886985" TargetMode="External"/><Relationship Id="rId35" Type="http://schemas.openxmlformats.org/officeDocument/2006/relationships/hyperlink" Target="http://vk.com/id333898320" TargetMode="External"/><Relationship Id="rId36" Type="http://schemas.openxmlformats.org/officeDocument/2006/relationships/hyperlink" Target="http://vk.com/id341567849" TargetMode="External"/><Relationship Id="rId37" Type="http://schemas.openxmlformats.org/officeDocument/2006/relationships/hyperlink" Target="http://vk.com/karmaa_police" TargetMode="External"/><Relationship Id="rId38" Type="http://schemas.openxmlformats.org/officeDocument/2006/relationships/hyperlink" Target="http://vk.com/zzaitceva" TargetMode="External"/><Relationship Id="rId39" Type="http://schemas.openxmlformats.org/officeDocument/2006/relationships/hyperlink" Target="http://vk.com/id494021182" TargetMode="External"/><Relationship Id="rId40" Type="http://schemas.openxmlformats.org/officeDocument/2006/relationships/hyperlink" Target="http://vk.com/sestroslava" TargetMode="External"/><Relationship Id="rId41" Type="http://schemas.openxmlformats.org/officeDocument/2006/relationships/hyperlink" Target="http://vk.com/rem.joui" TargetMode="External"/><Relationship Id="rId42" Type="http://schemas.openxmlformats.org/officeDocument/2006/relationships/hyperlink" Target="http://vk.com/id238150808" TargetMode="External"/><Relationship Id="rId43" Type="http://schemas.openxmlformats.org/officeDocument/2006/relationships/hyperlink" Target="http://vk.com/shdoo" TargetMode="External"/><Relationship Id="rId44" Type="http://schemas.openxmlformats.org/officeDocument/2006/relationships/hyperlink" Target="http://vk.com/sergey.prokhorov2000" TargetMode="External"/><Relationship Id="rId45" Type="http://schemas.openxmlformats.org/officeDocument/2006/relationships/hyperlink" Target="http://vk.com/id318731608" TargetMode="External"/><Relationship Id="rId46" Type="http://schemas.openxmlformats.org/officeDocument/2006/relationships/hyperlink" Target="http://vk.com/id435651592" TargetMode="External"/><Relationship Id="rId47" Type="http://schemas.openxmlformats.org/officeDocument/2006/relationships/hyperlink" Target="http://vk.com/sillicium" TargetMode="External"/><Relationship Id="rId48" Type="http://schemas.openxmlformats.org/officeDocument/2006/relationships/hyperlink" Target="http://vk.com/yoneeth" TargetMode="External"/><Relationship Id="rId49" Type="http://schemas.openxmlformats.org/officeDocument/2006/relationships/hyperlink" Target="http://vk.com/ira_getalova" TargetMode="External"/><Relationship Id="rId50" Type="http://schemas.openxmlformats.org/officeDocument/2006/relationships/hyperlink" Target="http://vk.com/gooddayana" TargetMode="External"/><Relationship Id="rId51" Type="http://schemas.openxmlformats.org/officeDocument/2006/relationships/hyperlink" Target="http://vk.com/ilya_kuzin" TargetMode="External"/><Relationship Id="rId52" Type="http://schemas.openxmlformats.org/officeDocument/2006/relationships/hyperlink" Target="http://vk.com/mihagg01" TargetMode="External"/><Relationship Id="rId53" Type="http://schemas.openxmlformats.org/officeDocument/2006/relationships/hyperlink" Target="http://vk.com/jewomskiy" TargetMode="External"/><Relationship Id="rId54" Type="http://schemas.openxmlformats.org/officeDocument/2006/relationships/hyperlink" Target="http://vk.com/id308817000" TargetMode="External"/><Relationship Id="rId55" Type="http://schemas.openxmlformats.org/officeDocument/2006/relationships/hyperlink" Target="http://vk.com/id217815318" TargetMode="External"/><Relationship Id="rId56" Type="http://schemas.openxmlformats.org/officeDocument/2006/relationships/hyperlink" Target="http://vk.com/timfencing" TargetMode="External"/><Relationship Id="rId57" Type="http://schemas.openxmlformats.org/officeDocument/2006/relationships/hyperlink" Target="http://vk.com/mi.morgun.ivan" TargetMode="External"/><Relationship Id="rId58" Type="http://schemas.openxmlformats.org/officeDocument/2006/relationships/hyperlink" Target="http://vk.com/sumleninova" TargetMode="External"/><Relationship Id="rId59" Type="http://schemas.openxmlformats.org/officeDocument/2006/relationships/hyperlink" Target="http://vk.com/irassion" TargetMode="External"/><Relationship Id="rId60" Type="http://schemas.openxmlformats.org/officeDocument/2006/relationships/hyperlink" Target="http://vk.com/aselnurkusheva" TargetMode="External"/><Relationship Id="rId61" Type="http://schemas.openxmlformats.org/officeDocument/2006/relationships/hyperlink" Target="http://vk.com/id189048907" TargetMode="External"/><Relationship Id="rId62" Type="http://schemas.openxmlformats.org/officeDocument/2006/relationships/hyperlink" Target="http://vk.com/sweet1peach" TargetMode="External"/><Relationship Id="rId63" Type="http://schemas.openxmlformats.org/officeDocument/2006/relationships/hyperlink" Target="http://vk.com/gulintvagen" TargetMode="External"/><Relationship Id="rId64" Type="http://schemas.openxmlformats.org/officeDocument/2006/relationships/hyperlink" Target="http://vk.com/andreyzerniuk30" TargetMode="External"/><Relationship Id="rId65" Type="http://schemas.openxmlformats.org/officeDocument/2006/relationships/hyperlink" Target="http://vk.com/nsidorov2001" TargetMode="External"/><Relationship Id="rId66" Type="http://schemas.openxmlformats.org/officeDocument/2006/relationships/hyperlink" Target="http://vk.com/inaeternum16" TargetMode="External"/><Relationship Id="rId67" Type="http://schemas.openxmlformats.org/officeDocument/2006/relationships/hyperlink" Target="http://vk.com/id397630639" TargetMode="External"/><Relationship Id="rId68" Type="http://schemas.openxmlformats.org/officeDocument/2006/relationships/hyperlink" Target="http://vk.com/belimcatherine" TargetMode="External"/><Relationship Id="rId69" Type="http://schemas.openxmlformats.org/officeDocument/2006/relationships/hyperlink" Target="http://vk.com/id245076479" TargetMode="External"/><Relationship Id="rId70" Type="http://schemas.openxmlformats.org/officeDocument/2006/relationships/hyperlink" Target="http://vk.com/serobabinaa" TargetMode="External"/><Relationship Id="rId71" Type="http://schemas.openxmlformats.org/officeDocument/2006/relationships/hyperlink" Target="http://vk.com/eliaskvint" TargetMode="External"/><Relationship Id="rId72" Type="http://schemas.openxmlformats.org/officeDocument/2006/relationships/hyperlink" Target="http://vk.com/versus_house" TargetMode="External"/><Relationship Id="rId73" Type="http://schemas.openxmlformats.org/officeDocument/2006/relationships/hyperlink" Target="http://vk.com/unssonn" TargetMode="External"/><Relationship Id="rId74" Type="http://schemas.openxmlformats.org/officeDocument/2006/relationships/hyperlink" Target="http://vk.com/anastasiavol" TargetMode="External"/><Relationship Id="rId75" Type="http://schemas.openxmlformats.org/officeDocument/2006/relationships/hyperlink" Target="http://vk.com/id152267404" TargetMode="External"/><Relationship Id="rId76" Type="http://schemas.openxmlformats.org/officeDocument/2006/relationships/hyperlink" Target="http://vk.com/anna_dolgova2004" TargetMode="External"/><Relationship Id="rId77" Type="http://schemas.openxmlformats.org/officeDocument/2006/relationships/hyperlink" Target="http://vk.com/electrik08" TargetMode="External"/><Relationship Id="rId78" Type="http://schemas.openxmlformats.org/officeDocument/2006/relationships/hyperlink" Target="http://vk.com/myfakk" TargetMode="External"/><Relationship Id="rId79" Type="http://schemas.openxmlformats.org/officeDocument/2006/relationships/hyperlink" Target="http://vk.com/denisshapoval" TargetMode="External"/><Relationship Id="rId80" Type="http://schemas.openxmlformats.org/officeDocument/2006/relationships/hyperlink" Target="http://vk.com/id138745585" TargetMode="External"/><Relationship Id="rId81" Type="http://schemas.openxmlformats.org/officeDocument/2006/relationships/hyperlink" Target="http://vk.com/id249818753" TargetMode="External"/><Relationship Id="rId82" Type="http://schemas.openxmlformats.org/officeDocument/2006/relationships/hyperlink" Target="http://vk.com/sasashasas" TargetMode="External"/><Relationship Id="rId83" Type="http://schemas.openxmlformats.org/officeDocument/2006/relationships/hyperlink" Target="http://vk.com/muravyeva2012" TargetMode="External"/><Relationship Id="rId84" Type="http://schemas.openxmlformats.org/officeDocument/2006/relationships/hyperlink" Target="http://vk.com/liub04ka" TargetMode="External"/><Relationship Id="rId85" Type="http://schemas.openxmlformats.org/officeDocument/2006/relationships/hyperlink" Target="http://vk.com/shlykova_valeriya" TargetMode="External"/><Relationship Id="rId86" Type="http://schemas.openxmlformats.org/officeDocument/2006/relationships/hyperlink" Target="http://vk.com/id276675815" TargetMode="External"/><Relationship Id="rId87" Type="http://schemas.openxmlformats.org/officeDocument/2006/relationships/hyperlink" Target="http://vk.com/id239500086" TargetMode="External"/><Relationship Id="rId88" Type="http://schemas.openxmlformats.org/officeDocument/2006/relationships/hyperlink" Target="http://vk.com/id308485017" TargetMode="External"/><Relationship Id="rId89" Type="http://schemas.openxmlformats.org/officeDocument/2006/relationships/hyperlink" Target="http://vk.com/ijustwannahearyouscreamagain" TargetMode="External"/><Relationship Id="rId90" Type="http://schemas.openxmlformats.org/officeDocument/2006/relationships/hyperlink" Target="http://vk.com/id195904823" TargetMode="External"/><Relationship Id="rId91" Type="http://schemas.openxmlformats.org/officeDocument/2006/relationships/hyperlink" Target="http://vk.com/qwartal13" TargetMode="External"/><Relationship Id="rId92" Type="http://schemas.openxmlformats.org/officeDocument/2006/relationships/hyperlink" Target="http://vk.com/bpyanzin" TargetMode="External"/><Relationship Id="rId93" Type="http://schemas.openxmlformats.org/officeDocument/2006/relationships/hyperlink" Target="http://vk.com/id418432876" TargetMode="External"/><Relationship Id="rId94" Type="http://schemas.openxmlformats.org/officeDocument/2006/relationships/hyperlink" Target="http://vk.com/crazyjokerequallynewcrazy" TargetMode="External"/><Relationship Id="rId95" Type="http://schemas.openxmlformats.org/officeDocument/2006/relationships/hyperlink" Target="http://vk.com/byheart_chaika" TargetMode="External"/><Relationship Id="rId96" Type="http://schemas.openxmlformats.org/officeDocument/2006/relationships/hyperlink" Target="http://vk.com/katelinker" TargetMode="External"/><Relationship Id="rId97" Type="http://schemas.openxmlformats.org/officeDocument/2006/relationships/hyperlink" Target="http://vk.com/imagineonfire" TargetMode="External"/><Relationship Id="rId98" Type="http://schemas.openxmlformats.org/officeDocument/2006/relationships/hyperlink" Target="http://vk.com/musical_mary" TargetMode="External"/><Relationship Id="rId99" Type="http://schemas.openxmlformats.org/officeDocument/2006/relationships/hyperlink" Target="http://vk.com/volvo2005" TargetMode="External"/><Relationship Id="rId100" Type="http://schemas.openxmlformats.org/officeDocument/2006/relationships/hyperlink" Target="http://vk.com/polinko_malinko" TargetMode="External"/><Relationship Id="rId101" Type="http://schemas.openxmlformats.org/officeDocument/2006/relationships/hyperlink" Target="http://vk.com/id479109984" TargetMode="External"/><Relationship Id="rId102" Type="http://schemas.openxmlformats.org/officeDocument/2006/relationships/hyperlink" Target="http://vk.com/vlas.vanya" TargetMode="External"/><Relationship Id="rId103" Type="http://schemas.openxmlformats.org/officeDocument/2006/relationships/hyperlink" Target="http://vk.com/id185708014" TargetMode="External"/><Relationship Id="rId104" Type="http://schemas.openxmlformats.org/officeDocument/2006/relationships/hyperlink" Target="http://vk.com/goldnil" TargetMode="External"/><Relationship Id="rId105" Type="http://schemas.openxmlformats.org/officeDocument/2006/relationships/hyperlink" Target="http://vk.com/id188855311" TargetMode="External"/><Relationship Id="rId106" Type="http://schemas.openxmlformats.org/officeDocument/2006/relationships/hyperlink" Target="http://vk.com/id300520380" TargetMode="External"/><Relationship Id="rId107" Type="http://schemas.openxmlformats.org/officeDocument/2006/relationships/hyperlink" Target="http://vk.com/id469538160" TargetMode="External"/><Relationship Id="rId108" Type="http://schemas.openxmlformats.org/officeDocument/2006/relationships/hyperlink" Target="http://vk.com/likeman177" TargetMode="External"/><Relationship Id="rId109" Type="http://schemas.openxmlformats.org/officeDocument/2006/relationships/hyperlink" Target="http://vk.com/love2006alena8" TargetMode="External"/><Relationship Id="rId110" Type="http://schemas.openxmlformats.org/officeDocument/2006/relationships/hyperlink" Target="http://vk.com/id473918755" TargetMode="External"/><Relationship Id="rId111" Type="http://schemas.openxmlformats.org/officeDocument/2006/relationships/hyperlink" Target="http://vk.com/mrov29" TargetMode="External"/><Relationship Id="rId112" Type="http://schemas.openxmlformats.org/officeDocument/2006/relationships/hyperlink" Target="http://vk.com/vladimir.petrov2016" TargetMode="External"/><Relationship Id="rId113" Type="http://schemas.openxmlformats.org/officeDocument/2006/relationships/hyperlink" Target="http://vk.com/totallynothelix" TargetMode="External"/><Relationship Id="rId114" Type="http://schemas.openxmlformats.org/officeDocument/2006/relationships/hyperlink" Target="http://vk.com/mrlsan" TargetMode="External"/><Relationship Id="rId115" Type="http://schemas.openxmlformats.org/officeDocument/2006/relationships/hyperlink" Target="http://vk.com/dashs2016" TargetMode="External"/><Relationship Id="rId116" Type="http://schemas.openxmlformats.org/officeDocument/2006/relationships/hyperlink" Target="http://vk.com/id383760243" TargetMode="External"/><Relationship Id="rId117" Type="http://schemas.openxmlformats.org/officeDocument/2006/relationships/hyperlink" Target="http://vk.com/id526408411" TargetMode="External"/><Relationship Id="rId118" Type="http://schemas.openxmlformats.org/officeDocument/2006/relationships/hyperlink" Target="http://vk.com/id262530619" TargetMode="External"/><Relationship Id="rId119" Type="http://schemas.openxmlformats.org/officeDocument/2006/relationships/hyperlink" Target="http://vk.com/nikola_serj" TargetMode="External"/><Relationship Id="rId120" Type="http://schemas.openxmlformats.org/officeDocument/2006/relationships/hyperlink" Target="http://vk.com/id227178442" TargetMode="External"/><Relationship Id="rId121" Type="http://schemas.openxmlformats.org/officeDocument/2006/relationships/hyperlink" Target="http://vk.com/y.kolyvanova1990" TargetMode="External"/><Relationship Id="rId122" Type="http://schemas.openxmlformats.org/officeDocument/2006/relationships/hyperlink" Target="http://vk.com/shanny_angel" TargetMode="External"/><Relationship Id="rId123" Type="http://schemas.openxmlformats.org/officeDocument/2006/relationships/hyperlink" Target="http://vk.com/refresher1" TargetMode="External"/><Relationship Id="rId124" Type="http://schemas.openxmlformats.org/officeDocument/2006/relationships/hyperlink" Target="http://vk.com/misha_zhilin2003" TargetMode="External"/><Relationship Id="rId125" Type="http://schemas.openxmlformats.org/officeDocument/2006/relationships/hyperlink" Target="http://vk.com/sad_nina" TargetMode="External"/><Relationship Id="rId126" Type="http://schemas.openxmlformats.org/officeDocument/2006/relationships/hyperlink" Target="http://vk.com/ny1privet2elon3musk" TargetMode="External"/><Relationship Id="rId127" Type="http://schemas.openxmlformats.org/officeDocument/2006/relationships/hyperlink" Target="http://vk.com/katerrrrrina" TargetMode="External"/><Relationship Id="rId128" Type="http://schemas.openxmlformats.org/officeDocument/2006/relationships/hyperlink" Target="http://vk.com/id418977018" TargetMode="External"/><Relationship Id="rId129" Type="http://schemas.openxmlformats.org/officeDocument/2006/relationships/hyperlink" Target="http://vk.com/id341427594" TargetMode="External"/><Relationship Id="rId130" Type="http://schemas.openxmlformats.org/officeDocument/2006/relationships/hyperlink" Target="http://vk.com/id436516056" TargetMode="External"/><Relationship Id="rId131" Type="http://schemas.openxmlformats.org/officeDocument/2006/relationships/hyperlink" Target="http://vk.com/baldezzhhhhh" TargetMode="External"/><Relationship Id="rId132" Type="http://schemas.openxmlformats.org/officeDocument/2006/relationships/hyperlink" Target="http://vk.com/volchara49" TargetMode="External"/><Relationship Id="rId133" Type="http://schemas.openxmlformats.org/officeDocument/2006/relationships/hyperlink" Target="http://vk.com/id285364433" TargetMode="External"/><Relationship Id="rId134" Type="http://schemas.openxmlformats.org/officeDocument/2006/relationships/hyperlink" Target="http://vk.com/id281800589" TargetMode="External"/><Relationship Id="rId135" Type="http://schemas.openxmlformats.org/officeDocument/2006/relationships/hyperlink" Target="http://vk.com/ramina_mm" TargetMode="External"/><Relationship Id="rId136" Type="http://schemas.openxmlformats.org/officeDocument/2006/relationships/hyperlink" Target="http://vk.com/alexandrinioo" TargetMode="External"/><Relationship Id="rId137" Type="http://schemas.openxmlformats.org/officeDocument/2006/relationships/hyperlink" Target="http://vk.com/id175231174" TargetMode="External"/><Relationship Id="rId138" Type="http://schemas.openxmlformats.org/officeDocument/2006/relationships/hyperlink" Target="http://vk.com/id252385302" TargetMode="External"/><Relationship Id="rId139" Type="http://schemas.openxmlformats.org/officeDocument/2006/relationships/hyperlink" Target="http://vk.com/id190943067" TargetMode="External"/><Relationship Id="rId140" Type="http://schemas.openxmlformats.org/officeDocument/2006/relationships/hyperlink" Target="http://vk.com/id284438427" TargetMode="External"/><Relationship Id="rId141" Type="http://schemas.openxmlformats.org/officeDocument/2006/relationships/hyperlink" Target="http://vk.com/puteshestvennik2004" TargetMode="External"/><Relationship Id="rId142" Type="http://schemas.openxmlformats.org/officeDocument/2006/relationships/hyperlink" Target="http://vk.com/unrealpochvoved" TargetMode="External"/><Relationship Id="rId143" Type="http://schemas.openxmlformats.org/officeDocument/2006/relationships/hyperlink" Target="http://vk.com/klimova_ann" TargetMode="External"/><Relationship Id="rId144" Type="http://schemas.openxmlformats.org/officeDocument/2006/relationships/hyperlink" Target="http://vk.com/id248147614" TargetMode="External"/><Relationship Id="rId145" Type="http://schemas.openxmlformats.org/officeDocument/2006/relationships/hyperlink" Target="http://vk.com/id299162973" TargetMode="External"/><Relationship Id="rId146" Type="http://schemas.openxmlformats.org/officeDocument/2006/relationships/hyperlink" Target="http://vk.com/id258574005" TargetMode="External"/><Relationship Id="rId147" Type="http://schemas.openxmlformats.org/officeDocument/2006/relationships/hyperlink" Target="http://vk.com/id141442481" TargetMode="External"/><Relationship Id="rId148" Type="http://schemas.openxmlformats.org/officeDocument/2006/relationships/hyperlink" Target="http://vk.com/anasta_pro" TargetMode="External"/><Relationship Id="rId149" Type="http://schemas.openxmlformats.org/officeDocument/2006/relationships/hyperlink" Target="http://vk.com/id324261632" TargetMode="External"/><Relationship Id="rId150" Type="http://schemas.openxmlformats.org/officeDocument/2006/relationships/hyperlink" Target="http://vk.com/id463866987" TargetMode="External"/><Relationship Id="rId151" Type="http://schemas.openxmlformats.org/officeDocument/2006/relationships/hyperlink" Target="http://vk.com/grichkoedova" TargetMode="External"/><Relationship Id="rId152" Type="http://schemas.openxmlformats.org/officeDocument/2006/relationships/hyperlink" Target="http://vk.com/id542091942" TargetMode="External"/><Relationship Id="rId153" Type="http://schemas.openxmlformats.org/officeDocument/2006/relationships/hyperlink" Target="http://vk.com/guselki_yurovchati" TargetMode="External"/><Relationship Id="rId154" Type="http://schemas.openxmlformats.org/officeDocument/2006/relationships/hyperlink" Target="http://vk.com/denis007crack" TargetMode="External"/><Relationship Id="rId155" Type="http://schemas.openxmlformats.org/officeDocument/2006/relationships/hyperlink" Target="http://vk.com/id494493499" TargetMode="External"/><Relationship Id="rId156" Type="http://schemas.openxmlformats.org/officeDocument/2006/relationships/hyperlink" Target="http://vk.com/id496766710" TargetMode="External"/><Relationship Id="rId157" Type="http://schemas.openxmlformats.org/officeDocument/2006/relationships/hyperlink" Target="http://vk.com/id319452249" TargetMode="External"/><Relationship Id="rId158" Type="http://schemas.openxmlformats.org/officeDocument/2006/relationships/hyperlink" Target="http://vk.com/id330253179" TargetMode="External"/><Relationship Id="rId159" Type="http://schemas.openxmlformats.org/officeDocument/2006/relationships/hyperlink" Target="http://vk.com/semyonsychov" TargetMode="External"/><Relationship Id="rId160" Type="http://schemas.openxmlformats.org/officeDocument/2006/relationships/hyperlink" Target="http://vk.com/svandrith" TargetMode="External"/><Relationship Id="rId161" Type="http://schemas.openxmlformats.org/officeDocument/2006/relationships/hyperlink" Target="http://vk.com/id335232813" TargetMode="External"/><Relationship Id="rId162" Type="http://schemas.openxmlformats.org/officeDocument/2006/relationships/hyperlink" Target="http://vk.com/lovememes3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vk.com/id479109984" TargetMode="External"/><Relationship Id="rId2" Type="http://schemas.openxmlformats.org/officeDocument/2006/relationships/hyperlink" Target="http://vk.com/id310479043" TargetMode="External"/><Relationship Id="rId3" Type="http://schemas.openxmlformats.org/officeDocument/2006/relationships/hyperlink" Target="http://vk.com/id245076479" TargetMode="External"/><Relationship Id="rId4" Type="http://schemas.openxmlformats.org/officeDocument/2006/relationships/hyperlink" Target="http://vk.com/bpyanzin" TargetMode="External"/><Relationship Id="rId5" Type="http://schemas.openxmlformats.org/officeDocument/2006/relationships/hyperlink" Target="http://vk.com/id_id_idid_id" TargetMode="External"/><Relationship Id="rId6" Type="http://schemas.openxmlformats.org/officeDocument/2006/relationships/hyperlink" Target="http://vk.com/id451195781" TargetMode="External"/><Relationship Id="rId7" Type="http://schemas.openxmlformats.org/officeDocument/2006/relationships/hyperlink" Target="http://vk.com/zzaitceva" TargetMode="External"/><Relationship Id="rId8" Type="http://schemas.openxmlformats.org/officeDocument/2006/relationships/hyperlink" Target="http://vk.com/rostgay" TargetMode="External"/><Relationship Id="rId9" Type="http://schemas.openxmlformats.org/officeDocument/2006/relationships/hyperlink" Target="http://vk.com/id577339233" TargetMode="External"/><Relationship Id="rId10" Type="http://schemas.openxmlformats.org/officeDocument/2006/relationships/hyperlink" Target="http://vk.com/yoneeth" TargetMode="External"/><Relationship Id="rId11" Type="http://schemas.openxmlformats.org/officeDocument/2006/relationships/hyperlink" Target="http://vk.com/welcometomybeer" TargetMode="External"/><Relationship Id="rId12" Type="http://schemas.openxmlformats.org/officeDocument/2006/relationships/hyperlink" Target="http://vk.com/id296720570" TargetMode="External"/><Relationship Id="rId13" Type="http://schemas.openxmlformats.org/officeDocument/2006/relationships/hyperlink" Target="http://vk.com/a.kalinechenko" TargetMode="External"/><Relationship Id="rId14" Type="http://schemas.openxmlformats.org/officeDocument/2006/relationships/hyperlink" Target="http://vk.com/sergey.prokhorov2000" TargetMode="External"/><Relationship Id="rId15" Type="http://schemas.openxmlformats.org/officeDocument/2006/relationships/hyperlink" Target="http://vk.com/ktaranova3" TargetMode="External"/><Relationship Id="rId16" Type="http://schemas.openxmlformats.org/officeDocument/2006/relationships/hyperlink" Target="http://vk.com/id258574005" TargetMode="External"/><Relationship Id="rId17" Type="http://schemas.openxmlformats.org/officeDocument/2006/relationships/hyperlink" Target="http://vk.com/id324261632" TargetMode="External"/><Relationship Id="rId18" Type="http://schemas.openxmlformats.org/officeDocument/2006/relationships/hyperlink" Target="http://vk.com/id439954024" TargetMode="External"/><Relationship Id="rId19" Type="http://schemas.openxmlformats.org/officeDocument/2006/relationships/hyperlink" Target="http://vk.com/id277939575" TargetMode="External"/><Relationship Id="rId20" Type="http://schemas.openxmlformats.org/officeDocument/2006/relationships/hyperlink" Target="http://vk.com/id373641638" TargetMode="External"/><Relationship Id="rId21" Type="http://schemas.openxmlformats.org/officeDocument/2006/relationships/hyperlink" Target="http://vk.com/lukeskyw4lker" TargetMode="External"/><Relationship Id="rId22" Type="http://schemas.openxmlformats.org/officeDocument/2006/relationships/hyperlink" Target="http://vk.com/mihagg1" TargetMode="External"/><Relationship Id="rId23" Type="http://schemas.openxmlformats.org/officeDocument/2006/relationships/hyperlink" Target="http://vk.com/a.molotorenko" TargetMode="External"/><Relationship Id="rId24" Type="http://schemas.openxmlformats.org/officeDocument/2006/relationships/hyperlink" Target="http://vk.com/uvasmania" TargetMode="External"/><Relationship Id="rId25" Type="http://schemas.openxmlformats.org/officeDocument/2006/relationships/hyperlink" Target="http://vk.com/conduktor_in_punzer" TargetMode="External"/><Relationship Id="rId26" Type="http://schemas.openxmlformats.org/officeDocument/2006/relationships/hyperlink" Target="http://vk.com/id195904823" TargetMode="External"/><Relationship Id="rId27" Type="http://schemas.openxmlformats.org/officeDocument/2006/relationships/hyperlink" Target="http://vk.com/ilshat4295" TargetMode="External"/><Relationship Id="rId28" Type="http://schemas.openxmlformats.org/officeDocument/2006/relationships/hyperlink" Target="http://vk.com/ananasfromomsk" TargetMode="External"/><Relationship Id="rId29" Type="http://schemas.openxmlformats.org/officeDocument/2006/relationships/hyperlink" Target="http://vk.com/7bunu" TargetMode="External"/><Relationship Id="rId30" Type="http://schemas.openxmlformats.org/officeDocument/2006/relationships/hyperlink" Target="http://vk.com/somejewish" TargetMode="External"/><Relationship Id="rId31" Type="http://schemas.openxmlformats.org/officeDocument/2006/relationships/hyperlink" Target="http://vk.com/gordeyzav" TargetMode="External"/><Relationship Id="rId32" Type="http://schemas.openxmlformats.org/officeDocument/2006/relationships/hyperlink" Target="http://vk.com/ivantheglorious" TargetMode="External"/><Relationship Id="rId33" Type="http://schemas.openxmlformats.org/officeDocument/2006/relationships/hyperlink" Target="http://vk.com/id447460014" TargetMode="External"/><Relationship Id="rId34" Type="http://schemas.openxmlformats.org/officeDocument/2006/relationships/hyperlink" Target="http://vk.com/p.nikulshin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vk.com/id_id_idid_id" TargetMode="External"/><Relationship Id="rId2" Type="http://schemas.openxmlformats.org/officeDocument/2006/relationships/hyperlink" Target="http://vk.com/id451195781" TargetMode="External"/><Relationship Id="rId3" Type="http://schemas.openxmlformats.org/officeDocument/2006/relationships/hyperlink" Target="http://vk.com/zzaitceva" TargetMode="External"/><Relationship Id="rId4" Type="http://schemas.openxmlformats.org/officeDocument/2006/relationships/hyperlink" Target="http://vk.com/rostgay" TargetMode="External"/><Relationship Id="rId5" Type="http://schemas.openxmlformats.org/officeDocument/2006/relationships/hyperlink" Target="http://vk.com/yoneeth" TargetMode="External"/><Relationship Id="rId6" Type="http://schemas.openxmlformats.org/officeDocument/2006/relationships/hyperlink" Target="http://vk.com/welcometomybeer" TargetMode="External"/><Relationship Id="rId7" Type="http://schemas.openxmlformats.org/officeDocument/2006/relationships/hyperlink" Target="http://vk.com/naldoduck" TargetMode="External"/><Relationship Id="rId8" Type="http://schemas.openxmlformats.org/officeDocument/2006/relationships/hyperlink" Target="http://vk.com/polianaaa19" TargetMode="External"/><Relationship Id="rId9" Type="http://schemas.openxmlformats.org/officeDocument/2006/relationships/hyperlink" Target="http://vk.com/a.molotorenko" TargetMode="External"/><Relationship Id="rId10" Type="http://schemas.openxmlformats.org/officeDocument/2006/relationships/hyperlink" Target="http://vk.com/lera_ovchinnikova007" TargetMode="External"/><Relationship Id="rId11" Type="http://schemas.openxmlformats.org/officeDocument/2006/relationships/hyperlink" Target="http://vk.com/somejewish" TargetMode="External"/><Relationship Id="rId12" Type="http://schemas.openxmlformats.org/officeDocument/2006/relationships/hyperlink" Target="http://vk.com/nata_20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2" activeCellId="0" sqref="H2"/>
    </sheetView>
  </sheetViews>
  <sheetFormatPr defaultColWidth="14.4609375" defaultRowHeight="15.75" zeroHeight="false" outlineLevelRow="0" outlineLevelCol="0"/>
  <cols>
    <col collapsed="false" customWidth="true" hidden="false" outlineLevel="0" max="18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n">
        <v>43966.6749603356</v>
      </c>
      <c r="B2" s="3" t="s">
        <v>12</v>
      </c>
      <c r="C2" s="3" t="s">
        <v>13</v>
      </c>
      <c r="D2" s="3" t="s">
        <v>14</v>
      </c>
      <c r="E2" s="3" t="n">
        <v>10</v>
      </c>
      <c r="F2" s="3" t="s">
        <v>15</v>
      </c>
      <c r="H2" s="4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customFormat="false" ht="15.75" hidden="false" customHeight="false" outlineLevel="0" collapsed="false">
      <c r="A3" s="2" t="n">
        <v>43966.6746481366</v>
      </c>
      <c r="B3" s="3" t="s">
        <v>21</v>
      </c>
      <c r="C3" s="3" t="s">
        <v>22</v>
      </c>
      <c r="D3" s="3" t="s">
        <v>14</v>
      </c>
      <c r="E3" s="3" t="n">
        <v>9</v>
      </c>
      <c r="F3" s="3" t="s">
        <v>23</v>
      </c>
      <c r="H3" s="4" t="s">
        <v>24</v>
      </c>
      <c r="I3" s="3" t="s">
        <v>25</v>
      </c>
      <c r="J3" s="3" t="s">
        <v>26</v>
      </c>
      <c r="K3" s="3" t="s">
        <v>19</v>
      </c>
      <c r="L3" s="3" t="s">
        <v>27</v>
      </c>
    </row>
    <row r="4" customFormat="false" ht="15.75" hidden="false" customHeight="false" outlineLevel="0" collapsed="false">
      <c r="A4" s="2" t="n">
        <v>43966.6751221528</v>
      </c>
      <c r="B4" s="3" t="s">
        <v>28</v>
      </c>
      <c r="C4" s="3" t="s">
        <v>29</v>
      </c>
      <c r="D4" s="3" t="s">
        <v>14</v>
      </c>
      <c r="E4" s="3" t="n">
        <v>8</v>
      </c>
      <c r="F4" s="3" t="s">
        <v>30</v>
      </c>
      <c r="H4" s="4" t="s">
        <v>31</v>
      </c>
      <c r="I4" s="3" t="s">
        <v>32</v>
      </c>
      <c r="J4" s="3" t="s">
        <v>33</v>
      </c>
      <c r="K4" s="3" t="s">
        <v>19</v>
      </c>
      <c r="L4" s="3" t="s">
        <v>34</v>
      </c>
    </row>
    <row r="5" customFormat="false" ht="15.75" hidden="false" customHeight="false" outlineLevel="0" collapsed="false">
      <c r="A5" s="2" t="n">
        <v>43966.6763309144</v>
      </c>
      <c r="B5" s="3" t="s">
        <v>35</v>
      </c>
      <c r="C5" s="3" t="s">
        <v>13</v>
      </c>
      <c r="D5" s="3" t="s">
        <v>14</v>
      </c>
      <c r="E5" s="3" t="n">
        <v>10</v>
      </c>
      <c r="F5" s="3" t="s">
        <v>36</v>
      </c>
      <c r="H5" s="4" t="s">
        <v>37</v>
      </c>
      <c r="I5" s="3" t="s">
        <v>38</v>
      </c>
      <c r="J5" s="3" t="s">
        <v>39</v>
      </c>
      <c r="K5" s="3" t="s">
        <v>40</v>
      </c>
      <c r="L5" s="3" t="s">
        <v>41</v>
      </c>
    </row>
    <row r="6" customFormat="false" ht="15.75" hidden="false" customHeight="false" outlineLevel="0" collapsed="false">
      <c r="A6" s="2" t="n">
        <v>43966.6763890394</v>
      </c>
      <c r="B6" s="3" t="s">
        <v>42</v>
      </c>
      <c r="C6" s="3" t="s">
        <v>43</v>
      </c>
      <c r="D6" s="3" t="s">
        <v>14</v>
      </c>
      <c r="E6" s="3" t="n">
        <v>9</v>
      </c>
      <c r="F6" s="3" t="s">
        <v>44</v>
      </c>
      <c r="H6" s="5" t="s">
        <v>45</v>
      </c>
      <c r="I6" s="3" t="s">
        <v>46</v>
      </c>
      <c r="J6" s="3" t="s">
        <v>47</v>
      </c>
      <c r="K6" s="3" t="s">
        <v>40</v>
      </c>
      <c r="L6" s="3" t="s">
        <v>34</v>
      </c>
    </row>
    <row r="7" customFormat="false" ht="15.75" hidden="false" customHeight="false" outlineLevel="0" collapsed="false">
      <c r="A7" s="2" t="n">
        <v>43966.6790780556</v>
      </c>
      <c r="B7" s="3" t="s">
        <v>48</v>
      </c>
      <c r="C7" s="3" t="s">
        <v>49</v>
      </c>
      <c r="D7" s="3" t="s">
        <v>14</v>
      </c>
      <c r="E7" s="3" t="n">
        <v>11</v>
      </c>
      <c r="F7" s="3" t="n">
        <v>92</v>
      </c>
      <c r="H7" s="4" t="s">
        <v>50</v>
      </c>
      <c r="I7" s="3" t="s">
        <v>51</v>
      </c>
      <c r="J7" s="3" t="s">
        <v>47</v>
      </c>
      <c r="K7" s="3" t="s">
        <v>19</v>
      </c>
      <c r="L7" s="3" t="s">
        <v>52</v>
      </c>
    </row>
    <row r="8" customFormat="false" ht="15.75" hidden="false" customHeight="false" outlineLevel="0" collapsed="false">
      <c r="A8" s="2" t="n">
        <v>43966.6907162384</v>
      </c>
      <c r="B8" s="3" t="s">
        <v>53</v>
      </c>
      <c r="C8" s="3" t="s">
        <v>54</v>
      </c>
      <c r="D8" s="3" t="s">
        <v>14</v>
      </c>
      <c r="E8" s="3" t="n">
        <v>10</v>
      </c>
      <c r="F8" s="3" t="s">
        <v>55</v>
      </c>
      <c r="H8" s="4" t="s">
        <v>56</v>
      </c>
      <c r="I8" s="3" t="s">
        <v>57</v>
      </c>
      <c r="J8" s="3" t="s">
        <v>58</v>
      </c>
      <c r="K8" s="3" t="s">
        <v>59</v>
      </c>
      <c r="L8" s="3" t="s">
        <v>27</v>
      </c>
    </row>
    <row r="9" customFormat="false" ht="15.75" hidden="false" customHeight="false" outlineLevel="0" collapsed="false">
      <c r="A9" s="2" t="n">
        <v>43966.6947437384</v>
      </c>
      <c r="B9" s="3" t="s">
        <v>60</v>
      </c>
      <c r="C9" s="3" t="s">
        <v>61</v>
      </c>
      <c r="D9" s="3" t="s">
        <v>14</v>
      </c>
      <c r="E9" s="3" t="n">
        <v>8</v>
      </c>
      <c r="F9" s="3" t="s">
        <v>62</v>
      </c>
      <c r="H9" s="4" t="s">
        <v>63</v>
      </c>
      <c r="I9" s="3" t="s">
        <v>64</v>
      </c>
      <c r="J9" s="3" t="s">
        <v>65</v>
      </c>
      <c r="K9" s="3" t="s">
        <v>66</v>
      </c>
      <c r="L9" s="3" t="s">
        <v>52</v>
      </c>
    </row>
    <row r="10" customFormat="false" ht="15.75" hidden="false" customHeight="false" outlineLevel="0" collapsed="false">
      <c r="A10" s="2" t="n">
        <v>43966.6974434375</v>
      </c>
      <c r="B10" s="3" t="s">
        <v>67</v>
      </c>
      <c r="C10" s="3" t="s">
        <v>68</v>
      </c>
      <c r="D10" s="3" t="s">
        <v>69</v>
      </c>
      <c r="E10" s="3" t="n">
        <v>10</v>
      </c>
      <c r="F10" s="3" t="s">
        <v>70</v>
      </c>
      <c r="H10" s="4" t="s">
        <v>71</v>
      </c>
      <c r="I10" s="3" t="s">
        <v>72</v>
      </c>
      <c r="J10" s="3" t="s">
        <v>73</v>
      </c>
      <c r="K10" s="3" t="s">
        <v>19</v>
      </c>
      <c r="L10" s="3" t="s">
        <v>52</v>
      </c>
    </row>
    <row r="11" customFormat="false" ht="15.75" hidden="false" customHeight="false" outlineLevel="0" collapsed="false">
      <c r="A11" s="2" t="n">
        <v>43966.7070973032</v>
      </c>
      <c r="B11" s="3" t="s">
        <v>74</v>
      </c>
      <c r="C11" s="3" t="s">
        <v>75</v>
      </c>
      <c r="D11" s="3" t="s">
        <v>14</v>
      </c>
      <c r="E11" s="3" t="n">
        <v>11</v>
      </c>
      <c r="F11" s="3" t="s">
        <v>76</v>
      </c>
      <c r="H11" s="4" t="s">
        <v>77</v>
      </c>
      <c r="I11" s="3" t="s">
        <v>78</v>
      </c>
      <c r="J11" s="3" t="s">
        <v>79</v>
      </c>
      <c r="K11" s="3" t="s">
        <v>80</v>
      </c>
      <c r="L11" s="3" t="s">
        <v>52</v>
      </c>
    </row>
    <row r="12" customFormat="false" ht="15.75" hidden="false" customHeight="false" outlineLevel="0" collapsed="false">
      <c r="A12" s="2" t="n">
        <v>43966.7096120718</v>
      </c>
      <c r="B12" s="3" t="s">
        <v>81</v>
      </c>
      <c r="C12" s="3" t="s">
        <v>82</v>
      </c>
      <c r="D12" s="3" t="s">
        <v>14</v>
      </c>
      <c r="E12" s="3" t="n">
        <v>8</v>
      </c>
      <c r="F12" s="3" t="s">
        <v>83</v>
      </c>
      <c r="H12" s="4" t="s">
        <v>84</v>
      </c>
      <c r="I12" s="3" t="s">
        <v>85</v>
      </c>
      <c r="J12" s="3" t="s">
        <v>86</v>
      </c>
      <c r="K12" s="3" t="s">
        <v>87</v>
      </c>
      <c r="L12" s="3" t="s">
        <v>41</v>
      </c>
    </row>
    <row r="13" customFormat="false" ht="15.75" hidden="false" customHeight="false" outlineLevel="0" collapsed="false">
      <c r="A13" s="2" t="n">
        <v>43966.710188287</v>
      </c>
      <c r="B13" s="3" t="s">
        <v>88</v>
      </c>
      <c r="C13" s="3" t="s">
        <v>89</v>
      </c>
      <c r="D13" s="3" t="s">
        <v>14</v>
      </c>
      <c r="E13" s="3" t="n">
        <v>10</v>
      </c>
      <c r="F13" s="3" t="s">
        <v>90</v>
      </c>
      <c r="H13" s="5" t="s">
        <v>91</v>
      </c>
      <c r="I13" s="3" t="s">
        <v>92</v>
      </c>
      <c r="J13" s="3" t="s">
        <v>79</v>
      </c>
      <c r="K13" s="3" t="s">
        <v>19</v>
      </c>
      <c r="L13" s="3" t="s">
        <v>52</v>
      </c>
    </row>
    <row r="14" customFormat="false" ht="15.75" hidden="false" customHeight="false" outlineLevel="0" collapsed="false">
      <c r="A14" s="2" t="n">
        <v>43966.7237285069</v>
      </c>
      <c r="B14" s="3" t="s">
        <v>93</v>
      </c>
      <c r="C14" s="3" t="s">
        <v>13</v>
      </c>
      <c r="D14" s="3" t="s">
        <v>14</v>
      </c>
      <c r="E14" s="3" t="n">
        <v>10</v>
      </c>
      <c r="F14" s="3" t="s">
        <v>94</v>
      </c>
      <c r="H14" s="4" t="s">
        <v>95</v>
      </c>
      <c r="I14" s="3" t="s">
        <v>96</v>
      </c>
      <c r="J14" s="3" t="s">
        <v>97</v>
      </c>
      <c r="K14" s="3" t="s">
        <v>19</v>
      </c>
      <c r="L14" s="3" t="s">
        <v>52</v>
      </c>
    </row>
    <row r="15" customFormat="false" ht="15.75" hidden="false" customHeight="false" outlineLevel="0" collapsed="false">
      <c r="A15" s="2" t="n">
        <v>43966.745328206</v>
      </c>
      <c r="B15" s="3" t="s">
        <v>98</v>
      </c>
      <c r="C15" s="3" t="s">
        <v>99</v>
      </c>
      <c r="D15" s="3" t="s">
        <v>69</v>
      </c>
      <c r="E15" s="3" t="n">
        <v>10</v>
      </c>
      <c r="F15" s="3" t="n">
        <v>56</v>
      </c>
      <c r="H15" s="5" t="s">
        <v>100</v>
      </c>
      <c r="I15" s="3" t="s">
        <v>101</v>
      </c>
      <c r="J15" s="3" t="s">
        <v>102</v>
      </c>
      <c r="K15" s="3" t="s">
        <v>19</v>
      </c>
      <c r="L15" s="3" t="s">
        <v>34</v>
      </c>
    </row>
    <row r="16" customFormat="false" ht="15.75" hidden="false" customHeight="false" outlineLevel="0" collapsed="false">
      <c r="A16" s="2" t="n">
        <v>43966.7462245139</v>
      </c>
      <c r="B16" s="3" t="s">
        <v>103</v>
      </c>
      <c r="C16" s="3" t="s">
        <v>104</v>
      </c>
      <c r="D16" s="3" t="s">
        <v>14</v>
      </c>
      <c r="E16" s="3" t="n">
        <v>9</v>
      </c>
      <c r="F16" s="3" t="s">
        <v>105</v>
      </c>
      <c r="H16" s="4" t="s">
        <v>106</v>
      </c>
      <c r="I16" s="3" t="s">
        <v>107</v>
      </c>
      <c r="J16" s="3" t="s">
        <v>58</v>
      </c>
      <c r="K16" s="3" t="s">
        <v>19</v>
      </c>
      <c r="L16" s="3" t="s">
        <v>27</v>
      </c>
    </row>
    <row r="17" customFormat="false" ht="15.75" hidden="false" customHeight="false" outlineLevel="0" collapsed="false">
      <c r="A17" s="2" t="n">
        <v>43966.7483604398</v>
      </c>
      <c r="B17" s="3" t="s">
        <v>108</v>
      </c>
      <c r="C17" s="3" t="s">
        <v>109</v>
      </c>
      <c r="D17" s="3" t="s">
        <v>14</v>
      </c>
      <c r="E17" s="3" t="n">
        <v>11</v>
      </c>
      <c r="F17" s="3" t="s">
        <v>110</v>
      </c>
      <c r="H17" s="4" t="s">
        <v>111</v>
      </c>
      <c r="I17" s="3" t="s">
        <v>112</v>
      </c>
      <c r="J17" s="3" t="s">
        <v>113</v>
      </c>
      <c r="K17" s="3" t="s">
        <v>114</v>
      </c>
      <c r="L17" s="3" t="s">
        <v>27</v>
      </c>
    </row>
    <row r="18" customFormat="false" ht="15.75" hidden="false" customHeight="false" outlineLevel="0" collapsed="false">
      <c r="A18" s="2" t="n">
        <v>43966.7490501273</v>
      </c>
      <c r="B18" s="3" t="s">
        <v>115</v>
      </c>
      <c r="C18" s="3" t="s">
        <v>116</v>
      </c>
      <c r="D18" s="3" t="s">
        <v>69</v>
      </c>
      <c r="E18" s="3" t="n">
        <v>10</v>
      </c>
      <c r="F18" s="3" t="n">
        <v>56</v>
      </c>
      <c r="H18" s="4" t="s">
        <v>117</v>
      </c>
      <c r="I18" s="3" t="s">
        <v>118</v>
      </c>
      <c r="J18" s="3" t="s">
        <v>119</v>
      </c>
      <c r="K18" s="3" t="s">
        <v>19</v>
      </c>
      <c r="L18" s="3" t="s">
        <v>34</v>
      </c>
    </row>
    <row r="19" customFormat="false" ht="15.75" hidden="false" customHeight="false" outlineLevel="0" collapsed="false">
      <c r="A19" s="2" t="n">
        <v>43966.7572203356</v>
      </c>
      <c r="B19" s="3" t="s">
        <v>120</v>
      </c>
      <c r="C19" s="3" t="s">
        <v>121</v>
      </c>
      <c r="D19" s="3" t="s">
        <v>69</v>
      </c>
      <c r="E19" s="3" t="n">
        <v>10</v>
      </c>
      <c r="F19" s="3" t="s">
        <v>122</v>
      </c>
      <c r="H19" s="4" t="s">
        <v>123</v>
      </c>
      <c r="I19" s="3" t="s">
        <v>124</v>
      </c>
      <c r="J19" s="3" t="s">
        <v>125</v>
      </c>
      <c r="K19" s="3" t="s">
        <v>40</v>
      </c>
      <c r="L19" s="3" t="s">
        <v>41</v>
      </c>
    </row>
    <row r="20" customFormat="false" ht="15.75" hidden="false" customHeight="false" outlineLevel="0" collapsed="false">
      <c r="A20" s="2" t="n">
        <v>43966.7691192361</v>
      </c>
      <c r="B20" s="3" t="s">
        <v>126</v>
      </c>
      <c r="C20" s="3" t="s">
        <v>127</v>
      </c>
      <c r="D20" s="3" t="s">
        <v>14</v>
      </c>
      <c r="E20" s="3" t="n">
        <v>11</v>
      </c>
      <c r="F20" s="3" t="n">
        <v>51</v>
      </c>
      <c r="G20" s="3" t="s">
        <v>128</v>
      </c>
      <c r="H20" s="4" t="s">
        <v>129</v>
      </c>
      <c r="I20" s="3" t="s">
        <v>130</v>
      </c>
      <c r="J20" s="3" t="s">
        <v>79</v>
      </c>
      <c r="K20" s="3" t="s">
        <v>19</v>
      </c>
      <c r="L20" s="3" t="s">
        <v>27</v>
      </c>
    </row>
    <row r="21" customFormat="false" ht="15.75" hidden="false" customHeight="false" outlineLevel="0" collapsed="false">
      <c r="A21" s="2" t="n">
        <v>43966.7933015046</v>
      </c>
      <c r="B21" s="3" t="s">
        <v>131</v>
      </c>
      <c r="C21" s="3" t="s">
        <v>29</v>
      </c>
      <c r="D21" s="3" t="s">
        <v>14</v>
      </c>
      <c r="E21" s="3" t="n">
        <v>9</v>
      </c>
      <c r="F21" s="3" t="s">
        <v>132</v>
      </c>
      <c r="H21" s="4" t="s">
        <v>133</v>
      </c>
      <c r="I21" s="3" t="s">
        <v>134</v>
      </c>
      <c r="J21" s="3" t="s">
        <v>102</v>
      </c>
      <c r="K21" s="3" t="s">
        <v>40</v>
      </c>
      <c r="L21" s="3" t="s">
        <v>135</v>
      </c>
    </row>
    <row r="22" customFormat="false" ht="15.75" hidden="false" customHeight="false" outlineLevel="0" collapsed="false">
      <c r="A22" s="2" t="n">
        <v>43966.7976550463</v>
      </c>
      <c r="B22" s="3" t="s">
        <v>136</v>
      </c>
      <c r="C22" s="3" t="s">
        <v>137</v>
      </c>
      <c r="D22" s="3" t="s">
        <v>14</v>
      </c>
      <c r="E22" s="3" t="n">
        <v>10</v>
      </c>
      <c r="F22" s="3" t="s">
        <v>94</v>
      </c>
      <c r="H22" s="4" t="s">
        <v>138</v>
      </c>
      <c r="I22" s="3" t="s">
        <v>139</v>
      </c>
      <c r="J22" s="3" t="s">
        <v>33</v>
      </c>
      <c r="K22" s="3" t="s">
        <v>66</v>
      </c>
      <c r="L22" s="3" t="s">
        <v>140</v>
      </c>
    </row>
    <row r="23" customFormat="false" ht="15.75" hidden="false" customHeight="false" outlineLevel="0" collapsed="false">
      <c r="A23" s="2" t="n">
        <v>43966.8032420949</v>
      </c>
      <c r="B23" s="3" t="s">
        <v>141</v>
      </c>
      <c r="C23" s="3" t="s">
        <v>29</v>
      </c>
      <c r="D23" s="3" t="s">
        <v>14</v>
      </c>
      <c r="E23" s="3" t="n">
        <v>10</v>
      </c>
      <c r="F23" s="3" t="s">
        <v>142</v>
      </c>
      <c r="H23" s="4" t="s">
        <v>143</v>
      </c>
      <c r="I23" s="3" t="s">
        <v>144</v>
      </c>
      <c r="J23" s="3" t="s">
        <v>145</v>
      </c>
      <c r="K23" s="3" t="s">
        <v>40</v>
      </c>
      <c r="L23" s="3" t="s">
        <v>135</v>
      </c>
    </row>
    <row r="24" customFormat="false" ht="15.75" hidden="false" customHeight="false" outlineLevel="0" collapsed="false">
      <c r="A24" s="2" t="n">
        <v>43966.8480454051</v>
      </c>
      <c r="B24" s="3" t="s">
        <v>146</v>
      </c>
      <c r="C24" s="3" t="s">
        <v>147</v>
      </c>
      <c r="D24" s="3" t="s">
        <v>14</v>
      </c>
      <c r="E24" s="3" t="n">
        <v>9</v>
      </c>
      <c r="F24" s="3" t="n">
        <v>117</v>
      </c>
      <c r="H24" s="4" t="s">
        <v>148</v>
      </c>
      <c r="I24" s="3" t="s">
        <v>149</v>
      </c>
      <c r="J24" s="3" t="s">
        <v>47</v>
      </c>
      <c r="K24" s="3" t="s">
        <v>19</v>
      </c>
      <c r="L24" s="3" t="s">
        <v>41</v>
      </c>
    </row>
    <row r="25" customFormat="false" ht="15.75" hidden="false" customHeight="false" outlineLevel="0" collapsed="false">
      <c r="A25" s="2" t="n">
        <v>43966.849057963</v>
      </c>
      <c r="B25" s="3" t="s">
        <v>150</v>
      </c>
      <c r="C25" s="3" t="s">
        <v>151</v>
      </c>
      <c r="D25" s="3" t="s">
        <v>14</v>
      </c>
      <c r="E25" s="3" t="n">
        <v>9</v>
      </c>
      <c r="F25" s="3" t="n">
        <v>117</v>
      </c>
      <c r="H25" s="4" t="s">
        <v>152</v>
      </c>
      <c r="I25" s="3" t="s">
        <v>153</v>
      </c>
      <c r="J25" s="3" t="s">
        <v>154</v>
      </c>
      <c r="K25" s="3" t="s">
        <v>40</v>
      </c>
      <c r="L25" s="3" t="s">
        <v>135</v>
      </c>
    </row>
    <row r="26" customFormat="false" ht="15.75" hidden="false" customHeight="false" outlineLevel="0" collapsed="false">
      <c r="A26" s="2" t="n">
        <v>43966.8845997107</v>
      </c>
      <c r="B26" s="3" t="s">
        <v>155</v>
      </c>
      <c r="C26" s="3" t="s">
        <v>156</v>
      </c>
      <c r="D26" s="3" t="s">
        <v>14</v>
      </c>
      <c r="E26" s="3" t="n">
        <v>10</v>
      </c>
      <c r="F26" s="3" t="s">
        <v>94</v>
      </c>
      <c r="H26" s="4" t="s">
        <v>157</v>
      </c>
      <c r="I26" s="3" t="s">
        <v>158</v>
      </c>
      <c r="J26" s="3" t="s">
        <v>159</v>
      </c>
      <c r="K26" s="3" t="s">
        <v>59</v>
      </c>
      <c r="L26" s="3" t="s">
        <v>52</v>
      </c>
    </row>
    <row r="27" customFormat="false" ht="15.75" hidden="false" customHeight="false" outlineLevel="0" collapsed="false">
      <c r="A27" s="2" t="n">
        <v>43966.8878611111</v>
      </c>
      <c r="B27" s="3" t="s">
        <v>160</v>
      </c>
      <c r="C27" s="3" t="s">
        <v>161</v>
      </c>
      <c r="D27" s="3" t="s">
        <v>14</v>
      </c>
      <c r="E27" s="3" t="n">
        <v>9</v>
      </c>
      <c r="F27" s="3" t="s">
        <v>162</v>
      </c>
      <c r="H27" s="4" t="s">
        <v>163</v>
      </c>
      <c r="I27" s="3" t="s">
        <v>164</v>
      </c>
      <c r="J27" s="3" t="s">
        <v>165</v>
      </c>
      <c r="K27" s="3" t="s">
        <v>40</v>
      </c>
      <c r="L27" s="3" t="s">
        <v>27</v>
      </c>
    </row>
    <row r="28" customFormat="false" ht="15.75" hidden="false" customHeight="false" outlineLevel="0" collapsed="false">
      <c r="A28" s="2" t="n">
        <v>43966.8895262732</v>
      </c>
      <c r="B28" s="3" t="s">
        <v>166</v>
      </c>
      <c r="C28" s="3" t="s">
        <v>167</v>
      </c>
      <c r="D28" s="3" t="s">
        <v>14</v>
      </c>
      <c r="E28" s="3" t="n">
        <v>11</v>
      </c>
      <c r="F28" s="3" t="s">
        <v>168</v>
      </c>
      <c r="H28" s="4" t="s">
        <v>169</v>
      </c>
      <c r="I28" s="3" t="s">
        <v>170</v>
      </c>
      <c r="J28" s="3" t="s">
        <v>171</v>
      </c>
      <c r="K28" s="3" t="s">
        <v>114</v>
      </c>
      <c r="L28" s="3" t="s">
        <v>27</v>
      </c>
    </row>
    <row r="29" customFormat="false" ht="15.75" hidden="false" customHeight="false" outlineLevel="0" collapsed="false">
      <c r="A29" s="2" t="n">
        <v>43967.3050547338</v>
      </c>
      <c r="B29" s="3" t="s">
        <v>172</v>
      </c>
      <c r="C29" s="3" t="s">
        <v>173</v>
      </c>
      <c r="D29" s="3" t="s">
        <v>14</v>
      </c>
      <c r="E29" s="3" t="n">
        <v>10</v>
      </c>
      <c r="F29" s="3" t="s">
        <v>174</v>
      </c>
      <c r="H29" s="4" t="s">
        <v>175</v>
      </c>
      <c r="I29" s="3" t="s">
        <v>176</v>
      </c>
      <c r="J29" s="3" t="s">
        <v>33</v>
      </c>
      <c r="K29" s="3" t="s">
        <v>19</v>
      </c>
      <c r="L29" s="3" t="s">
        <v>41</v>
      </c>
    </row>
    <row r="30" customFormat="false" ht="15.75" hidden="false" customHeight="false" outlineLevel="0" collapsed="false">
      <c r="A30" s="2" t="n">
        <v>43967.3755322222</v>
      </c>
      <c r="B30" s="3" t="s">
        <v>177</v>
      </c>
      <c r="C30" s="3" t="s">
        <v>178</v>
      </c>
      <c r="D30" s="3" t="s">
        <v>14</v>
      </c>
      <c r="E30" s="3" t="n">
        <v>8</v>
      </c>
      <c r="F30" s="3" t="s">
        <v>179</v>
      </c>
      <c r="H30" s="4" t="s">
        <v>180</v>
      </c>
      <c r="I30" s="3" t="s">
        <v>181</v>
      </c>
      <c r="J30" s="3" t="s">
        <v>182</v>
      </c>
      <c r="K30" s="3" t="s">
        <v>40</v>
      </c>
      <c r="L30" s="3" t="s">
        <v>41</v>
      </c>
    </row>
    <row r="31" customFormat="false" ht="15.75" hidden="false" customHeight="false" outlineLevel="0" collapsed="false">
      <c r="A31" s="2" t="n">
        <v>43967.4205156019</v>
      </c>
      <c r="B31" s="3" t="s">
        <v>183</v>
      </c>
      <c r="C31" s="3" t="s">
        <v>173</v>
      </c>
      <c r="D31" s="3" t="s">
        <v>14</v>
      </c>
      <c r="E31" s="3" t="n">
        <v>10</v>
      </c>
      <c r="F31" s="3" t="s">
        <v>184</v>
      </c>
      <c r="H31" s="4" t="s">
        <v>185</v>
      </c>
      <c r="I31" s="3" t="s">
        <v>186</v>
      </c>
      <c r="J31" s="3" t="s">
        <v>47</v>
      </c>
      <c r="K31" s="3" t="s">
        <v>66</v>
      </c>
      <c r="L31" s="3" t="s">
        <v>187</v>
      </c>
    </row>
    <row r="32" customFormat="false" ht="15.75" hidden="false" customHeight="false" outlineLevel="0" collapsed="false">
      <c r="A32" s="2" t="n">
        <v>43967.4234832755</v>
      </c>
      <c r="B32" s="3" t="s">
        <v>188</v>
      </c>
      <c r="C32" s="3" t="s">
        <v>189</v>
      </c>
      <c r="D32" s="3" t="s">
        <v>190</v>
      </c>
      <c r="E32" s="3" t="n">
        <v>10</v>
      </c>
      <c r="F32" s="3" t="s">
        <v>191</v>
      </c>
      <c r="H32" s="4" t="s">
        <v>192</v>
      </c>
      <c r="I32" s="3" t="s">
        <v>193</v>
      </c>
      <c r="J32" s="3" t="s">
        <v>102</v>
      </c>
      <c r="K32" s="3" t="s">
        <v>66</v>
      </c>
      <c r="L32" s="3" t="s">
        <v>135</v>
      </c>
    </row>
    <row r="33" customFormat="false" ht="15.75" hidden="false" customHeight="false" outlineLevel="0" collapsed="false">
      <c r="A33" s="2" t="n">
        <v>43967.4350991898</v>
      </c>
      <c r="B33" s="3" t="s">
        <v>194</v>
      </c>
      <c r="C33" s="3" t="s">
        <v>195</v>
      </c>
      <c r="D33" s="3" t="s">
        <v>14</v>
      </c>
      <c r="E33" s="3" t="n">
        <v>8</v>
      </c>
      <c r="F33" s="3" t="s">
        <v>196</v>
      </c>
      <c r="H33" s="4" t="s">
        <v>197</v>
      </c>
      <c r="I33" s="3" t="s">
        <v>198</v>
      </c>
      <c r="J33" s="3" t="s">
        <v>79</v>
      </c>
      <c r="K33" s="3" t="s">
        <v>66</v>
      </c>
      <c r="L33" s="3" t="s">
        <v>187</v>
      </c>
    </row>
    <row r="34" customFormat="false" ht="15.75" hidden="false" customHeight="false" outlineLevel="0" collapsed="false">
      <c r="A34" s="2" t="n">
        <v>43967.4913219213</v>
      </c>
      <c r="B34" s="3" t="s">
        <v>199</v>
      </c>
      <c r="C34" s="3" t="s">
        <v>200</v>
      </c>
      <c r="D34" s="3" t="s">
        <v>14</v>
      </c>
      <c r="E34" s="3" t="n">
        <v>9</v>
      </c>
      <c r="F34" s="3" t="s">
        <v>201</v>
      </c>
      <c r="H34" s="4" t="s">
        <v>202</v>
      </c>
      <c r="I34" s="3" t="s">
        <v>203</v>
      </c>
      <c r="J34" s="3" t="s">
        <v>159</v>
      </c>
      <c r="K34" s="3" t="s">
        <v>19</v>
      </c>
      <c r="L34" s="3" t="s">
        <v>52</v>
      </c>
    </row>
    <row r="35" customFormat="false" ht="15.75" hidden="false" customHeight="false" outlineLevel="0" collapsed="false">
      <c r="A35" s="2" t="n">
        <v>43967.5802103819</v>
      </c>
      <c r="B35" s="3" t="s">
        <v>204</v>
      </c>
      <c r="C35" s="3" t="s">
        <v>205</v>
      </c>
      <c r="D35" s="3" t="s">
        <v>14</v>
      </c>
      <c r="E35" s="3" t="n">
        <v>8</v>
      </c>
      <c r="F35" s="3" t="s">
        <v>206</v>
      </c>
      <c r="H35" s="4" t="s">
        <v>207</v>
      </c>
      <c r="I35" s="3" t="s">
        <v>208</v>
      </c>
      <c r="J35" s="3" t="s">
        <v>33</v>
      </c>
      <c r="K35" s="3" t="s">
        <v>40</v>
      </c>
      <c r="L35" s="3" t="s">
        <v>41</v>
      </c>
    </row>
    <row r="36" customFormat="false" ht="15.75" hidden="false" customHeight="false" outlineLevel="0" collapsed="false">
      <c r="A36" s="2" t="n">
        <v>43967.581026088</v>
      </c>
      <c r="B36" s="3" t="s">
        <v>209</v>
      </c>
      <c r="C36" s="3" t="s">
        <v>210</v>
      </c>
      <c r="D36" s="3" t="s">
        <v>14</v>
      </c>
      <c r="E36" s="3" t="n">
        <v>10</v>
      </c>
      <c r="F36" s="3" t="s">
        <v>211</v>
      </c>
      <c r="H36" s="4" t="s">
        <v>212</v>
      </c>
      <c r="I36" s="3" t="s">
        <v>213</v>
      </c>
      <c r="J36" s="3" t="s">
        <v>214</v>
      </c>
      <c r="K36" s="3" t="s">
        <v>80</v>
      </c>
      <c r="L36" s="3" t="s">
        <v>187</v>
      </c>
    </row>
    <row r="37" customFormat="false" ht="15.75" hidden="false" customHeight="false" outlineLevel="0" collapsed="false">
      <c r="A37" s="2" t="n">
        <v>43967.8098943519</v>
      </c>
      <c r="B37" s="3" t="s">
        <v>215</v>
      </c>
      <c r="C37" s="3" t="s">
        <v>216</v>
      </c>
      <c r="D37" s="3" t="s">
        <v>14</v>
      </c>
      <c r="E37" s="3" t="n">
        <v>9</v>
      </c>
      <c r="F37" s="3" t="n">
        <v>66</v>
      </c>
      <c r="H37" s="4" t="s">
        <v>217</v>
      </c>
      <c r="I37" s="3" t="s">
        <v>218</v>
      </c>
      <c r="J37" s="3" t="s">
        <v>86</v>
      </c>
      <c r="K37" s="3" t="s">
        <v>40</v>
      </c>
      <c r="L37" s="3" t="s">
        <v>187</v>
      </c>
    </row>
    <row r="38" customFormat="false" ht="15.75" hidden="false" customHeight="false" outlineLevel="0" collapsed="false">
      <c r="A38" s="2" t="n">
        <v>43967.8099705787</v>
      </c>
      <c r="B38" s="3" t="s">
        <v>215</v>
      </c>
      <c r="C38" s="3" t="s">
        <v>216</v>
      </c>
      <c r="D38" s="3" t="s">
        <v>14</v>
      </c>
      <c r="E38" s="3" t="n">
        <v>9</v>
      </c>
      <c r="F38" s="3" t="n">
        <v>66</v>
      </c>
      <c r="H38" s="4" t="s">
        <v>217</v>
      </c>
      <c r="I38" s="3" t="s">
        <v>218</v>
      </c>
      <c r="J38" s="3" t="s">
        <v>86</v>
      </c>
      <c r="K38" s="3" t="s">
        <v>40</v>
      </c>
      <c r="L38" s="3" t="s">
        <v>187</v>
      </c>
    </row>
    <row r="39" customFormat="false" ht="15.75" hidden="false" customHeight="false" outlineLevel="0" collapsed="false">
      <c r="A39" s="2" t="n">
        <v>43967.8100013195</v>
      </c>
      <c r="B39" s="3" t="s">
        <v>215</v>
      </c>
      <c r="C39" s="3" t="s">
        <v>216</v>
      </c>
      <c r="D39" s="3" t="s">
        <v>14</v>
      </c>
      <c r="E39" s="3" t="n">
        <v>9</v>
      </c>
      <c r="F39" s="3" t="n">
        <v>66</v>
      </c>
      <c r="H39" s="4" t="s">
        <v>217</v>
      </c>
      <c r="I39" s="3" t="s">
        <v>218</v>
      </c>
      <c r="J39" s="3" t="s">
        <v>86</v>
      </c>
      <c r="K39" s="3" t="s">
        <v>40</v>
      </c>
      <c r="L39" s="3" t="s">
        <v>187</v>
      </c>
    </row>
    <row r="40" customFormat="false" ht="15.75" hidden="false" customHeight="false" outlineLevel="0" collapsed="false">
      <c r="A40" s="2" t="n">
        <v>43967.810040081</v>
      </c>
      <c r="B40" s="3" t="s">
        <v>215</v>
      </c>
      <c r="C40" s="3" t="s">
        <v>216</v>
      </c>
      <c r="D40" s="3" t="s">
        <v>14</v>
      </c>
      <c r="E40" s="3" t="n">
        <v>9</v>
      </c>
      <c r="F40" s="3" t="n">
        <v>66</v>
      </c>
      <c r="H40" s="4" t="s">
        <v>217</v>
      </c>
      <c r="I40" s="3" t="s">
        <v>218</v>
      </c>
      <c r="J40" s="3" t="s">
        <v>86</v>
      </c>
      <c r="K40" s="3" t="s">
        <v>40</v>
      </c>
      <c r="L40" s="3" t="s">
        <v>187</v>
      </c>
    </row>
    <row r="41" customFormat="false" ht="15.75" hidden="false" customHeight="false" outlineLevel="0" collapsed="false">
      <c r="A41" s="2" t="n">
        <v>43967.8101040741</v>
      </c>
      <c r="B41" s="3" t="s">
        <v>215</v>
      </c>
      <c r="C41" s="3" t="s">
        <v>216</v>
      </c>
      <c r="D41" s="3" t="s">
        <v>14</v>
      </c>
      <c r="E41" s="3" t="n">
        <v>9</v>
      </c>
      <c r="F41" s="3" t="n">
        <v>66</v>
      </c>
      <c r="H41" s="4" t="s">
        <v>217</v>
      </c>
      <c r="I41" s="3" t="s">
        <v>218</v>
      </c>
      <c r="J41" s="3" t="s">
        <v>86</v>
      </c>
      <c r="K41" s="3" t="s">
        <v>40</v>
      </c>
      <c r="L41" s="3" t="s">
        <v>187</v>
      </c>
    </row>
    <row r="42" customFormat="false" ht="15.75" hidden="false" customHeight="false" outlineLevel="0" collapsed="false">
      <c r="A42" s="2" t="n">
        <v>43967.8101490162</v>
      </c>
      <c r="B42" s="3" t="s">
        <v>215</v>
      </c>
      <c r="C42" s="3" t="s">
        <v>216</v>
      </c>
      <c r="D42" s="3" t="s">
        <v>14</v>
      </c>
      <c r="E42" s="3" t="n">
        <v>9</v>
      </c>
      <c r="F42" s="3" t="n">
        <v>66</v>
      </c>
      <c r="H42" s="4" t="s">
        <v>217</v>
      </c>
      <c r="I42" s="3" t="s">
        <v>218</v>
      </c>
      <c r="J42" s="3" t="s">
        <v>86</v>
      </c>
      <c r="K42" s="3" t="s">
        <v>40</v>
      </c>
      <c r="L42" s="3" t="s">
        <v>187</v>
      </c>
    </row>
    <row r="43" customFormat="false" ht="15.75" hidden="false" customHeight="false" outlineLevel="0" collapsed="false">
      <c r="A43" s="2" t="n">
        <v>43967.8101896875</v>
      </c>
      <c r="B43" s="3" t="s">
        <v>215</v>
      </c>
      <c r="C43" s="3" t="s">
        <v>216</v>
      </c>
      <c r="D43" s="3" t="s">
        <v>14</v>
      </c>
      <c r="E43" s="3" t="n">
        <v>9</v>
      </c>
      <c r="F43" s="3" t="n">
        <v>66</v>
      </c>
      <c r="H43" s="4" t="s">
        <v>217</v>
      </c>
      <c r="I43" s="3" t="s">
        <v>218</v>
      </c>
      <c r="J43" s="3" t="s">
        <v>86</v>
      </c>
      <c r="K43" s="3" t="s">
        <v>40</v>
      </c>
      <c r="L43" s="3" t="s">
        <v>187</v>
      </c>
    </row>
    <row r="44" customFormat="false" ht="15.75" hidden="false" customHeight="false" outlineLevel="0" collapsed="false">
      <c r="A44" s="2" t="n">
        <v>43967.8102407292</v>
      </c>
      <c r="B44" s="3" t="s">
        <v>215</v>
      </c>
      <c r="C44" s="3" t="s">
        <v>216</v>
      </c>
      <c r="D44" s="3" t="s">
        <v>14</v>
      </c>
      <c r="E44" s="3" t="n">
        <v>9</v>
      </c>
      <c r="F44" s="3" t="n">
        <v>66</v>
      </c>
      <c r="H44" s="4" t="s">
        <v>217</v>
      </c>
      <c r="I44" s="3" t="s">
        <v>218</v>
      </c>
      <c r="J44" s="3" t="s">
        <v>86</v>
      </c>
      <c r="K44" s="3" t="s">
        <v>40</v>
      </c>
      <c r="L44" s="3" t="s">
        <v>187</v>
      </c>
    </row>
    <row r="45" customFormat="false" ht="15.75" hidden="false" customHeight="false" outlineLevel="0" collapsed="false">
      <c r="A45" s="2" t="n">
        <v>43967.8145633102</v>
      </c>
      <c r="B45" s="3" t="s">
        <v>219</v>
      </c>
      <c r="C45" s="3" t="s">
        <v>220</v>
      </c>
      <c r="D45" s="3" t="s">
        <v>69</v>
      </c>
      <c r="E45" s="3" t="n">
        <v>9</v>
      </c>
      <c r="F45" s="3" t="s">
        <v>221</v>
      </c>
      <c r="H45" s="4" t="s">
        <v>222</v>
      </c>
      <c r="I45" s="3" t="s">
        <v>223</v>
      </c>
      <c r="J45" s="3" t="s">
        <v>224</v>
      </c>
      <c r="K45" s="3" t="s">
        <v>59</v>
      </c>
      <c r="L45" s="3" t="s">
        <v>41</v>
      </c>
    </row>
    <row r="46" customFormat="false" ht="15.75" hidden="false" customHeight="false" outlineLevel="0" collapsed="false">
      <c r="A46" s="2" t="n">
        <v>43967.8147804282</v>
      </c>
      <c r="B46" s="3" t="s">
        <v>225</v>
      </c>
      <c r="C46" s="3" t="s">
        <v>156</v>
      </c>
      <c r="D46" s="3" t="s">
        <v>14</v>
      </c>
      <c r="E46" s="3" t="n">
        <v>9</v>
      </c>
      <c r="F46" s="3" t="s">
        <v>226</v>
      </c>
      <c r="H46" s="4" t="s">
        <v>227</v>
      </c>
      <c r="I46" s="3" t="s">
        <v>228</v>
      </c>
      <c r="J46" s="3" t="s">
        <v>224</v>
      </c>
      <c r="K46" s="3" t="s">
        <v>66</v>
      </c>
      <c r="L46" s="3" t="s">
        <v>187</v>
      </c>
    </row>
    <row r="47" customFormat="false" ht="15.75" hidden="false" customHeight="false" outlineLevel="0" collapsed="false">
      <c r="A47" s="2" t="n">
        <v>43967.8162286458</v>
      </c>
      <c r="B47" s="3" t="s">
        <v>229</v>
      </c>
      <c r="C47" s="3" t="s">
        <v>230</v>
      </c>
      <c r="D47" s="3" t="s">
        <v>69</v>
      </c>
      <c r="E47" s="3" t="n">
        <v>9</v>
      </c>
      <c r="F47" s="3" t="s">
        <v>231</v>
      </c>
      <c r="H47" s="3" t="s">
        <v>232</v>
      </c>
      <c r="I47" s="3" t="s">
        <v>233</v>
      </c>
      <c r="J47" s="3" t="s">
        <v>234</v>
      </c>
      <c r="K47" s="3" t="s">
        <v>19</v>
      </c>
      <c r="L47" s="3" t="s">
        <v>52</v>
      </c>
    </row>
    <row r="48" customFormat="false" ht="15.75" hidden="false" customHeight="false" outlineLevel="0" collapsed="false">
      <c r="A48" s="2" t="n">
        <v>43967.8445227315</v>
      </c>
      <c r="B48" s="3" t="s">
        <v>235</v>
      </c>
      <c r="C48" s="3" t="s">
        <v>220</v>
      </c>
      <c r="D48" s="3" t="s">
        <v>69</v>
      </c>
      <c r="E48" s="3" t="n">
        <v>9</v>
      </c>
      <c r="F48" s="3" t="s">
        <v>236</v>
      </c>
      <c r="H48" s="5" t="s">
        <v>237</v>
      </c>
      <c r="I48" s="3" t="s">
        <v>238</v>
      </c>
      <c r="J48" s="3" t="s">
        <v>224</v>
      </c>
      <c r="K48" s="3" t="s">
        <v>40</v>
      </c>
      <c r="L48" s="3" t="s">
        <v>52</v>
      </c>
    </row>
    <row r="49" customFormat="false" ht="15.75" hidden="false" customHeight="false" outlineLevel="0" collapsed="false">
      <c r="A49" s="2" t="n">
        <v>43968.3516846528</v>
      </c>
      <c r="B49" s="3" t="s">
        <v>239</v>
      </c>
      <c r="C49" s="3" t="s">
        <v>240</v>
      </c>
      <c r="D49" s="3" t="s">
        <v>14</v>
      </c>
      <c r="E49" s="3" t="n">
        <v>10</v>
      </c>
      <c r="F49" s="3" t="n">
        <v>64</v>
      </c>
      <c r="H49" s="4" t="s">
        <v>241</v>
      </c>
      <c r="I49" s="3" t="s">
        <v>242</v>
      </c>
      <c r="J49" s="3" t="s">
        <v>97</v>
      </c>
      <c r="K49" s="3" t="s">
        <v>40</v>
      </c>
      <c r="L49" s="3" t="s">
        <v>52</v>
      </c>
    </row>
    <row r="50" customFormat="false" ht="15.75" hidden="false" customHeight="false" outlineLevel="0" collapsed="false">
      <c r="A50" s="2" t="n">
        <v>43968.3560058333</v>
      </c>
      <c r="B50" s="3" t="s">
        <v>243</v>
      </c>
      <c r="C50" s="3" t="s">
        <v>13</v>
      </c>
      <c r="D50" s="3" t="s">
        <v>14</v>
      </c>
      <c r="E50" s="3" t="n">
        <v>11</v>
      </c>
      <c r="F50" s="3" t="s">
        <v>244</v>
      </c>
      <c r="H50" s="4" t="s">
        <v>245</v>
      </c>
      <c r="I50" s="3" t="s">
        <v>246</v>
      </c>
      <c r="J50" s="3" t="s">
        <v>119</v>
      </c>
      <c r="K50" s="3" t="s">
        <v>19</v>
      </c>
      <c r="L50" s="3" t="s">
        <v>187</v>
      </c>
    </row>
    <row r="51" customFormat="false" ht="15.75" hidden="false" customHeight="false" outlineLevel="0" collapsed="false">
      <c r="A51" s="2" t="n">
        <v>43968.5380483565</v>
      </c>
      <c r="B51" s="3" t="s">
        <v>247</v>
      </c>
      <c r="C51" s="3" t="s">
        <v>248</v>
      </c>
      <c r="D51" s="3" t="s">
        <v>14</v>
      </c>
      <c r="E51" s="3" t="n">
        <v>8</v>
      </c>
      <c r="F51" s="3" t="s">
        <v>162</v>
      </c>
      <c r="H51" s="4" t="s">
        <v>249</v>
      </c>
      <c r="I51" s="3" t="s">
        <v>250</v>
      </c>
      <c r="J51" s="3" t="s">
        <v>33</v>
      </c>
      <c r="K51" s="3" t="s">
        <v>66</v>
      </c>
      <c r="L51" s="3" t="s">
        <v>34</v>
      </c>
    </row>
    <row r="52" customFormat="false" ht="15.75" hidden="false" customHeight="false" outlineLevel="0" collapsed="false">
      <c r="A52" s="2" t="n">
        <v>43968.5380821065</v>
      </c>
      <c r="B52" s="3" t="s">
        <v>251</v>
      </c>
      <c r="C52" s="3" t="s">
        <v>252</v>
      </c>
      <c r="D52" s="3" t="s">
        <v>14</v>
      </c>
      <c r="E52" s="3" t="n">
        <v>8</v>
      </c>
      <c r="F52" s="3" t="s">
        <v>253</v>
      </c>
      <c r="H52" s="4" t="s">
        <v>254</v>
      </c>
      <c r="I52" s="3" t="s">
        <v>255</v>
      </c>
      <c r="J52" s="3" t="s">
        <v>33</v>
      </c>
      <c r="K52" s="3" t="s">
        <v>66</v>
      </c>
      <c r="L52" s="3" t="s">
        <v>34</v>
      </c>
    </row>
    <row r="53" customFormat="false" ht="15.75" hidden="false" customHeight="false" outlineLevel="0" collapsed="false">
      <c r="A53" s="2" t="n">
        <v>43968.6180914583</v>
      </c>
      <c r="B53" s="3" t="s">
        <v>256</v>
      </c>
      <c r="C53" s="3" t="s">
        <v>257</v>
      </c>
      <c r="D53" s="3" t="s">
        <v>258</v>
      </c>
      <c r="E53" s="3" t="n">
        <v>8</v>
      </c>
      <c r="F53" s="3" t="s">
        <v>259</v>
      </c>
      <c r="H53" s="4" t="s">
        <v>260</v>
      </c>
      <c r="I53" s="3" t="s">
        <v>261</v>
      </c>
      <c r="J53" s="3" t="s">
        <v>33</v>
      </c>
      <c r="K53" s="3" t="s">
        <v>19</v>
      </c>
      <c r="L53" s="3" t="s">
        <v>187</v>
      </c>
    </row>
    <row r="54" customFormat="false" ht="15.75" hidden="false" customHeight="false" outlineLevel="0" collapsed="false">
      <c r="A54" s="2" t="n">
        <v>43968.911277037</v>
      </c>
      <c r="B54" s="3" t="s">
        <v>262</v>
      </c>
      <c r="C54" s="3" t="s">
        <v>263</v>
      </c>
      <c r="D54" s="3" t="s">
        <v>264</v>
      </c>
      <c r="E54" s="3" t="n">
        <v>10</v>
      </c>
      <c r="F54" s="3" t="s">
        <v>265</v>
      </c>
      <c r="H54" s="4" t="s">
        <v>266</v>
      </c>
      <c r="I54" s="3" t="s">
        <v>267</v>
      </c>
      <c r="J54" s="3" t="s">
        <v>268</v>
      </c>
      <c r="K54" s="3" t="s">
        <v>40</v>
      </c>
      <c r="L54" s="3" t="s">
        <v>52</v>
      </c>
    </row>
    <row r="55" customFormat="false" ht="15.75" hidden="false" customHeight="false" outlineLevel="0" collapsed="false">
      <c r="A55" s="2" t="n">
        <v>43968.9238370255</v>
      </c>
      <c r="B55" s="3" t="s">
        <v>269</v>
      </c>
      <c r="C55" s="3" t="s">
        <v>270</v>
      </c>
      <c r="D55" s="3" t="s">
        <v>271</v>
      </c>
      <c r="E55" s="3" t="n">
        <v>10</v>
      </c>
      <c r="F55" s="3" t="s">
        <v>272</v>
      </c>
      <c r="H55" s="4" t="s">
        <v>273</v>
      </c>
      <c r="I55" s="3" t="s">
        <v>274</v>
      </c>
      <c r="J55" s="3" t="s">
        <v>159</v>
      </c>
      <c r="K55" s="3" t="s">
        <v>59</v>
      </c>
      <c r="L55" s="3" t="s">
        <v>41</v>
      </c>
    </row>
    <row r="56" customFormat="false" ht="15.75" hidden="false" customHeight="false" outlineLevel="0" collapsed="false">
      <c r="A56" s="2" t="n">
        <v>43968.924517581</v>
      </c>
      <c r="B56" s="3" t="s">
        <v>269</v>
      </c>
      <c r="C56" s="3" t="s">
        <v>270</v>
      </c>
      <c r="D56" s="3" t="s">
        <v>271</v>
      </c>
      <c r="E56" s="3" t="n">
        <v>10</v>
      </c>
      <c r="F56" s="3" t="s">
        <v>272</v>
      </c>
      <c r="H56" s="4" t="s">
        <v>273</v>
      </c>
      <c r="I56" s="3" t="s">
        <v>274</v>
      </c>
      <c r="J56" s="3" t="s">
        <v>159</v>
      </c>
      <c r="K56" s="3" t="s">
        <v>59</v>
      </c>
      <c r="L56" s="3" t="s">
        <v>41</v>
      </c>
    </row>
    <row r="57" customFormat="false" ht="15.75" hidden="false" customHeight="false" outlineLevel="0" collapsed="false">
      <c r="A57" s="2" t="n">
        <v>43969.2523612037</v>
      </c>
      <c r="B57" s="3" t="s">
        <v>275</v>
      </c>
      <c r="C57" s="3" t="s">
        <v>276</v>
      </c>
      <c r="D57" s="3" t="s">
        <v>14</v>
      </c>
      <c r="E57" s="3" t="n">
        <v>9</v>
      </c>
      <c r="F57" s="3" t="s">
        <v>244</v>
      </c>
      <c r="G57" s="3" t="s">
        <v>277</v>
      </c>
      <c r="H57" s="4" t="s">
        <v>278</v>
      </c>
      <c r="I57" s="3" t="s">
        <v>279</v>
      </c>
      <c r="J57" s="3" t="s">
        <v>280</v>
      </c>
      <c r="K57" s="3" t="s">
        <v>40</v>
      </c>
      <c r="L57" s="3" t="s">
        <v>41</v>
      </c>
    </row>
    <row r="58" customFormat="false" ht="15.75" hidden="false" customHeight="false" outlineLevel="0" collapsed="false">
      <c r="A58" s="2" t="n">
        <v>43969.3593367014</v>
      </c>
      <c r="B58" s="3" t="s">
        <v>281</v>
      </c>
      <c r="C58" s="3" t="s">
        <v>29</v>
      </c>
      <c r="D58" s="3" t="s">
        <v>14</v>
      </c>
      <c r="E58" s="3" t="n">
        <v>9</v>
      </c>
      <c r="F58" s="3" t="s">
        <v>244</v>
      </c>
      <c r="H58" s="4" t="s">
        <v>282</v>
      </c>
      <c r="I58" s="3" t="s">
        <v>283</v>
      </c>
      <c r="J58" s="3" t="s">
        <v>284</v>
      </c>
      <c r="K58" s="3" t="s">
        <v>40</v>
      </c>
      <c r="L58" s="3" t="s">
        <v>41</v>
      </c>
    </row>
    <row r="59" customFormat="false" ht="15.75" hidden="false" customHeight="false" outlineLevel="0" collapsed="false">
      <c r="A59" s="2" t="n">
        <v>43969.3603194444</v>
      </c>
      <c r="B59" s="3" t="s">
        <v>285</v>
      </c>
      <c r="C59" s="3" t="s">
        <v>286</v>
      </c>
      <c r="D59" s="3" t="s">
        <v>14</v>
      </c>
      <c r="E59" s="3" t="n">
        <v>10</v>
      </c>
      <c r="F59" s="3" t="s">
        <v>76</v>
      </c>
      <c r="H59" s="5" t="s">
        <v>287</v>
      </c>
      <c r="I59" s="3" t="s">
        <v>288</v>
      </c>
      <c r="J59" s="3" t="s">
        <v>214</v>
      </c>
      <c r="K59" s="3" t="s">
        <v>289</v>
      </c>
      <c r="L59" s="3" t="s">
        <v>34</v>
      </c>
    </row>
    <row r="60" customFormat="false" ht="15.75" hidden="false" customHeight="false" outlineLevel="0" collapsed="false">
      <c r="A60" s="2" t="n">
        <v>43969.6465466088</v>
      </c>
      <c r="B60" s="3" t="s">
        <v>290</v>
      </c>
      <c r="C60" s="3" t="s">
        <v>291</v>
      </c>
      <c r="E60" s="3" t="n">
        <v>8</v>
      </c>
      <c r="F60" s="3" t="s">
        <v>292</v>
      </c>
      <c r="H60" s="3" t="s">
        <v>293</v>
      </c>
      <c r="I60" s="3" t="s">
        <v>294</v>
      </c>
      <c r="J60" s="3" t="s">
        <v>47</v>
      </c>
      <c r="K60" s="3" t="s">
        <v>66</v>
      </c>
      <c r="L60" s="3" t="s">
        <v>20</v>
      </c>
    </row>
    <row r="61" customFormat="false" ht="15.75" hidden="false" customHeight="false" outlineLevel="0" collapsed="false">
      <c r="A61" s="2" t="n">
        <v>43969.8052948727</v>
      </c>
      <c r="B61" s="3" t="s">
        <v>295</v>
      </c>
      <c r="C61" s="3" t="s">
        <v>296</v>
      </c>
      <c r="D61" s="3" t="s">
        <v>14</v>
      </c>
      <c r="E61" s="3" t="n">
        <v>11</v>
      </c>
      <c r="F61" s="3" t="s">
        <v>76</v>
      </c>
      <c r="H61" s="4" t="s">
        <v>297</v>
      </c>
      <c r="I61" s="3" t="s">
        <v>298</v>
      </c>
      <c r="J61" s="3" t="s">
        <v>182</v>
      </c>
      <c r="K61" s="3" t="s">
        <v>87</v>
      </c>
      <c r="L61" s="3" t="s">
        <v>52</v>
      </c>
    </row>
    <row r="62" customFormat="false" ht="15.75" hidden="false" customHeight="false" outlineLevel="0" collapsed="false">
      <c r="A62" s="2" t="n">
        <v>43969.8271421296</v>
      </c>
      <c r="B62" s="3" t="s">
        <v>299</v>
      </c>
      <c r="C62" s="3" t="s">
        <v>89</v>
      </c>
      <c r="D62" s="3" t="s">
        <v>14</v>
      </c>
      <c r="E62" s="3" t="n">
        <v>10</v>
      </c>
      <c r="F62" s="3" t="s">
        <v>300</v>
      </c>
      <c r="H62" s="3" t="s">
        <v>301</v>
      </c>
      <c r="I62" s="3" t="s">
        <v>302</v>
      </c>
      <c r="J62" s="3" t="s">
        <v>58</v>
      </c>
      <c r="K62" s="3" t="s">
        <v>40</v>
      </c>
      <c r="L62" s="3" t="s">
        <v>27</v>
      </c>
    </row>
    <row r="63" customFormat="false" ht="15.75" hidden="false" customHeight="false" outlineLevel="0" collapsed="false">
      <c r="A63" s="2" t="n">
        <v>43969.8316690046</v>
      </c>
      <c r="B63" s="3" t="s">
        <v>303</v>
      </c>
      <c r="C63" s="3" t="s">
        <v>304</v>
      </c>
      <c r="D63" s="3" t="s">
        <v>69</v>
      </c>
      <c r="E63" s="3" t="n">
        <v>10</v>
      </c>
      <c r="F63" s="3" t="s">
        <v>305</v>
      </c>
      <c r="H63" s="4" t="s">
        <v>306</v>
      </c>
      <c r="I63" s="3" t="s">
        <v>307</v>
      </c>
      <c r="J63" s="3" t="s">
        <v>268</v>
      </c>
      <c r="K63" s="3" t="s">
        <v>40</v>
      </c>
      <c r="L63" s="3" t="s">
        <v>52</v>
      </c>
    </row>
    <row r="64" customFormat="false" ht="15.75" hidden="false" customHeight="false" outlineLevel="0" collapsed="false">
      <c r="A64" s="2" t="n">
        <v>43970.3008360764</v>
      </c>
      <c r="B64" s="3" t="s">
        <v>308</v>
      </c>
      <c r="C64" s="3" t="s">
        <v>29</v>
      </c>
      <c r="D64" s="3" t="s">
        <v>14</v>
      </c>
      <c r="E64" s="3" t="n">
        <v>10</v>
      </c>
      <c r="F64" s="3" t="s">
        <v>253</v>
      </c>
      <c r="H64" s="4" t="s">
        <v>309</v>
      </c>
      <c r="I64" s="3" t="s">
        <v>310</v>
      </c>
      <c r="J64" s="3" t="s">
        <v>119</v>
      </c>
      <c r="K64" s="3" t="s">
        <v>40</v>
      </c>
      <c r="L64" s="3" t="s">
        <v>187</v>
      </c>
    </row>
    <row r="65" customFormat="false" ht="15.75" hidden="false" customHeight="false" outlineLevel="0" collapsed="false">
      <c r="A65" s="2" t="n">
        <v>43970.3127500926</v>
      </c>
      <c r="B65" s="3" t="s">
        <v>311</v>
      </c>
      <c r="C65" s="3" t="s">
        <v>312</v>
      </c>
      <c r="D65" s="3" t="s">
        <v>313</v>
      </c>
      <c r="E65" s="3" t="n">
        <v>11</v>
      </c>
      <c r="F65" s="3" t="s">
        <v>314</v>
      </c>
      <c r="G65" s="3" t="s">
        <v>315</v>
      </c>
      <c r="H65" s="4" t="s">
        <v>316</v>
      </c>
      <c r="I65" s="3" t="s">
        <v>317</v>
      </c>
      <c r="J65" s="3" t="s">
        <v>268</v>
      </c>
      <c r="K65" s="3" t="s">
        <v>40</v>
      </c>
      <c r="L65" s="3" t="s">
        <v>52</v>
      </c>
    </row>
    <row r="66" customFormat="false" ht="15.75" hidden="false" customHeight="false" outlineLevel="0" collapsed="false">
      <c r="A66" s="2" t="n">
        <v>43970.8735313773</v>
      </c>
      <c r="B66" s="3" t="s">
        <v>318</v>
      </c>
      <c r="C66" s="3" t="s">
        <v>319</v>
      </c>
      <c r="D66" s="3" t="s">
        <v>14</v>
      </c>
      <c r="E66" s="3" t="n">
        <v>9</v>
      </c>
      <c r="F66" s="3" t="s">
        <v>320</v>
      </c>
      <c r="H66" s="4" t="s">
        <v>321</v>
      </c>
      <c r="I66" s="3" t="s">
        <v>322</v>
      </c>
      <c r="J66" s="3" t="s">
        <v>73</v>
      </c>
      <c r="K66" s="3" t="s">
        <v>59</v>
      </c>
      <c r="L66" s="3" t="s">
        <v>41</v>
      </c>
    </row>
    <row r="67" customFormat="false" ht="15.75" hidden="false" customHeight="false" outlineLevel="0" collapsed="false">
      <c r="A67" s="2" t="n">
        <v>43970.8736348148</v>
      </c>
      <c r="B67" s="3" t="s">
        <v>318</v>
      </c>
      <c r="C67" s="3" t="s">
        <v>319</v>
      </c>
      <c r="D67" s="3" t="s">
        <v>14</v>
      </c>
      <c r="E67" s="3" t="n">
        <v>9</v>
      </c>
      <c r="F67" s="3" t="s">
        <v>320</v>
      </c>
      <c r="H67" s="4" t="s">
        <v>321</v>
      </c>
      <c r="I67" s="3" t="s">
        <v>322</v>
      </c>
      <c r="J67" s="3" t="s">
        <v>73</v>
      </c>
      <c r="K67" s="3" t="s">
        <v>59</v>
      </c>
      <c r="L67" s="3" t="s">
        <v>41</v>
      </c>
    </row>
    <row r="68" customFormat="false" ht="15.75" hidden="false" customHeight="false" outlineLevel="0" collapsed="false">
      <c r="A68" s="2" t="n">
        <v>43970.8738657176</v>
      </c>
      <c r="B68" s="3" t="s">
        <v>318</v>
      </c>
      <c r="C68" s="3" t="s">
        <v>319</v>
      </c>
      <c r="D68" s="3" t="s">
        <v>14</v>
      </c>
      <c r="E68" s="3" t="n">
        <v>9</v>
      </c>
      <c r="F68" s="3" t="s">
        <v>320</v>
      </c>
      <c r="H68" s="4" t="s">
        <v>321</v>
      </c>
      <c r="I68" s="3" t="s">
        <v>322</v>
      </c>
      <c r="J68" s="3" t="s">
        <v>73</v>
      </c>
      <c r="K68" s="3" t="s">
        <v>59</v>
      </c>
      <c r="L68" s="3" t="s">
        <v>41</v>
      </c>
    </row>
    <row r="69" customFormat="false" ht="15.75" hidden="false" customHeight="false" outlineLevel="0" collapsed="false">
      <c r="A69" s="2" t="n">
        <v>43970.8975871181</v>
      </c>
      <c r="B69" s="3" t="s">
        <v>323</v>
      </c>
      <c r="C69" s="3" t="s">
        <v>324</v>
      </c>
      <c r="D69" s="3" t="s">
        <v>14</v>
      </c>
      <c r="E69" s="3" t="n">
        <v>9</v>
      </c>
      <c r="F69" s="3" t="s">
        <v>76</v>
      </c>
      <c r="H69" s="4" t="s">
        <v>325</v>
      </c>
      <c r="I69" s="3" t="s">
        <v>326</v>
      </c>
      <c r="J69" s="3" t="s">
        <v>327</v>
      </c>
      <c r="K69" s="3" t="s">
        <v>66</v>
      </c>
      <c r="L69" s="3" t="s">
        <v>34</v>
      </c>
    </row>
    <row r="70" customFormat="false" ht="15.75" hidden="false" customHeight="false" outlineLevel="0" collapsed="false">
      <c r="A70" s="2" t="n">
        <v>43971.3248574653</v>
      </c>
      <c r="B70" s="3" t="s">
        <v>328</v>
      </c>
      <c r="C70" s="3" t="s">
        <v>173</v>
      </c>
      <c r="D70" s="3" t="s">
        <v>14</v>
      </c>
      <c r="E70" s="3" t="n">
        <v>9</v>
      </c>
      <c r="F70" s="3" t="s">
        <v>110</v>
      </c>
      <c r="H70" s="4" t="s">
        <v>329</v>
      </c>
      <c r="I70" s="3" t="s">
        <v>330</v>
      </c>
      <c r="J70" s="3" t="s">
        <v>47</v>
      </c>
      <c r="K70" s="3" t="s">
        <v>66</v>
      </c>
      <c r="L70" s="3" t="s">
        <v>34</v>
      </c>
    </row>
    <row r="71" customFormat="false" ht="15.75" hidden="false" customHeight="false" outlineLevel="0" collapsed="false">
      <c r="A71" s="2" t="n">
        <v>43971.5656012847</v>
      </c>
      <c r="B71" s="3" t="s">
        <v>331</v>
      </c>
      <c r="C71" s="3" t="s">
        <v>332</v>
      </c>
      <c r="D71" s="3" t="s">
        <v>14</v>
      </c>
      <c r="E71" s="3" t="n">
        <v>11</v>
      </c>
      <c r="F71" s="3" t="s">
        <v>333</v>
      </c>
      <c r="H71" s="3" t="s">
        <v>232</v>
      </c>
      <c r="I71" s="3" t="s">
        <v>334</v>
      </c>
      <c r="J71" s="3" t="s">
        <v>234</v>
      </c>
      <c r="K71" s="3" t="s">
        <v>19</v>
      </c>
      <c r="L71" s="3" t="s">
        <v>140</v>
      </c>
    </row>
    <row r="72" customFormat="false" ht="15.75" hidden="false" customHeight="false" outlineLevel="0" collapsed="false">
      <c r="A72" s="2" t="n">
        <v>43971.6069192245</v>
      </c>
      <c r="B72" s="3" t="s">
        <v>335</v>
      </c>
      <c r="C72" s="3" t="s">
        <v>336</v>
      </c>
      <c r="D72" s="3" t="s">
        <v>14</v>
      </c>
      <c r="E72" s="3" t="n">
        <v>7</v>
      </c>
      <c r="F72" s="3" t="n">
        <v>140</v>
      </c>
      <c r="H72" s="4" t="s">
        <v>337</v>
      </c>
      <c r="I72" s="3" t="s">
        <v>338</v>
      </c>
      <c r="J72" s="3" t="s">
        <v>234</v>
      </c>
      <c r="K72" s="3" t="s">
        <v>339</v>
      </c>
      <c r="L72" s="3" t="s">
        <v>339</v>
      </c>
    </row>
    <row r="73" customFormat="false" ht="15.75" hidden="false" customHeight="false" outlineLevel="0" collapsed="false">
      <c r="A73" s="2" t="n">
        <v>43971.6493319907</v>
      </c>
      <c r="B73" s="3" t="s">
        <v>340</v>
      </c>
      <c r="C73" s="3" t="s">
        <v>341</v>
      </c>
      <c r="D73" s="3" t="s">
        <v>14</v>
      </c>
      <c r="E73" s="3" t="n">
        <v>10</v>
      </c>
      <c r="F73" s="3" t="s">
        <v>342</v>
      </c>
      <c r="G73" s="3" t="s">
        <v>343</v>
      </c>
      <c r="H73" s="4" t="s">
        <v>344</v>
      </c>
      <c r="I73" s="3" t="s">
        <v>345</v>
      </c>
      <c r="J73" s="3" t="s">
        <v>346</v>
      </c>
      <c r="K73" s="3" t="s">
        <v>289</v>
      </c>
      <c r="L73" s="3" t="s">
        <v>187</v>
      </c>
    </row>
    <row r="74" customFormat="false" ht="15.75" hidden="false" customHeight="false" outlineLevel="0" collapsed="false">
      <c r="A74" s="2" t="n">
        <v>43971.7843692361</v>
      </c>
      <c r="B74" s="3" t="s">
        <v>347</v>
      </c>
      <c r="C74" s="3" t="s">
        <v>29</v>
      </c>
      <c r="D74" s="3" t="s">
        <v>14</v>
      </c>
      <c r="E74" s="3" t="n">
        <v>10</v>
      </c>
      <c r="F74" s="3" t="s">
        <v>342</v>
      </c>
      <c r="H74" s="4" t="s">
        <v>348</v>
      </c>
      <c r="I74" s="3" t="s">
        <v>349</v>
      </c>
      <c r="J74" s="3" t="s">
        <v>234</v>
      </c>
      <c r="K74" s="3" t="s">
        <v>80</v>
      </c>
      <c r="L74" s="3" t="s">
        <v>187</v>
      </c>
    </row>
    <row r="75" customFormat="false" ht="15.75" hidden="false" customHeight="false" outlineLevel="0" collapsed="false">
      <c r="A75" s="2" t="n">
        <v>43972.4523914236</v>
      </c>
      <c r="B75" s="3" t="s">
        <v>350</v>
      </c>
      <c r="C75" s="3" t="s">
        <v>351</v>
      </c>
      <c r="D75" s="3" t="s">
        <v>14</v>
      </c>
      <c r="E75" s="3" t="n">
        <v>8</v>
      </c>
      <c r="F75" s="3" t="n">
        <v>115</v>
      </c>
      <c r="H75" s="3" t="s">
        <v>352</v>
      </c>
      <c r="I75" s="3" t="s">
        <v>353</v>
      </c>
      <c r="J75" s="3" t="s">
        <v>354</v>
      </c>
      <c r="K75" s="3" t="s">
        <v>66</v>
      </c>
      <c r="L75" s="3" t="s">
        <v>34</v>
      </c>
    </row>
    <row r="76" customFormat="false" ht="15.75" hidden="false" customHeight="false" outlineLevel="0" collapsed="false">
      <c r="A76" s="2" t="n">
        <v>43972.8146488542</v>
      </c>
      <c r="B76" s="3" t="s">
        <v>355</v>
      </c>
      <c r="C76" s="3" t="s">
        <v>356</v>
      </c>
      <c r="D76" s="3" t="s">
        <v>357</v>
      </c>
      <c r="E76" s="3" t="n">
        <v>9</v>
      </c>
      <c r="F76" s="3" t="n">
        <v>144</v>
      </c>
      <c r="H76" s="3" t="s">
        <v>358</v>
      </c>
      <c r="I76" s="3" t="s">
        <v>359</v>
      </c>
      <c r="J76" s="3" t="s">
        <v>346</v>
      </c>
      <c r="K76" s="3" t="s">
        <v>66</v>
      </c>
      <c r="L76" s="3" t="s">
        <v>140</v>
      </c>
    </row>
    <row r="77" customFormat="false" ht="15.75" hidden="false" customHeight="false" outlineLevel="0" collapsed="false">
      <c r="A77" s="2" t="n">
        <v>43972.8447837384</v>
      </c>
      <c r="B77" s="3" t="s">
        <v>355</v>
      </c>
      <c r="C77" s="3" t="s">
        <v>356</v>
      </c>
      <c r="D77" s="3" t="s">
        <v>357</v>
      </c>
      <c r="E77" s="3" t="n">
        <v>9</v>
      </c>
      <c r="F77" s="3" t="n">
        <v>144</v>
      </c>
      <c r="H77" s="3" t="s">
        <v>232</v>
      </c>
      <c r="I77" s="3" t="s">
        <v>360</v>
      </c>
      <c r="J77" s="3" t="s">
        <v>346</v>
      </c>
      <c r="K77" s="3" t="s">
        <v>289</v>
      </c>
      <c r="L77" s="3" t="s">
        <v>34</v>
      </c>
    </row>
    <row r="78" customFormat="false" ht="15.75" hidden="false" customHeight="false" outlineLevel="0" collapsed="false">
      <c r="A78" s="2" t="n">
        <v>43972.935875706</v>
      </c>
      <c r="B78" s="3" t="s">
        <v>361</v>
      </c>
      <c r="C78" s="3" t="s">
        <v>61</v>
      </c>
      <c r="D78" s="3" t="s">
        <v>14</v>
      </c>
      <c r="E78" s="3" t="n">
        <v>10</v>
      </c>
      <c r="F78" s="3" t="s">
        <v>76</v>
      </c>
      <c r="H78" s="4" t="s">
        <v>362</v>
      </c>
      <c r="I78" s="3" t="s">
        <v>363</v>
      </c>
      <c r="J78" s="3" t="s">
        <v>165</v>
      </c>
      <c r="K78" s="3" t="s">
        <v>40</v>
      </c>
      <c r="L78" s="3" t="s">
        <v>41</v>
      </c>
    </row>
    <row r="79" customFormat="false" ht="15.75" hidden="false" customHeight="false" outlineLevel="0" collapsed="false">
      <c r="A79" s="2" t="n">
        <v>43974.8213107639</v>
      </c>
      <c r="B79" s="3" t="s">
        <v>364</v>
      </c>
      <c r="C79" s="3" t="s">
        <v>13</v>
      </c>
      <c r="D79" s="3" t="s">
        <v>14</v>
      </c>
      <c r="E79" s="3" t="n">
        <v>11</v>
      </c>
      <c r="F79" s="3" t="s">
        <v>211</v>
      </c>
      <c r="H79" s="3" t="s">
        <v>365</v>
      </c>
      <c r="I79" s="3" t="s">
        <v>366</v>
      </c>
      <c r="J79" s="3" t="s">
        <v>234</v>
      </c>
      <c r="K79" s="3" t="s">
        <v>339</v>
      </c>
      <c r="L79" s="3" t="s">
        <v>339</v>
      </c>
    </row>
    <row r="80" customFormat="false" ht="15.75" hidden="false" customHeight="false" outlineLevel="0" collapsed="false">
      <c r="A80" s="2" t="n">
        <v>43974.8217401389</v>
      </c>
      <c r="B80" s="3" t="s">
        <v>367</v>
      </c>
      <c r="C80" s="3" t="s">
        <v>368</v>
      </c>
      <c r="D80" s="3" t="s">
        <v>14</v>
      </c>
      <c r="E80" s="3" t="n">
        <v>9</v>
      </c>
      <c r="F80" s="3" t="s">
        <v>55</v>
      </c>
      <c r="H80" s="4" t="s">
        <v>369</v>
      </c>
      <c r="I80" s="3" t="s">
        <v>370</v>
      </c>
      <c r="J80" s="3" t="s">
        <v>284</v>
      </c>
      <c r="K80" s="3" t="s">
        <v>66</v>
      </c>
      <c r="L80" s="3" t="s">
        <v>41</v>
      </c>
    </row>
    <row r="81" customFormat="false" ht="15.75" hidden="false" customHeight="false" outlineLevel="0" collapsed="false">
      <c r="A81" s="2" t="n">
        <v>43974.8234348611</v>
      </c>
      <c r="B81" s="3" t="s">
        <v>367</v>
      </c>
      <c r="C81" s="3" t="s">
        <v>368</v>
      </c>
      <c r="D81" s="3" t="s">
        <v>14</v>
      </c>
      <c r="E81" s="3" t="n">
        <v>9</v>
      </c>
      <c r="F81" s="3" t="s">
        <v>55</v>
      </c>
      <c r="H81" s="4" t="s">
        <v>369</v>
      </c>
      <c r="I81" s="3" t="s">
        <v>370</v>
      </c>
      <c r="J81" s="3" t="s">
        <v>284</v>
      </c>
      <c r="K81" s="3" t="s">
        <v>289</v>
      </c>
      <c r="L81" s="3" t="s">
        <v>135</v>
      </c>
    </row>
    <row r="82" customFormat="false" ht="15.75" hidden="false" customHeight="false" outlineLevel="0" collapsed="false">
      <c r="A82" s="2" t="n">
        <v>43975.3059519676</v>
      </c>
      <c r="B82" s="3" t="s">
        <v>371</v>
      </c>
      <c r="C82" s="3" t="s">
        <v>372</v>
      </c>
      <c r="D82" s="3" t="s">
        <v>14</v>
      </c>
      <c r="E82" s="3" t="n">
        <v>9</v>
      </c>
      <c r="F82" s="3" t="s">
        <v>70</v>
      </c>
      <c r="H82" s="4" t="s">
        <v>373</v>
      </c>
      <c r="I82" s="3" t="s">
        <v>374</v>
      </c>
      <c r="J82" s="3" t="s">
        <v>375</v>
      </c>
      <c r="K82" s="3" t="s">
        <v>289</v>
      </c>
      <c r="L82" s="3" t="s">
        <v>20</v>
      </c>
    </row>
    <row r="83" customFormat="false" ht="15.75" hidden="false" customHeight="false" outlineLevel="0" collapsed="false">
      <c r="A83" s="2" t="n">
        <v>43975.4406093634</v>
      </c>
      <c r="B83" s="3" t="s">
        <v>376</v>
      </c>
      <c r="C83" s="3" t="s">
        <v>216</v>
      </c>
      <c r="E83" s="3" t="n">
        <v>10</v>
      </c>
      <c r="F83" s="3" t="n">
        <v>117</v>
      </c>
      <c r="H83" s="4" t="s">
        <v>377</v>
      </c>
      <c r="I83" s="3" t="s">
        <v>378</v>
      </c>
      <c r="J83" s="3" t="s">
        <v>234</v>
      </c>
      <c r="K83" s="3" t="s">
        <v>40</v>
      </c>
      <c r="L83" s="3" t="s">
        <v>140</v>
      </c>
    </row>
    <row r="84" customFormat="false" ht="15.75" hidden="false" customHeight="false" outlineLevel="0" collapsed="false">
      <c r="A84" s="2" t="n">
        <v>43975.9199594329</v>
      </c>
      <c r="B84" s="3" t="s">
        <v>379</v>
      </c>
      <c r="C84" s="3" t="s">
        <v>356</v>
      </c>
      <c r="D84" s="3" t="s">
        <v>14</v>
      </c>
      <c r="E84" s="3" t="n">
        <v>10</v>
      </c>
      <c r="F84" s="3" t="s">
        <v>174</v>
      </c>
      <c r="H84" s="5" t="s">
        <v>380</v>
      </c>
      <c r="I84" s="3" t="s">
        <v>381</v>
      </c>
      <c r="J84" s="3" t="s">
        <v>234</v>
      </c>
      <c r="K84" s="3" t="s">
        <v>40</v>
      </c>
      <c r="L84" s="3" t="s">
        <v>140</v>
      </c>
    </row>
    <row r="85" customFormat="false" ht="15.75" hidden="false" customHeight="false" outlineLevel="0" collapsed="false">
      <c r="A85" s="2" t="n">
        <v>43975.9454897107</v>
      </c>
      <c r="B85" s="3" t="s">
        <v>172</v>
      </c>
      <c r="C85" s="3" t="s">
        <v>173</v>
      </c>
      <c r="D85" s="3" t="s">
        <v>14</v>
      </c>
      <c r="E85" s="3" t="n">
        <v>10</v>
      </c>
      <c r="F85" s="3" t="s">
        <v>211</v>
      </c>
      <c r="H85" s="4" t="s">
        <v>382</v>
      </c>
      <c r="I85" s="3" t="s">
        <v>176</v>
      </c>
      <c r="J85" s="3" t="s">
        <v>383</v>
      </c>
      <c r="K85" s="3" t="s">
        <v>19</v>
      </c>
      <c r="L85" s="3" t="s">
        <v>140</v>
      </c>
    </row>
    <row r="86" customFormat="false" ht="15.75" hidden="false" customHeight="false" outlineLevel="0" collapsed="false">
      <c r="A86" s="2" t="n">
        <v>43976.4343751968</v>
      </c>
      <c r="B86" s="3" t="s">
        <v>384</v>
      </c>
      <c r="C86" s="3" t="s">
        <v>385</v>
      </c>
      <c r="D86" s="3" t="s">
        <v>14</v>
      </c>
      <c r="E86" s="3" t="n">
        <v>10</v>
      </c>
      <c r="F86" s="3" t="n">
        <v>117</v>
      </c>
      <c r="H86" s="4" t="s">
        <v>386</v>
      </c>
      <c r="I86" s="3" t="s">
        <v>387</v>
      </c>
      <c r="J86" s="3" t="s">
        <v>284</v>
      </c>
      <c r="K86" s="3" t="s">
        <v>289</v>
      </c>
      <c r="L86" s="3" t="s">
        <v>339</v>
      </c>
    </row>
    <row r="87" customFormat="false" ht="15.75" hidden="false" customHeight="false" outlineLevel="0" collapsed="false">
      <c r="A87" s="2" t="n">
        <v>43976.7643959491</v>
      </c>
      <c r="B87" s="3" t="s">
        <v>388</v>
      </c>
      <c r="C87" s="3" t="s">
        <v>389</v>
      </c>
      <c r="D87" s="3" t="s">
        <v>390</v>
      </c>
      <c r="E87" s="3" t="n">
        <v>8</v>
      </c>
      <c r="F87" s="3" t="s">
        <v>391</v>
      </c>
      <c r="H87" s="4" t="s">
        <v>392</v>
      </c>
      <c r="I87" s="3" t="s">
        <v>393</v>
      </c>
      <c r="J87" s="3" t="s">
        <v>383</v>
      </c>
      <c r="K87" s="3" t="s">
        <v>80</v>
      </c>
      <c r="L87" s="3" t="s">
        <v>20</v>
      </c>
    </row>
    <row r="88" customFormat="false" ht="15.75" hidden="false" customHeight="false" outlineLevel="0" collapsed="false">
      <c r="A88" s="2" t="n">
        <v>43976.7720390741</v>
      </c>
      <c r="B88" s="3" t="s">
        <v>103</v>
      </c>
      <c r="C88" s="3" t="s">
        <v>394</v>
      </c>
      <c r="D88" s="3" t="s">
        <v>69</v>
      </c>
      <c r="E88" s="3" t="n">
        <v>9</v>
      </c>
      <c r="F88" s="3" t="s">
        <v>395</v>
      </c>
      <c r="H88" s="4" t="s">
        <v>396</v>
      </c>
      <c r="I88" s="3" t="s">
        <v>107</v>
      </c>
      <c r="J88" s="3" t="s">
        <v>58</v>
      </c>
      <c r="K88" s="3" t="s">
        <v>19</v>
      </c>
      <c r="L88" s="3" t="s">
        <v>27</v>
      </c>
    </row>
    <row r="89" customFormat="false" ht="15.75" hidden="false" customHeight="false" outlineLevel="0" collapsed="false">
      <c r="A89" s="2" t="n">
        <v>43976.9454481597</v>
      </c>
      <c r="B89" s="3" t="s">
        <v>397</v>
      </c>
      <c r="C89" s="3" t="s">
        <v>319</v>
      </c>
      <c r="D89" s="3" t="s">
        <v>69</v>
      </c>
      <c r="E89" s="3" t="n">
        <v>8</v>
      </c>
      <c r="F89" s="3" t="s">
        <v>398</v>
      </c>
      <c r="H89" s="4" t="s">
        <v>399</v>
      </c>
      <c r="I89" s="3" t="s">
        <v>400</v>
      </c>
      <c r="J89" s="3" t="s">
        <v>102</v>
      </c>
      <c r="K89" s="3" t="s">
        <v>87</v>
      </c>
      <c r="L89" s="3" t="s">
        <v>135</v>
      </c>
    </row>
    <row r="90" customFormat="false" ht="15.75" hidden="false" customHeight="false" outlineLevel="0" collapsed="false">
      <c r="A90" s="2" t="n">
        <v>43977.2846279167</v>
      </c>
      <c r="B90" s="3" t="s">
        <v>401</v>
      </c>
      <c r="C90" s="3" t="s">
        <v>189</v>
      </c>
      <c r="D90" s="3" t="s">
        <v>402</v>
      </c>
      <c r="E90" s="3" t="n">
        <v>7</v>
      </c>
      <c r="F90" s="3" t="s">
        <v>403</v>
      </c>
      <c r="H90" s="4" t="s">
        <v>404</v>
      </c>
      <c r="I90" s="3" t="s">
        <v>405</v>
      </c>
      <c r="J90" s="3" t="s">
        <v>224</v>
      </c>
      <c r="K90" s="3" t="s">
        <v>40</v>
      </c>
      <c r="L90" s="3" t="s">
        <v>41</v>
      </c>
    </row>
    <row r="91" customFormat="false" ht="15.75" hidden="false" customHeight="false" outlineLevel="0" collapsed="false">
      <c r="A91" s="2" t="n">
        <v>43977.2868321875</v>
      </c>
      <c r="B91" s="3" t="s">
        <v>401</v>
      </c>
      <c r="C91" s="3" t="s">
        <v>189</v>
      </c>
      <c r="D91" s="3" t="s">
        <v>402</v>
      </c>
      <c r="E91" s="3" t="n">
        <v>8</v>
      </c>
      <c r="F91" s="3" t="s">
        <v>403</v>
      </c>
      <c r="G91" s="3" t="s">
        <v>406</v>
      </c>
      <c r="H91" s="4" t="s">
        <v>404</v>
      </c>
      <c r="I91" s="3" t="s">
        <v>405</v>
      </c>
      <c r="J91" s="3" t="s">
        <v>268</v>
      </c>
      <c r="K91" s="3" t="s">
        <v>40</v>
      </c>
      <c r="L91" s="3" t="s">
        <v>339</v>
      </c>
    </row>
    <row r="92" customFormat="false" ht="15.75" hidden="false" customHeight="false" outlineLevel="0" collapsed="false">
      <c r="A92" s="2" t="n">
        <v>43977.2884656829</v>
      </c>
      <c r="B92" s="3" t="s">
        <v>407</v>
      </c>
      <c r="C92" s="3" t="s">
        <v>189</v>
      </c>
      <c r="D92" s="3" t="s">
        <v>402</v>
      </c>
      <c r="E92" s="3" t="n">
        <v>8</v>
      </c>
      <c r="F92" s="3" t="s">
        <v>408</v>
      </c>
      <c r="G92" s="3" t="s">
        <v>409</v>
      </c>
      <c r="H92" s="4" t="s">
        <v>404</v>
      </c>
      <c r="I92" s="3" t="s">
        <v>405</v>
      </c>
      <c r="J92" s="3" t="s">
        <v>165</v>
      </c>
      <c r="K92" s="3" t="s">
        <v>40</v>
      </c>
      <c r="L92" s="3" t="s">
        <v>339</v>
      </c>
    </row>
    <row r="93" customFormat="false" ht="15.75" hidden="false" customHeight="false" outlineLevel="0" collapsed="false">
      <c r="A93" s="2" t="n">
        <v>43977.8151937731</v>
      </c>
      <c r="B93" s="3" t="s">
        <v>410</v>
      </c>
      <c r="C93" s="3" t="s">
        <v>205</v>
      </c>
      <c r="D93" s="3" t="s">
        <v>14</v>
      </c>
      <c r="E93" s="3" t="n">
        <v>10</v>
      </c>
      <c r="F93" s="3" t="s">
        <v>211</v>
      </c>
      <c r="H93" s="4" t="s">
        <v>411</v>
      </c>
      <c r="I93" s="3" t="s">
        <v>412</v>
      </c>
      <c r="J93" s="3" t="s">
        <v>284</v>
      </c>
      <c r="K93" s="3" t="s">
        <v>289</v>
      </c>
      <c r="L93" s="3" t="s">
        <v>27</v>
      </c>
    </row>
    <row r="94" customFormat="false" ht="15.75" hidden="false" customHeight="false" outlineLevel="0" collapsed="false">
      <c r="A94" s="2" t="n">
        <v>43977.8959699884</v>
      </c>
      <c r="B94" s="3" t="s">
        <v>413</v>
      </c>
      <c r="C94" s="3" t="s">
        <v>54</v>
      </c>
      <c r="D94" s="3" t="s">
        <v>14</v>
      </c>
      <c r="E94" s="3" t="n">
        <v>10</v>
      </c>
      <c r="F94" s="3" t="s">
        <v>414</v>
      </c>
      <c r="H94" s="4" t="s">
        <v>415</v>
      </c>
      <c r="I94" s="3" t="s">
        <v>416</v>
      </c>
      <c r="J94" s="3" t="s">
        <v>159</v>
      </c>
      <c r="K94" s="3" t="s">
        <v>59</v>
      </c>
      <c r="L94" s="3" t="s">
        <v>41</v>
      </c>
    </row>
    <row r="95" customFormat="false" ht="15.75" hidden="false" customHeight="false" outlineLevel="0" collapsed="false">
      <c r="A95" s="2" t="n">
        <v>43978.3562470486</v>
      </c>
      <c r="B95" s="3" t="s">
        <v>417</v>
      </c>
      <c r="C95" s="3" t="s">
        <v>418</v>
      </c>
      <c r="D95" s="3" t="s">
        <v>14</v>
      </c>
      <c r="E95" s="3" t="n">
        <v>10</v>
      </c>
      <c r="F95" s="3" t="s">
        <v>342</v>
      </c>
      <c r="H95" s="4" t="s">
        <v>419</v>
      </c>
      <c r="I95" s="3" t="s">
        <v>420</v>
      </c>
      <c r="J95" s="3" t="s">
        <v>284</v>
      </c>
      <c r="K95" s="3" t="s">
        <v>19</v>
      </c>
      <c r="L95" s="3" t="s">
        <v>140</v>
      </c>
    </row>
    <row r="96" customFormat="false" ht="15.75" hidden="false" customHeight="false" outlineLevel="0" collapsed="false">
      <c r="A96" s="2" t="n">
        <v>43978.5562362269</v>
      </c>
      <c r="B96" s="3" t="s">
        <v>421</v>
      </c>
      <c r="C96" s="3" t="s">
        <v>29</v>
      </c>
      <c r="D96" s="3" t="s">
        <v>14</v>
      </c>
      <c r="E96" s="3" t="n">
        <v>8</v>
      </c>
      <c r="F96" s="3" t="n">
        <v>84</v>
      </c>
      <c r="H96" s="4" t="s">
        <v>422</v>
      </c>
      <c r="I96" s="3" t="s">
        <v>423</v>
      </c>
      <c r="J96" s="3" t="s">
        <v>26</v>
      </c>
      <c r="K96" s="3" t="s">
        <v>19</v>
      </c>
      <c r="L96" s="3" t="s">
        <v>20</v>
      </c>
    </row>
    <row r="97" customFormat="false" ht="15.75" hidden="false" customHeight="false" outlineLevel="0" collapsed="false">
      <c r="A97" s="2" t="n">
        <v>43978.6969544329</v>
      </c>
      <c r="B97" s="3" t="s">
        <v>424</v>
      </c>
      <c r="C97" s="3" t="s">
        <v>173</v>
      </c>
      <c r="D97" s="3" t="s">
        <v>14</v>
      </c>
      <c r="E97" s="3" t="n">
        <v>10</v>
      </c>
      <c r="F97" s="3" t="s">
        <v>211</v>
      </c>
      <c r="H97" s="4" t="s">
        <v>425</v>
      </c>
      <c r="I97" s="3" t="s">
        <v>426</v>
      </c>
      <c r="J97" s="3" t="s">
        <v>284</v>
      </c>
      <c r="K97" s="3" t="s">
        <v>40</v>
      </c>
      <c r="L97" s="3" t="s">
        <v>140</v>
      </c>
    </row>
    <row r="98" customFormat="false" ht="15.75" hidden="false" customHeight="false" outlineLevel="0" collapsed="false">
      <c r="A98" s="2" t="n">
        <v>43978.6976881713</v>
      </c>
      <c r="B98" s="3" t="s">
        <v>424</v>
      </c>
      <c r="C98" s="3" t="s">
        <v>173</v>
      </c>
      <c r="D98" s="3" t="s">
        <v>14</v>
      </c>
      <c r="E98" s="3" t="n">
        <v>10</v>
      </c>
      <c r="F98" s="3" t="s">
        <v>211</v>
      </c>
      <c r="H98" s="4" t="s">
        <v>425</v>
      </c>
      <c r="I98" s="3" t="s">
        <v>426</v>
      </c>
      <c r="J98" s="3" t="s">
        <v>284</v>
      </c>
      <c r="K98" s="3" t="s">
        <v>40</v>
      </c>
      <c r="L98" s="3" t="s">
        <v>140</v>
      </c>
    </row>
    <row r="99" customFormat="false" ht="15.75" hidden="false" customHeight="false" outlineLevel="0" collapsed="false">
      <c r="A99" s="2" t="n">
        <v>43979.6460918403</v>
      </c>
      <c r="B99" s="3" t="s">
        <v>427</v>
      </c>
      <c r="C99" s="3" t="s">
        <v>428</v>
      </c>
      <c r="D99" s="3" t="s">
        <v>14</v>
      </c>
      <c r="E99" s="3" t="n">
        <v>10</v>
      </c>
      <c r="F99" s="3" t="s">
        <v>429</v>
      </c>
      <c r="H99" s="4" t="s">
        <v>430</v>
      </c>
      <c r="I99" s="3" t="s">
        <v>431</v>
      </c>
      <c r="J99" s="3" t="s">
        <v>432</v>
      </c>
      <c r="K99" s="3" t="s">
        <v>40</v>
      </c>
      <c r="L99" s="3" t="s">
        <v>20</v>
      </c>
    </row>
    <row r="100" customFormat="false" ht="15.75" hidden="false" customHeight="false" outlineLevel="0" collapsed="false">
      <c r="A100" s="2" t="n">
        <v>43979.7965921759</v>
      </c>
      <c r="B100" s="3" t="s">
        <v>433</v>
      </c>
      <c r="C100" s="3" t="s">
        <v>205</v>
      </c>
      <c r="D100" s="3" t="s">
        <v>14</v>
      </c>
      <c r="E100" s="3" t="n">
        <v>8</v>
      </c>
      <c r="F100" s="3" t="s">
        <v>174</v>
      </c>
      <c r="H100" s="4" t="s">
        <v>434</v>
      </c>
      <c r="I100" s="3" t="s">
        <v>435</v>
      </c>
      <c r="J100" s="3" t="s">
        <v>171</v>
      </c>
      <c r="K100" s="3" t="s">
        <v>66</v>
      </c>
      <c r="L100" s="3" t="s">
        <v>27</v>
      </c>
    </row>
    <row r="101" customFormat="false" ht="15.75" hidden="false" customHeight="false" outlineLevel="0" collapsed="false">
      <c r="A101" s="2" t="n">
        <v>43980.8642936227</v>
      </c>
      <c r="B101" s="3" t="s">
        <v>436</v>
      </c>
      <c r="C101" s="3" t="s">
        <v>437</v>
      </c>
      <c r="D101" s="3" t="s">
        <v>438</v>
      </c>
      <c r="E101" s="3" t="n">
        <v>8</v>
      </c>
      <c r="F101" s="3" t="n">
        <v>117</v>
      </c>
      <c r="H101" s="4" t="s">
        <v>439</v>
      </c>
      <c r="I101" s="3" t="s">
        <v>440</v>
      </c>
      <c r="J101" s="3" t="s">
        <v>441</v>
      </c>
      <c r="K101" s="3" t="s">
        <v>289</v>
      </c>
      <c r="L101" s="3" t="s">
        <v>187</v>
      </c>
    </row>
    <row r="102" customFormat="false" ht="15.75" hidden="false" customHeight="false" outlineLevel="0" collapsed="false">
      <c r="A102" s="2" t="n">
        <v>43982.898883588</v>
      </c>
      <c r="B102" s="3" t="s">
        <v>442</v>
      </c>
      <c r="C102" s="3" t="s">
        <v>443</v>
      </c>
      <c r="D102" s="3" t="s">
        <v>69</v>
      </c>
      <c r="E102" s="3" t="n">
        <v>7</v>
      </c>
      <c r="F102" s="3" t="s">
        <v>76</v>
      </c>
      <c r="H102" s="3" t="s">
        <v>444</v>
      </c>
      <c r="I102" s="3" t="s">
        <v>445</v>
      </c>
      <c r="J102" s="3" t="s">
        <v>284</v>
      </c>
      <c r="K102" s="3" t="s">
        <v>80</v>
      </c>
      <c r="L102" s="3" t="s">
        <v>187</v>
      </c>
    </row>
    <row r="103" customFormat="false" ht="15.75" hidden="false" customHeight="false" outlineLevel="0" collapsed="false">
      <c r="A103" s="2" t="n">
        <v>43982.8990629167</v>
      </c>
      <c r="B103" s="3" t="s">
        <v>442</v>
      </c>
      <c r="C103" s="3" t="s">
        <v>443</v>
      </c>
      <c r="D103" s="3" t="s">
        <v>69</v>
      </c>
      <c r="E103" s="3" t="n">
        <v>7</v>
      </c>
      <c r="F103" s="3" t="s">
        <v>76</v>
      </c>
      <c r="H103" s="3" t="s">
        <v>444</v>
      </c>
      <c r="I103" s="3" t="s">
        <v>445</v>
      </c>
      <c r="J103" s="3" t="s">
        <v>284</v>
      </c>
      <c r="K103" s="3" t="s">
        <v>80</v>
      </c>
      <c r="L103" s="3" t="s">
        <v>187</v>
      </c>
    </row>
    <row r="104" customFormat="false" ht="15.75" hidden="false" customHeight="false" outlineLevel="0" collapsed="false">
      <c r="A104" s="2" t="n">
        <v>43983.0001896181</v>
      </c>
      <c r="B104" s="3" t="s">
        <v>446</v>
      </c>
      <c r="C104" s="3" t="s">
        <v>319</v>
      </c>
      <c r="D104" s="3" t="s">
        <v>14</v>
      </c>
      <c r="E104" s="3" t="n">
        <v>7</v>
      </c>
      <c r="F104" s="3" t="s">
        <v>447</v>
      </c>
      <c r="H104" s="4" t="s">
        <v>448</v>
      </c>
      <c r="I104" s="3" t="s">
        <v>449</v>
      </c>
      <c r="J104" s="3" t="s">
        <v>450</v>
      </c>
      <c r="K104" s="3" t="s">
        <v>66</v>
      </c>
      <c r="L104" s="3" t="s">
        <v>20</v>
      </c>
    </row>
    <row r="105" customFormat="false" ht="15.75" hidden="false" customHeight="false" outlineLevel="0" collapsed="false">
      <c r="A105" s="2" t="n">
        <v>43985.9313033796</v>
      </c>
      <c r="B105" s="3" t="s">
        <v>451</v>
      </c>
      <c r="C105" s="3" t="s">
        <v>452</v>
      </c>
      <c r="D105" s="3" t="s">
        <v>14</v>
      </c>
      <c r="E105" s="3" t="n">
        <v>10</v>
      </c>
      <c r="F105" s="3" t="s">
        <v>174</v>
      </c>
      <c r="H105" s="4" t="s">
        <v>453</v>
      </c>
      <c r="I105" s="3" t="s">
        <v>454</v>
      </c>
      <c r="J105" s="3" t="s">
        <v>450</v>
      </c>
      <c r="K105" s="3" t="s">
        <v>289</v>
      </c>
      <c r="L105" s="3" t="s">
        <v>140</v>
      </c>
    </row>
    <row r="106" customFormat="false" ht="15.75" hidden="false" customHeight="false" outlineLevel="0" collapsed="false">
      <c r="A106" s="2" t="n">
        <v>43987.3113479051</v>
      </c>
      <c r="B106" s="3" t="s">
        <v>455</v>
      </c>
      <c r="C106" s="3" t="s">
        <v>456</v>
      </c>
      <c r="D106" s="3" t="s">
        <v>14</v>
      </c>
      <c r="E106" s="3" t="n">
        <v>7</v>
      </c>
      <c r="F106" s="3" t="n">
        <v>117</v>
      </c>
      <c r="H106" s="4" t="s">
        <v>457</v>
      </c>
      <c r="I106" s="3" t="s">
        <v>458</v>
      </c>
      <c r="J106" s="3" t="s">
        <v>459</v>
      </c>
      <c r="K106" s="3" t="s">
        <v>289</v>
      </c>
      <c r="L106" s="3" t="s">
        <v>187</v>
      </c>
    </row>
    <row r="107" customFormat="false" ht="15.75" hidden="false" customHeight="false" outlineLevel="0" collapsed="false">
      <c r="A107" s="2" t="n">
        <v>43989.788926088</v>
      </c>
      <c r="B107" s="3" t="s">
        <v>460</v>
      </c>
      <c r="C107" s="3" t="s">
        <v>461</v>
      </c>
      <c r="D107" s="3" t="s">
        <v>14</v>
      </c>
      <c r="E107" s="3" t="n">
        <v>8</v>
      </c>
      <c r="F107" s="3" t="s">
        <v>462</v>
      </c>
      <c r="H107" s="4" t="s">
        <v>463</v>
      </c>
      <c r="I107" s="3" t="s">
        <v>464</v>
      </c>
      <c r="J107" s="3" t="s">
        <v>159</v>
      </c>
      <c r="K107" s="3" t="s">
        <v>87</v>
      </c>
      <c r="L107" s="3" t="s">
        <v>41</v>
      </c>
    </row>
    <row r="108" customFormat="false" ht="15.75" hidden="false" customHeight="false" outlineLevel="0" collapsed="false">
      <c r="A108" s="2" t="n">
        <v>43990.6764103588</v>
      </c>
      <c r="B108" s="3" t="s">
        <v>465</v>
      </c>
      <c r="C108" s="3" t="s">
        <v>466</v>
      </c>
      <c r="D108" s="3" t="s">
        <v>14</v>
      </c>
      <c r="E108" s="3" t="n">
        <v>10</v>
      </c>
      <c r="F108" s="3" t="s">
        <v>342</v>
      </c>
      <c r="H108" s="4" t="s">
        <v>467</v>
      </c>
      <c r="I108" s="3" t="s">
        <v>468</v>
      </c>
      <c r="J108" s="3" t="s">
        <v>339</v>
      </c>
      <c r="K108" s="3" t="s">
        <v>66</v>
      </c>
      <c r="L108" s="3" t="s">
        <v>140</v>
      </c>
    </row>
    <row r="109" customFormat="false" ht="15.75" hidden="false" customHeight="false" outlineLevel="0" collapsed="false">
      <c r="A109" s="2" t="n">
        <v>43992.6166562037</v>
      </c>
      <c r="B109" s="3" t="s">
        <v>469</v>
      </c>
      <c r="C109" s="3" t="s">
        <v>470</v>
      </c>
      <c r="D109" s="3" t="s">
        <v>14</v>
      </c>
      <c r="E109" s="3" t="n">
        <v>10</v>
      </c>
      <c r="F109" s="3" t="s">
        <v>471</v>
      </c>
      <c r="H109" s="4" t="s">
        <v>472</v>
      </c>
      <c r="I109" s="3" t="s">
        <v>473</v>
      </c>
      <c r="J109" s="3" t="s">
        <v>102</v>
      </c>
      <c r="K109" s="3" t="s">
        <v>114</v>
      </c>
      <c r="L109" s="3" t="s">
        <v>27</v>
      </c>
    </row>
    <row r="110" customFormat="false" ht="15.75" hidden="false" customHeight="false" outlineLevel="0" collapsed="false">
      <c r="A110" s="2" t="n">
        <v>43994.5515531829</v>
      </c>
      <c r="B110" s="3" t="s">
        <v>474</v>
      </c>
      <c r="C110" s="3" t="s">
        <v>475</v>
      </c>
      <c r="D110" s="3" t="s">
        <v>14</v>
      </c>
      <c r="E110" s="3" t="n">
        <v>8</v>
      </c>
      <c r="F110" s="3" t="n">
        <v>117</v>
      </c>
      <c r="H110" s="4" t="s">
        <v>476</v>
      </c>
      <c r="I110" s="3" t="s">
        <v>477</v>
      </c>
      <c r="J110" s="3" t="s">
        <v>26</v>
      </c>
      <c r="K110" s="3" t="s">
        <v>114</v>
      </c>
      <c r="L110" s="3" t="s">
        <v>20</v>
      </c>
    </row>
    <row r="111" customFormat="false" ht="15.75" hidden="false" customHeight="false" outlineLevel="0" collapsed="false">
      <c r="A111" s="2" t="n">
        <v>43997.3943738426</v>
      </c>
      <c r="B111" s="3" t="s">
        <v>442</v>
      </c>
      <c r="C111" s="3" t="s">
        <v>195</v>
      </c>
      <c r="D111" s="3" t="s">
        <v>69</v>
      </c>
      <c r="E111" s="3" t="n">
        <v>7</v>
      </c>
      <c r="F111" s="3" t="s">
        <v>76</v>
      </c>
      <c r="H111" s="3" t="s">
        <v>444</v>
      </c>
      <c r="I111" s="3" t="s">
        <v>478</v>
      </c>
      <c r="J111" s="3" t="s">
        <v>479</v>
      </c>
      <c r="K111" s="3" t="s">
        <v>80</v>
      </c>
      <c r="L111" s="3" t="s">
        <v>187</v>
      </c>
    </row>
    <row r="112" customFormat="false" ht="15.75" hidden="false" customHeight="false" outlineLevel="0" collapsed="false">
      <c r="A112" s="2" t="n">
        <v>43997.3945971759</v>
      </c>
      <c r="B112" s="3" t="s">
        <v>442</v>
      </c>
      <c r="C112" s="3" t="s">
        <v>195</v>
      </c>
      <c r="D112" s="3" t="s">
        <v>69</v>
      </c>
      <c r="E112" s="3" t="n">
        <v>7</v>
      </c>
      <c r="F112" s="3" t="s">
        <v>76</v>
      </c>
      <c r="H112" s="3" t="s">
        <v>444</v>
      </c>
      <c r="I112" s="3" t="s">
        <v>478</v>
      </c>
      <c r="J112" s="3" t="s">
        <v>479</v>
      </c>
      <c r="K112" s="3" t="s">
        <v>80</v>
      </c>
      <c r="L112" s="3" t="s">
        <v>187</v>
      </c>
    </row>
    <row r="113" customFormat="false" ht="15.75" hidden="false" customHeight="false" outlineLevel="0" collapsed="false">
      <c r="A113" s="2" t="n">
        <v>43997.3946864583</v>
      </c>
      <c r="B113" s="3" t="s">
        <v>442</v>
      </c>
      <c r="C113" s="3" t="s">
        <v>195</v>
      </c>
      <c r="D113" s="3" t="s">
        <v>69</v>
      </c>
      <c r="E113" s="3" t="n">
        <v>7</v>
      </c>
      <c r="F113" s="3" t="s">
        <v>76</v>
      </c>
      <c r="H113" s="3" t="s">
        <v>444</v>
      </c>
      <c r="I113" s="3" t="s">
        <v>478</v>
      </c>
      <c r="J113" s="3" t="s">
        <v>479</v>
      </c>
      <c r="K113" s="3" t="s">
        <v>80</v>
      </c>
      <c r="L113" s="3" t="s">
        <v>187</v>
      </c>
    </row>
    <row r="114" customFormat="false" ht="15.75" hidden="false" customHeight="false" outlineLevel="0" collapsed="false">
      <c r="A114" s="2" t="n">
        <v>44000.5336161343</v>
      </c>
      <c r="B114" s="3" t="s">
        <v>480</v>
      </c>
      <c r="C114" s="3" t="s">
        <v>481</v>
      </c>
      <c r="D114" s="3" t="s">
        <v>14</v>
      </c>
      <c r="E114" s="3" t="n">
        <v>10</v>
      </c>
      <c r="F114" s="3" t="s">
        <v>447</v>
      </c>
      <c r="H114" s="4" t="s">
        <v>482</v>
      </c>
      <c r="I114" s="3" t="s">
        <v>483</v>
      </c>
      <c r="J114" s="3" t="s">
        <v>268</v>
      </c>
      <c r="K114" s="3" t="s">
        <v>339</v>
      </c>
      <c r="L114" s="3" t="s">
        <v>339</v>
      </c>
    </row>
    <row r="115" customFormat="false" ht="15.75" hidden="false" customHeight="false" outlineLevel="0" collapsed="false">
      <c r="A115" s="2" t="n">
        <v>44001.9175967708</v>
      </c>
      <c r="B115" s="3" t="s">
        <v>484</v>
      </c>
      <c r="C115" s="3" t="s">
        <v>456</v>
      </c>
      <c r="D115" s="3" t="s">
        <v>14</v>
      </c>
      <c r="E115" s="3" t="n">
        <v>10</v>
      </c>
      <c r="F115" s="3" t="s">
        <v>485</v>
      </c>
      <c r="H115" s="4" t="s">
        <v>486</v>
      </c>
      <c r="I115" s="3" t="s">
        <v>487</v>
      </c>
      <c r="J115" s="3" t="s">
        <v>339</v>
      </c>
      <c r="K115" s="3" t="s">
        <v>289</v>
      </c>
      <c r="L115" s="3" t="s">
        <v>20</v>
      </c>
    </row>
    <row r="116" customFormat="false" ht="15.75" hidden="false" customHeight="false" outlineLevel="0" collapsed="false">
      <c r="A116" s="2" t="n">
        <v>44002.5068701968</v>
      </c>
      <c r="B116" s="3" t="s">
        <v>488</v>
      </c>
      <c r="C116" s="3" t="s">
        <v>489</v>
      </c>
      <c r="D116" s="3" t="s">
        <v>14</v>
      </c>
      <c r="E116" s="3" t="n">
        <v>7</v>
      </c>
      <c r="F116" s="3" t="s">
        <v>490</v>
      </c>
      <c r="G116" s="3" t="s">
        <v>491</v>
      </c>
      <c r="H116" s="4" t="s">
        <v>492</v>
      </c>
      <c r="I116" s="3" t="s">
        <v>493</v>
      </c>
      <c r="J116" s="3" t="s">
        <v>494</v>
      </c>
      <c r="K116" s="3" t="s">
        <v>66</v>
      </c>
      <c r="L116" s="3" t="s">
        <v>20</v>
      </c>
    </row>
    <row r="117" customFormat="false" ht="15.75" hidden="false" customHeight="false" outlineLevel="0" collapsed="false">
      <c r="A117" s="2" t="n">
        <v>44006.4650306713</v>
      </c>
      <c r="B117" s="3" t="s">
        <v>495</v>
      </c>
      <c r="C117" s="3" t="s">
        <v>496</v>
      </c>
      <c r="D117" s="3" t="s">
        <v>497</v>
      </c>
      <c r="E117" s="3" t="n">
        <v>10</v>
      </c>
      <c r="F117" s="3" t="s">
        <v>498</v>
      </c>
      <c r="H117" s="4" t="s">
        <v>499</v>
      </c>
      <c r="I117" s="3" t="s">
        <v>500</v>
      </c>
      <c r="J117" s="3" t="s">
        <v>26</v>
      </c>
      <c r="K117" s="3" t="s">
        <v>66</v>
      </c>
      <c r="L117" s="3" t="s">
        <v>27</v>
      </c>
    </row>
    <row r="118" customFormat="false" ht="15.75" hidden="false" customHeight="false" outlineLevel="0" collapsed="false">
      <c r="A118" s="2" t="n">
        <v>44006.4789157407</v>
      </c>
      <c r="B118" s="3" t="s">
        <v>501</v>
      </c>
      <c r="C118" s="3" t="s">
        <v>502</v>
      </c>
      <c r="D118" s="3" t="s">
        <v>503</v>
      </c>
      <c r="E118" s="3" t="n">
        <v>10</v>
      </c>
      <c r="F118" s="3" t="s">
        <v>504</v>
      </c>
      <c r="H118" s="4" t="s">
        <v>505</v>
      </c>
      <c r="I118" s="3" t="s">
        <v>506</v>
      </c>
      <c r="J118" s="3" t="s">
        <v>26</v>
      </c>
      <c r="K118" s="3" t="s">
        <v>114</v>
      </c>
      <c r="L118" s="3" t="s">
        <v>27</v>
      </c>
    </row>
    <row r="119" customFormat="false" ht="15.75" hidden="false" customHeight="false" outlineLevel="0" collapsed="false">
      <c r="A119" s="2" t="n">
        <v>44008.8590071412</v>
      </c>
      <c r="B119" s="3" t="s">
        <v>507</v>
      </c>
      <c r="C119" s="3" t="s">
        <v>508</v>
      </c>
      <c r="D119" s="3" t="s">
        <v>14</v>
      </c>
      <c r="E119" s="3" t="n">
        <v>9</v>
      </c>
      <c r="F119" s="3" t="s">
        <v>110</v>
      </c>
      <c r="H119" s="4" t="s">
        <v>509</v>
      </c>
      <c r="I119" s="3" t="s">
        <v>510</v>
      </c>
      <c r="J119" s="3" t="s">
        <v>159</v>
      </c>
      <c r="K119" s="3" t="s">
        <v>66</v>
      </c>
      <c r="L119" s="3" t="s">
        <v>140</v>
      </c>
    </row>
    <row r="120" customFormat="false" ht="15.75" hidden="false" customHeight="false" outlineLevel="0" collapsed="false">
      <c r="A120" s="2" t="n">
        <v>44015.7249890972</v>
      </c>
      <c r="B120" s="3" t="s">
        <v>511</v>
      </c>
      <c r="C120" s="3" t="s">
        <v>512</v>
      </c>
      <c r="D120" s="3" t="s">
        <v>14</v>
      </c>
      <c r="E120" s="3" t="n">
        <v>9</v>
      </c>
      <c r="F120" s="3" t="s">
        <v>447</v>
      </c>
      <c r="H120" s="4" t="s">
        <v>513</v>
      </c>
      <c r="I120" s="3" t="s">
        <v>514</v>
      </c>
      <c r="J120" s="3" t="s">
        <v>339</v>
      </c>
      <c r="K120" s="3" t="s">
        <v>59</v>
      </c>
      <c r="L120" s="3" t="s">
        <v>41</v>
      </c>
    </row>
    <row r="121" customFormat="false" ht="15.75" hidden="false" customHeight="false" outlineLevel="0" collapsed="false">
      <c r="A121" s="2" t="n">
        <v>44018.363564537</v>
      </c>
      <c r="B121" s="3" t="s">
        <v>515</v>
      </c>
      <c r="C121" s="3" t="s">
        <v>516</v>
      </c>
      <c r="D121" s="3" t="s">
        <v>14</v>
      </c>
      <c r="E121" s="3" t="n">
        <v>10</v>
      </c>
      <c r="F121" s="3" t="s">
        <v>174</v>
      </c>
      <c r="H121" s="4" t="s">
        <v>517</v>
      </c>
      <c r="I121" s="3" t="s">
        <v>518</v>
      </c>
      <c r="J121" s="3" t="s">
        <v>102</v>
      </c>
      <c r="K121" s="3" t="s">
        <v>87</v>
      </c>
      <c r="L121" s="3" t="s">
        <v>41</v>
      </c>
    </row>
    <row r="122" customFormat="false" ht="15.75" hidden="false" customHeight="false" outlineLevel="0" collapsed="false">
      <c r="A122" s="2" t="n">
        <v>44020.5248459375</v>
      </c>
      <c r="B122" s="3" t="s">
        <v>519</v>
      </c>
      <c r="C122" s="3" t="s">
        <v>428</v>
      </c>
      <c r="D122" s="3" t="s">
        <v>520</v>
      </c>
      <c r="E122" s="3" t="n">
        <v>9</v>
      </c>
      <c r="F122" s="3" t="s">
        <v>521</v>
      </c>
      <c r="H122" s="4" t="s">
        <v>522</v>
      </c>
      <c r="I122" s="3" t="s">
        <v>523</v>
      </c>
      <c r="J122" s="3" t="s">
        <v>165</v>
      </c>
      <c r="K122" s="3" t="s">
        <v>80</v>
      </c>
      <c r="L122" s="3" t="s">
        <v>187</v>
      </c>
    </row>
    <row r="123" customFormat="false" ht="15.75" hidden="false" customHeight="false" outlineLevel="0" collapsed="false">
      <c r="A123" s="2" t="n">
        <v>44023.4524838889</v>
      </c>
      <c r="B123" s="3" t="s">
        <v>524</v>
      </c>
      <c r="C123" s="3" t="s">
        <v>263</v>
      </c>
      <c r="D123" s="3" t="s">
        <v>271</v>
      </c>
      <c r="E123" s="3" t="n">
        <v>10</v>
      </c>
      <c r="F123" s="3" t="s">
        <v>265</v>
      </c>
      <c r="H123" s="4" t="s">
        <v>266</v>
      </c>
      <c r="I123" s="3" t="s">
        <v>267</v>
      </c>
      <c r="J123" s="3" t="s">
        <v>159</v>
      </c>
      <c r="K123" s="3" t="s">
        <v>339</v>
      </c>
      <c r="L123" s="3" t="s">
        <v>339</v>
      </c>
    </row>
    <row r="124" customFormat="false" ht="15.75" hidden="false" customHeight="false" outlineLevel="0" collapsed="false">
      <c r="A124" s="2" t="n">
        <v>44025.5266047338</v>
      </c>
      <c r="B124" s="3" t="s">
        <v>525</v>
      </c>
      <c r="C124" s="3" t="s">
        <v>526</v>
      </c>
      <c r="D124" s="3" t="s">
        <v>14</v>
      </c>
      <c r="E124" s="3" t="n">
        <v>9</v>
      </c>
      <c r="F124" s="3" t="s">
        <v>527</v>
      </c>
      <c r="H124" s="4" t="s">
        <v>528</v>
      </c>
      <c r="I124" s="3" t="s">
        <v>529</v>
      </c>
      <c r="J124" s="3" t="s">
        <v>339</v>
      </c>
      <c r="K124" s="3" t="s">
        <v>289</v>
      </c>
      <c r="L124" s="3" t="s">
        <v>20</v>
      </c>
    </row>
  </sheetData>
  <hyperlinks>
    <hyperlink ref="H2" r:id="rId2" display="https://vk.com/id479109984"/>
    <hyperlink ref="H3" r:id="rId3" display="https://vk.com/ramina_mm"/>
    <hyperlink ref="H4" r:id="rId4" display="https://vk.com/id310479043"/>
    <hyperlink ref="H5" r:id="rId5" display="https://m.vk.com/id245076479"/>
    <hyperlink ref="H6" r:id="rId6" display="https://vk.com/bpyanzin"/>
    <hyperlink ref="H7" r:id="rId7" display="vk.com/id_id_idid_id"/>
    <hyperlink ref="H8" r:id="rId8" display="https://vk.com/idmayakova305"/>
    <hyperlink ref="H9" r:id="rId9" display="https://vk.com/id451195781"/>
    <hyperlink ref="H10" r:id="rId10" display="https://vk.com/zzaitceva"/>
    <hyperlink ref="H11" r:id="rId11" display="vk.com/rostgay"/>
    <hyperlink ref="H12" r:id="rId12" display="https://vk.com/id577339233"/>
    <hyperlink ref="H13" r:id="rId13" display="https://vk.com/yoneeth"/>
    <hyperlink ref="H14" r:id="rId14" display="https://vk.com/welcometomybeer"/>
    <hyperlink ref="H15" r:id="rId15" display="https://vk.com/0alescka0"/>
    <hyperlink ref="H16" r:id="rId16" display="https://vk.com/id242145646"/>
    <hyperlink ref="H17" r:id="rId17" display="https://vk.com/id435651592"/>
    <hyperlink ref="H18" r:id="rId18" display="https://vk.com/id296720570"/>
    <hyperlink ref="H19" r:id="rId19" display="https://vk.com/tvoylichniytsirk"/>
    <hyperlink ref="H20" r:id="rId20" display="https://vk.com/a.kalinechenko"/>
    <hyperlink ref="H21" r:id="rId21" display="vk.com/katerinasergeevnakraeva"/>
    <hyperlink ref="H22" r:id="rId22" display="https://vk.com/sergey.prokhorov2000"/>
    <hyperlink ref="H23" r:id="rId23" display="https://vk.com/ktaranova3"/>
    <hyperlink ref="H24" r:id="rId24" display="https://vk.com/id258574005"/>
    <hyperlink ref="H25" r:id="rId25" display="https://vk.com/id324261632"/>
    <hyperlink ref="H26" r:id="rId26" display="https://vk.com/id254419335"/>
    <hyperlink ref="H27" r:id="rId27" display="https://m.vk.com/id152267404"/>
    <hyperlink ref="H28" r:id="rId28" display="https://vk.com/tixon2002"/>
    <hyperlink ref="H29" r:id="rId29" display="vk.com/mi.morgun.ivan"/>
    <hyperlink ref="H30" r:id="rId30" display="vk.com/id452262359"/>
    <hyperlink ref="H31" r:id="rId31" display="https://vk.com/id439954024"/>
    <hyperlink ref="H32" r:id="rId32" display="vk.com/milkamilkywayy"/>
    <hyperlink ref="H33" r:id="rId33" display="vk.com/id277939575"/>
    <hyperlink ref="H34" r:id="rId34" display="vk.com/naldoduck"/>
    <hyperlink ref="H35" r:id="rId35" display="https://vk.com/id373641638"/>
    <hyperlink ref="H36" r:id="rId36" display="vk.com/lukeskyw4lker"/>
    <hyperlink ref="H37" r:id="rId37" display="vk.com/mihagg1"/>
    <hyperlink ref="H38" r:id="rId38" display="vk.com/mihagg1"/>
    <hyperlink ref="H39" r:id="rId39" display="vk.com/mihagg1"/>
    <hyperlink ref="H40" r:id="rId40" display="vk.com/mihagg1"/>
    <hyperlink ref="H41" r:id="rId41" display="vk.com/mihagg1"/>
    <hyperlink ref="H42" r:id="rId42" display="vk.com/mihagg1"/>
    <hyperlink ref="H43" r:id="rId43" display="vk.com/mihagg1"/>
    <hyperlink ref="H44" r:id="rId44" display="vk.com/mihagg1"/>
    <hyperlink ref="H45" r:id="rId45" display="https://vk.com/polinko_malinko"/>
    <hyperlink ref="H46" r:id="rId46" display="https://vk.com/id445282722"/>
    <hyperlink ref="H48" r:id="rId47" display="https://m.vk.com/polianaaa19"/>
    <hyperlink ref="H49" r:id="rId48" display="vk.com/a.molotorenko"/>
    <hyperlink ref="H50" r:id="rId49" display="vk.com/uvasmania"/>
    <hyperlink ref="H51" r:id="rId50" display="https://vk.com/conduktor_in_punzer"/>
    <hyperlink ref="H52" r:id="rId51" display="https://vk.com/id195904823"/>
    <hyperlink ref="H53" r:id="rId52" display="https://vk.com/ilshat4295"/>
    <hyperlink ref="H54" r:id="rId53" display="https://vk.com/lera_ovchinnikova007"/>
    <hyperlink ref="H55" r:id="rId54" display="vk.com/lmao_a"/>
    <hyperlink ref="H56" r:id="rId55" display="vk.com/lmao_a"/>
    <hyperlink ref="H57" r:id="rId56" display="https://vk.com/loveushakovaa"/>
    <hyperlink ref="H58" r:id="rId57" display="vk.com/belimcatherine"/>
    <hyperlink ref="H59" r:id="rId58" display="vk.com/ananasfromomsk"/>
    <hyperlink ref="H61" r:id="rId59" display="https://vk.com/somejewish"/>
    <hyperlink ref="H63" r:id="rId60" display="http://vk.com/id263080412"/>
    <hyperlink ref="H64" r:id="rId61" display="vk.com/katherrrrrrrine"/>
    <hyperlink ref="H65" r:id="rId62" display="https://vk.com/nata_2002"/>
    <hyperlink ref="H66" r:id="rId63" display="vk.com/id240733315"/>
    <hyperlink ref="H67" r:id="rId64" display="vk.com/id240733315"/>
    <hyperlink ref="H68" r:id="rId65" display="vk.com/id240733315"/>
    <hyperlink ref="H69" r:id="rId66" display="https://vk.com/gordeyzav"/>
    <hyperlink ref="H70" r:id="rId67" display="vk.com/ivantheglorious"/>
    <hyperlink ref="H72" r:id="rId68" display="https://vk.com/kucuryzka"/>
    <hyperlink ref="H73" r:id="rId69" display="https://vk.com/vishniao_o"/>
    <hyperlink ref="H74" r:id="rId70" display="https://vk.com/efimova_katerina"/>
    <hyperlink ref="H78" r:id="rId71" display="https://vk.com/veronika_korosteleva"/>
    <hyperlink ref="H80" r:id="rId72" display="vk.com/in_photo_04"/>
    <hyperlink ref="H81" r:id="rId73" display="vk.com/in_photo_04"/>
    <hyperlink ref="H82" r:id="rId74" display="vk.com/dashs2016"/>
    <hyperlink ref="H83" r:id="rId75" display="vk.com/misha_zhilin2003"/>
    <hyperlink ref="H84" r:id="rId76" display="https://vk.com/totallynotbuzz"/>
    <hyperlink ref="H85" r:id="rId77" display="https://vk.com/mi.morgun.ivan"/>
    <hyperlink ref="H86" r:id="rId78" display="https://vk.com/id284438427"/>
    <hyperlink ref="H87" r:id="rId79" display="vk.com/liashabalina"/>
    <hyperlink ref="H88" r:id="rId80" display="https://vk.com/alitomenura"/>
    <hyperlink ref="H89" r:id="rId81" display="https://vk.com/kinchiryak"/>
    <hyperlink ref="H90" r:id="rId82" display="https://m.vk.com/mbogomazova2015"/>
    <hyperlink ref="H91" r:id="rId83" display="https://m.vk.com/mbogomazova2015"/>
    <hyperlink ref="H92" r:id="rId84" display="https://m.vk.com/mbogomazova2015"/>
    <hyperlink ref="H93" r:id="rId85" display="https://vk.com/mtrikole"/>
    <hyperlink ref="H94" r:id="rId86" display="vk.com/sestroslava "/>
    <hyperlink ref="H95" r:id="rId87" display="https://vk.com/all.aadenis"/>
    <hyperlink ref="H96" r:id="rId88" display="https://vk.com/ekaterinaapp"/>
    <hyperlink ref="H97" r:id="rId89" display="https://vk.com/sebast1an_pere1ro"/>
    <hyperlink ref="H98" r:id="rId90" display="https://vk.com/sebast1an_pere1ro"/>
    <hyperlink ref="H99" r:id="rId91" display="vk.com/tupolinaa"/>
    <hyperlink ref="H100" r:id="rId92" display="https://vk.com/max_st15"/>
    <hyperlink ref="H101" r:id="rId93" display="vk.com/ecliptic_boundaries"/>
    <hyperlink ref="H104" r:id="rId94" display="vk.com/bessarabika"/>
    <hyperlink ref="H105" r:id="rId95" display="https://vk.com/id254401565"/>
    <hyperlink ref="H106" r:id="rId96" display="https://vk.com/den_41_k_1"/>
    <hyperlink ref="H107" r:id="rId97" display="vk.com/vivienasa"/>
    <hyperlink ref="H108" r:id="rId98" display="vk.com/dmitriy_ponomare"/>
    <hyperlink ref="H109" r:id="rId99" display=" vk.com/id529644717"/>
    <hyperlink ref="H110" r:id="rId100" display="https://vk.com/vadimstepanov79"/>
    <hyperlink ref="H114" r:id="rId101" display="https://vk.com/ksmokiyenko"/>
    <hyperlink ref="H115" r:id="rId102" display="vk.com/legendarymember"/>
    <hyperlink ref="H116" r:id="rId103" display="https://vk.com/id447460014"/>
    <hyperlink ref="H117" r:id="rId104" display="vk.com/sebirskaja_jazva"/>
    <hyperlink ref="H118" r:id="rId105" display="https://vk.com/nitrogenous_base"/>
    <hyperlink ref="H119" r:id="rId106" display="https://vk.com/p.nikulshin"/>
    <hyperlink ref="H120" r:id="rId107" display="https://vk.com/id238150808"/>
    <hyperlink ref="H121" r:id="rId108" display="https://vk.com/lizkater"/>
    <hyperlink ref="H122" r:id="rId109" display="https://vk.com/ankudinovazaecologiy"/>
    <hyperlink ref="H123" r:id="rId110" display="https://vk.com/lera_ovchinnikova007"/>
    <hyperlink ref="H124" r:id="rId111" display="https://vk.com/karakaltsev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9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7.86"/>
    <col collapsed="false" customWidth="true" hidden="false" outlineLevel="0" max="3" min="3" style="0" width="14.14"/>
    <col collapsed="false" customWidth="true" hidden="false" outlineLevel="0" max="4" min="4" style="0" width="8.29"/>
    <col collapsed="false" customWidth="true" hidden="false" outlineLevel="0" max="5" min="5" style="0" width="9.71"/>
    <col collapsed="false" customWidth="true" hidden="false" outlineLevel="0" max="6" min="6" style="0" width="9.13"/>
    <col collapsed="false" customWidth="true" hidden="false" outlineLevel="0" max="7" min="7" style="0" width="4.43"/>
    <col collapsed="false" customWidth="true" hidden="false" outlineLevel="0" max="8" min="8" style="0" width="26.29"/>
    <col collapsed="false" customWidth="true" hidden="false" outlineLevel="0" max="9" min="9" style="0" width="11.99"/>
    <col collapsed="false" customWidth="true" hidden="false" outlineLevel="0" max="11" min="10" style="0" width="20.14"/>
    <col collapsed="false" customWidth="true" hidden="false" outlineLevel="0" max="12" min="12" style="0" width="51"/>
    <col collapsed="false" customWidth="true" hidden="false" outlineLevel="0" max="13" min="13" style="0" width="56.7"/>
    <col collapsed="false" customWidth="true" hidden="false" outlineLevel="0" max="14" min="14" style="0" width="24"/>
    <col collapsed="false" customWidth="true" hidden="false" outlineLevel="0" max="15" min="15" style="0" width="9.71"/>
    <col collapsed="false" customWidth="true" hidden="false" outlineLevel="0" max="16" min="16" style="0" width="6.57"/>
    <col collapsed="false" customWidth="true" hidden="false" outlineLevel="0" max="18" min="18" style="0" width="7.14"/>
    <col collapsed="false" customWidth="true" hidden="false" outlineLevel="0" max="19" min="19" style="0" width="5.29"/>
    <col collapsed="false" customWidth="true" hidden="false" outlineLevel="0" max="40" min="21" style="0" width="2.99"/>
    <col collapsed="false" customWidth="true" hidden="false" outlineLevel="0" max="41" min="41" style="0" width="25.86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530</v>
      </c>
      <c r="I1" s="6" t="s">
        <v>8</v>
      </c>
      <c r="J1" s="8" t="s">
        <v>9</v>
      </c>
      <c r="K1" s="8"/>
      <c r="L1" s="8"/>
      <c r="M1" s="1" t="s">
        <v>10</v>
      </c>
      <c r="N1" s="1" t="s">
        <v>11</v>
      </c>
      <c r="O1" s="7" t="s">
        <v>531</v>
      </c>
      <c r="P1" s="7" t="s">
        <v>532</v>
      </c>
      <c r="Q1" s="7" t="s">
        <v>533</v>
      </c>
      <c r="R1" s="7" t="n">
        <f aca="false">TRUE()</f>
        <v>1</v>
      </c>
      <c r="S1" s="7" t="s">
        <v>534</v>
      </c>
      <c r="T1" s="7" t="s">
        <v>535</v>
      </c>
      <c r="U1" s="7" t="n">
        <v>1</v>
      </c>
      <c r="V1" s="7" t="n">
        <v>2</v>
      </c>
      <c r="W1" s="7" t="n">
        <v>3</v>
      </c>
      <c r="X1" s="7" t="n">
        <v>4</v>
      </c>
      <c r="Y1" s="7" t="n">
        <v>5</v>
      </c>
      <c r="Z1" s="7" t="n">
        <v>6</v>
      </c>
      <c r="AA1" s="7" t="n">
        <v>7</v>
      </c>
      <c r="AB1" s="7" t="n">
        <v>8</v>
      </c>
      <c r="AC1" s="7" t="n">
        <v>9</v>
      </c>
      <c r="AD1" s="7" t="n">
        <v>10</v>
      </c>
      <c r="AE1" s="7" t="n">
        <v>1</v>
      </c>
      <c r="AF1" s="7" t="n">
        <v>2</v>
      </c>
      <c r="AG1" s="7" t="n">
        <v>3</v>
      </c>
      <c r="AH1" s="7" t="n">
        <v>4</v>
      </c>
      <c r="AI1" s="7" t="n">
        <v>5</v>
      </c>
      <c r="AJ1" s="7" t="n">
        <v>1</v>
      </c>
      <c r="AK1" s="7" t="n">
        <v>2</v>
      </c>
      <c r="AL1" s="7" t="n">
        <v>3</v>
      </c>
      <c r="AM1" s="7" t="n">
        <v>4</v>
      </c>
      <c r="AN1" s="7" t="n">
        <v>5</v>
      </c>
      <c r="AO1" s="7" t="s">
        <v>536</v>
      </c>
    </row>
    <row r="2" customFormat="false" ht="15.75" hidden="false" customHeight="false" outlineLevel="0" collapsed="false">
      <c r="A2" s="9" t="e">
        <f aca="true">INDIRECT("'Ответы на форму (1)'!A"&amp;$P2,TRUE())</f>
        <v>#REF!</v>
      </c>
      <c r="B2" s="6" t="e">
        <f aca="true">INDIRECT("'Ответы на форму (1)'!B"&amp;$P2,TRUE())</f>
        <v>#REF!</v>
      </c>
      <c r="C2" s="6" t="e">
        <f aca="true">INDIRECT("'Ответы на форму (1)'!C"&amp;$P2,TRUE())</f>
        <v>#REF!</v>
      </c>
      <c r="D2" s="6" t="e">
        <f aca="true">INDIRECT("'Ответы на форму (1)'!D"&amp;$P2,TRUE())</f>
        <v>#REF!</v>
      </c>
      <c r="E2" s="6" t="e">
        <f aca="true">INDIRECT("'Ответы на форму (1)'!E"&amp;$P2,TRUE())</f>
        <v>#REF!</v>
      </c>
      <c r="F2" s="6" t="n">
        <f aca="false">IFERROR(__xludf.dummyfunction("iferror(VALUE(REGEXEXTRACT(TEXT(INDIRECT(""'Ответы на форму (1)'!F""&amp;$P2,TRUE),""####""),""[0-9]+"")),IF(IFERROR(SEARCH(""моцро"",INDIRECT(""'Ответы на форму (1)'!F""&amp;$P2,TRUE)),-1) &gt;= 0,117,INDIRECT(""'Ответы на форму (1)'!F""&amp;$P2,TRUE)))"),29)</f>
        <v>29</v>
      </c>
      <c r="G2" s="6" t="e">
        <f aca="true">INDIRECT("'Ответы на форму (1)'!G"&amp;$P2,TRUE())</f>
        <v>#REF!</v>
      </c>
      <c r="H2" s="10" t="e">
        <f aca="true">IFERROR(MID(INDIRECT("'Ответы на форму (1)'!H"&amp;$P2,TRUE()),SEARCH("vk.com",INDIRECT("'Ответы на форму (1)'!H"&amp;$P2,TRUE())),LEN(INDIRECT("'Ответы на форму (1)'!H"&amp;$P2,TRUE()))),INDIRECT("'Ответы на форму (1)'!H"&amp;$P2,TRUE()))</f>
        <v>#REF!</v>
      </c>
      <c r="I2" s="6" t="e">
        <f aca="true">INDIRECT("'Ответы на форму (1)'!I"&amp;$P2,TRUE())</f>
        <v>#REF!</v>
      </c>
      <c r="J2" s="11" t="str">
        <f aca="false">IFERROR(__xludf.dummyfunction("arrayformula(trim(iferror(SPLIT(T(INDIRECT(""'Ответы на форму (1)'!J""&amp;$P2,TRUE)),"","",TRUE,TRUE),"""")))"),"Математика")</f>
        <v>Математика</v>
      </c>
      <c r="K2" s="11" t="str">
        <f aca="false">IFERROR(__xludf.dummyfunction("""COMPUTED_VALUE"""),"Русский язык")</f>
        <v>Русский язык</v>
      </c>
      <c r="L2" s="11" t="str">
        <f aca="false">IFERROR(__xludf.dummyfunction("""COMPUTED_VALUE"""),"Экономика")</f>
        <v>Экономика</v>
      </c>
      <c r="M2" s="11" t="e">
        <f aca="true">INDIRECT("'Ответы на форму (1)'!K"&amp;$P2,TRUE())</f>
        <v>#REF!</v>
      </c>
      <c r="N2" s="11" t="e">
        <f aca="true">INDIRECT("'Ответы на форму (1)'!L"&amp;$P2,TRUE())</f>
        <v>#REF!</v>
      </c>
      <c r="O2" s="6" t="e">
        <f aca="false" t="array" ref="O2:O2">IF(B2 &lt;&gt; "",IF(COUNTIF(concat(TRIM('Список прошлого года'!$B$2:$B$200),TRIM('Список прошлого года'!$C$2:$C$200)),concat(TRIM(B2),TRIM(C2))) &gt; 0,"Да","Нет"),"")</f>
        <v>#REF!</v>
      </c>
      <c r="P2" s="7" t="n">
        <v>2</v>
      </c>
      <c r="Q2" s="7" t="n">
        <v>2</v>
      </c>
      <c r="R2" s="7" t="n">
        <f aca="false">TRUE()</f>
        <v>1</v>
      </c>
      <c r="S2" s="6" t="e">
        <f aca="false" t="array" ref="S2:S2">VLOOKUP(concat(B2,C2),{concat('Список от Вовы'!$B$1:$B$150,'Список от Вовы'!$C$1:$C$150),'Список от Вовы'!$O$1:$O$150},2,FALSE())</f>
        <v>#N/A</v>
      </c>
      <c r="T2" s="6"/>
      <c r="U2" s="7" t="n">
        <f aca="false">TRUE()</f>
        <v>1</v>
      </c>
      <c r="V2" s="7" t="n">
        <f aca="false">TRUE()</f>
        <v>1</v>
      </c>
      <c r="W2" s="7" t="n">
        <f aca="false">TRUE()</f>
        <v>1</v>
      </c>
      <c r="X2" s="7" t="n">
        <f aca="false">TRUE()</f>
        <v>1</v>
      </c>
      <c r="Y2" s="7" t="n">
        <f aca="false">FALSE()</f>
        <v>0</v>
      </c>
      <c r="Z2" s="7" t="n">
        <f aca="false">FALSE()</f>
        <v>0</v>
      </c>
      <c r="AA2" s="7" t="n">
        <f aca="false">FALSE()</f>
        <v>0</v>
      </c>
      <c r="AB2" s="7" t="n">
        <f aca="false">FALSE()</f>
        <v>0</v>
      </c>
      <c r="AC2" s="7" t="n">
        <f aca="false">FALSE()</f>
        <v>0</v>
      </c>
      <c r="AD2" s="7" t="n">
        <f aca="false">FALSE()</f>
        <v>0</v>
      </c>
      <c r="AE2" s="7" t="n">
        <f aca="false">TRUE()</f>
        <v>1</v>
      </c>
      <c r="AF2" s="7" t="n">
        <f aca="false">TRUE()</f>
        <v>1</v>
      </c>
      <c r="AG2" s="7" t="n">
        <f aca="false">TRUE()</f>
        <v>1</v>
      </c>
      <c r="AH2" s="7" t="n">
        <f aca="false">TRUE()</f>
        <v>1</v>
      </c>
      <c r="AI2" s="7" t="n">
        <f aca="false">FALSE()</f>
        <v>0</v>
      </c>
      <c r="AJ2" s="7" t="n">
        <f aca="false">FALSE()</f>
        <v>0</v>
      </c>
      <c r="AK2" s="7" t="n">
        <f aca="false">FALSE()</f>
        <v>0</v>
      </c>
      <c r="AL2" s="7" t="n">
        <f aca="false">FALSE()</f>
        <v>0</v>
      </c>
      <c r="AM2" s="7" t="n">
        <f aca="false">FALSE()</f>
        <v>0</v>
      </c>
      <c r="AN2" s="7" t="n">
        <f aca="false">FALSE()</f>
        <v>0</v>
      </c>
      <c r="AO2" s="7" t="n">
        <f aca="false">AND(NOT(OR(U2:AN2)),R2)</f>
        <v>0</v>
      </c>
    </row>
    <row r="3" customFormat="false" ht="15.75" hidden="false" customHeight="false" outlineLevel="0" collapsed="false">
      <c r="A3" s="9" t="e">
        <f aca="true">INDIRECT("'Ответы на форму (1)'!A"&amp;$P3,TRUE())</f>
        <v>#REF!</v>
      </c>
      <c r="B3" s="6" t="e">
        <f aca="true">INDIRECT("'Ответы на форму (1)'!B"&amp;$P3,TRUE())</f>
        <v>#REF!</v>
      </c>
      <c r="C3" s="6" t="e">
        <f aca="true">INDIRECT("'Ответы на форму (1)'!C"&amp;$P3,TRUE())</f>
        <v>#REF!</v>
      </c>
      <c r="D3" s="6" t="e">
        <f aca="true">INDIRECT("'Ответы на форму (1)'!D"&amp;$P3,TRUE())</f>
        <v>#REF!</v>
      </c>
      <c r="E3" s="6" t="e">
        <f aca="true">INDIRECT("'Ответы на форму (1)'!E"&amp;$P3,TRUE())</f>
        <v>#REF!</v>
      </c>
      <c r="F3" s="6" t="n">
        <f aca="false">IFERROR(__xludf.dummyfunction("iferror(VALUE(REGEXEXTRACT(TEXT(INDIRECT(""'Ответы на форму (1)'!F""&amp;$P3,TRUE),""####""),""[0-9]+"")),IF(IFERROR(SEARCH(""моцро"",INDIRECT(""'Ответы на форму (1)'!F""&amp;$P3,TRUE)),-1) &gt;= 0,117,INDIRECT(""'Ответы на форму (1)'!F""&amp;$P3,TRUE)))"),146)</f>
        <v>146</v>
      </c>
      <c r="G3" s="6" t="e">
        <f aca="true">INDIRECT("'Ответы на форму (1)'!G"&amp;$P3,TRUE())</f>
        <v>#REF!</v>
      </c>
      <c r="H3" s="10" t="e">
        <f aca="true">IFERROR(MID(INDIRECT("'Ответы на форму (1)'!H"&amp;$P3,TRUE()),SEARCH("vk.com",INDIRECT("'Ответы на форму (1)'!H"&amp;$P3,TRUE())),LEN(INDIRECT("'Ответы на форму (1)'!H"&amp;$P3,TRUE()))),INDIRECT("'Ответы на форму (1)'!H"&amp;$P3,TRUE()))</f>
        <v>#REF!</v>
      </c>
      <c r="I3" s="6" t="e">
        <f aca="true">INDIRECT("'Ответы на форму (1)'!I"&amp;$P3,TRUE())</f>
        <v>#REF!</v>
      </c>
      <c r="J3" s="11" t="str">
        <f aca="false">IFERROR(__xludf.dummyfunction("arrayformula(trim(iferror(SPLIT(T(INDIRECT(""'Ответы на форму (1)'!J""&amp;$P3,TRUE)),"","",TRUE,TRUE),"""")))"),"Биология")</f>
        <v>Биология</v>
      </c>
      <c r="K3" s="11" t="str">
        <f aca="false">IFERROR(__xludf.dummyfunction("""COMPUTED_VALUE"""),"Русский язык")</f>
        <v>Русский язык</v>
      </c>
      <c r="L3" s="11" t="str">
        <f aca="false">IFERROR(__xludf.dummyfunction("""COMPUTED_VALUE"""),"Экономика")</f>
        <v>Экономика</v>
      </c>
      <c r="M3" s="11" t="e">
        <f aca="true">INDIRECT("'Ответы на форму (1)'!K"&amp;$P3,TRUE())</f>
        <v>#REF!</v>
      </c>
      <c r="N3" s="11" t="e">
        <f aca="true">INDIRECT("'Ответы на форму (1)'!L"&amp;$P3,TRUE())</f>
        <v>#REF!</v>
      </c>
      <c r="O3" s="6" t="e">
        <f aca="false" t="array" ref="O3:O3">IF(B3 &lt;&gt; "",IF(COUNTIF(concat(TRIM('Список прошлого года'!$B$2:$B$200),TRIM('Список прошлого года'!$C$2:$C$200)),concat(TRIM(B3),TRIM(C3))) &gt; 0,"Да","Нет"),"")</f>
        <v>#REF!</v>
      </c>
      <c r="P3" s="7" t="n">
        <v>3</v>
      </c>
      <c r="Q3" s="7" t="n">
        <v>2</v>
      </c>
      <c r="R3" s="7" t="n">
        <f aca="false">TRUE()</f>
        <v>1</v>
      </c>
      <c r="S3" s="6" t="e">
        <f aca="false" t="array" ref="S3:S3">VLOOKUP(concat(B3,C3),{concat('Список от Вовы'!$B$1:$B$150,'Список от Вовы'!$C$1:$C$150),'Список от Вовы'!$O$1:$O$150},2,FALSE())</f>
        <v>#N/A</v>
      </c>
      <c r="T3" s="6"/>
      <c r="U3" s="7" t="n">
        <f aca="false">TRUE()</f>
        <v>1</v>
      </c>
      <c r="V3" s="7" t="n">
        <f aca="false">TRUE()</f>
        <v>1</v>
      </c>
      <c r="W3" s="7" t="n">
        <f aca="false">FALSE()</f>
        <v>0</v>
      </c>
      <c r="X3" s="7" t="n">
        <f aca="false">FALSE()</f>
        <v>0</v>
      </c>
      <c r="Y3" s="7" t="n">
        <f aca="false">FALSE()</f>
        <v>0</v>
      </c>
      <c r="Z3" s="7" t="n">
        <f aca="false">FALSE()</f>
        <v>0</v>
      </c>
      <c r="AA3" s="7" t="n">
        <f aca="false">FALSE()</f>
        <v>0</v>
      </c>
      <c r="AB3" s="7" t="n">
        <f aca="false">FALSE()</f>
        <v>0</v>
      </c>
      <c r="AC3" s="7" t="n">
        <f aca="false">FALSE()</f>
        <v>0</v>
      </c>
      <c r="AD3" s="7" t="n">
        <f aca="false">FALSE()</f>
        <v>0</v>
      </c>
      <c r="AE3" s="7" t="n">
        <f aca="false">TRUE()</f>
        <v>1</v>
      </c>
      <c r="AF3" s="7" t="n">
        <f aca="false">TRUE()</f>
        <v>1</v>
      </c>
      <c r="AG3" s="7" t="n">
        <f aca="false">FALSE()</f>
        <v>0</v>
      </c>
      <c r="AH3" s="7" t="n">
        <f aca="false">FALSE()</f>
        <v>0</v>
      </c>
      <c r="AI3" s="7" t="n">
        <f aca="false">FALSE()</f>
        <v>0</v>
      </c>
      <c r="AJ3" s="7" t="n">
        <f aca="false">FALSE()</f>
        <v>0</v>
      </c>
      <c r="AK3" s="7" t="n">
        <f aca="false">FALSE()</f>
        <v>0</v>
      </c>
      <c r="AL3" s="7" t="n">
        <f aca="false">FALSE()</f>
        <v>0</v>
      </c>
      <c r="AM3" s="7" t="n">
        <f aca="false">FALSE()</f>
        <v>0</v>
      </c>
      <c r="AN3" s="7" t="n">
        <f aca="false">FALSE()</f>
        <v>0</v>
      </c>
      <c r="AO3" s="7" t="n">
        <f aca="false">AND(NOT(OR(U3:AN3)),R3)</f>
        <v>0</v>
      </c>
    </row>
    <row r="4" customFormat="false" ht="15.75" hidden="false" customHeight="false" outlineLevel="0" collapsed="false">
      <c r="A4" s="9" t="e">
        <f aca="true">INDIRECT("'Ответы на форму (1)'!A"&amp;$P4,TRUE())</f>
        <v>#REF!</v>
      </c>
      <c r="B4" s="6" t="e">
        <f aca="true">INDIRECT("'Ответы на форму (1)'!B"&amp;$P4,TRUE())</f>
        <v>#REF!</v>
      </c>
      <c r="C4" s="6" t="e">
        <f aca="true">INDIRECT("'Ответы на форму (1)'!C"&amp;$P4,TRUE())</f>
        <v>#REF!</v>
      </c>
      <c r="D4" s="6" t="e">
        <f aca="true">INDIRECT("'Ответы на форму (1)'!D"&amp;$P4,TRUE())</f>
        <v>#REF!</v>
      </c>
      <c r="E4" s="6" t="e">
        <f aca="true">INDIRECT("'Ответы на форму (1)'!E"&amp;$P4,TRUE())</f>
        <v>#REF!</v>
      </c>
      <c r="F4" s="6" t="str">
        <f aca="false">IFERROR(__xludf.dummyfunction("iferror(VALUE(REGEXEXTRACT(TEXT(INDIRECT(""'Ответы на форму (1)'!F""&amp;$P4,TRUE),""####""),""[0-9]+"")),IF(IFERROR(SEARCH(""моцро"",INDIRECT(""'Ответы на форму (1)'!F""&amp;$P4,TRUE)),-1) &gt;= 0,117,INDIRECT(""'Ответы на форму (1)'!F""&amp;$P4,TRUE)))"),"ЧОУ ""Школа ""Альфа и Омега""")</f>
        <v>ЧОУ "Школа "Альфа и Омега"</v>
      </c>
      <c r="G4" s="6" t="e">
        <f aca="true">INDIRECT("'Ответы на форму (1)'!G"&amp;$P4,TRUE())</f>
        <v>#REF!</v>
      </c>
      <c r="H4" s="10" t="e">
        <f aca="true">IFERROR(MID(INDIRECT("'Ответы на форму (1)'!H"&amp;$P4,TRUE()),SEARCH("vk.com",INDIRECT("'Ответы на форму (1)'!H"&amp;$P4,TRUE())),LEN(INDIRECT("'Ответы на форму (1)'!H"&amp;$P4,TRUE()))),INDIRECT("'Ответы на форму (1)'!H"&amp;$P4,TRUE()))</f>
        <v>#REF!</v>
      </c>
      <c r="I4" s="6" t="e">
        <f aca="true">INDIRECT("'Ответы на форму (1)'!I"&amp;$P4,TRUE())</f>
        <v>#REF!</v>
      </c>
      <c r="J4" s="11" t="str">
        <f aca="false">IFERROR(__xludf.dummyfunction("arrayformula(trim(iferror(SPLIT(T(INDIRECT(""'Ответы на форму (1)'!J""&amp;$P4,TRUE)),"","",TRUE,TRUE),"""")))"),"Математика")</f>
        <v>Математика</v>
      </c>
      <c r="K4" s="11" t="str">
        <f aca="false">IFERROR(__xludf.dummyfunction("""COMPUTED_VALUE"""),"Физика")</f>
        <v>Физика</v>
      </c>
      <c r="L4" s="11" t="str">
        <f aca="false">IFERROR(__xludf.dummyfunction("""COMPUTED_VALUE"""),"Информатика")</f>
        <v>Информатика</v>
      </c>
      <c r="M4" s="11" t="e">
        <f aca="true">INDIRECT("'Ответы на форму (1)'!K"&amp;$P4,TRUE())</f>
        <v>#REF!</v>
      </c>
      <c r="N4" s="11" t="e">
        <f aca="true">INDIRECT("'Ответы на форму (1)'!L"&amp;$P4,TRUE())</f>
        <v>#REF!</v>
      </c>
      <c r="O4" s="6" t="e">
        <f aca="false" t="array" ref="O4:O4">IF(B4 &lt;&gt; "",IF(COUNTIF(concat(TRIM('Список прошлого года'!$B$2:$B$200),TRIM('Список прошлого года'!$C$2:$C$200)),concat(TRIM(B4),TRIM(C4))) &gt; 0,"Да","Нет"),"")</f>
        <v>#REF!</v>
      </c>
      <c r="P4" s="7" t="n">
        <v>4</v>
      </c>
      <c r="Q4" s="7" t="n">
        <v>2</v>
      </c>
      <c r="R4" s="7" t="n">
        <f aca="false">TRUE()</f>
        <v>1</v>
      </c>
      <c r="S4" s="6" t="e">
        <f aca="false" t="array" ref="S4:S4">VLOOKUP(concat(B4,C4),{concat('Список от Вовы'!$B$1:$B$150,'Список от Вовы'!$C$1:$C$150),'Список от Вовы'!$O$1:$O$150},2,FALSE())</f>
        <v>#N/A</v>
      </c>
      <c r="T4" s="12"/>
      <c r="U4" s="7" t="n">
        <f aca="false">TRUE()</f>
        <v>1</v>
      </c>
      <c r="V4" s="7" t="n">
        <f aca="false">TRUE()</f>
        <v>1</v>
      </c>
      <c r="W4" s="7" t="n">
        <f aca="false">TRUE()</f>
        <v>1</v>
      </c>
      <c r="X4" s="7" t="n">
        <f aca="false">TRUE()</f>
        <v>1</v>
      </c>
      <c r="Y4" s="7" t="n">
        <f aca="false">TRUE()</f>
        <v>1</v>
      </c>
      <c r="Z4" s="7" t="n">
        <f aca="false">TRUE()</f>
        <v>1</v>
      </c>
      <c r="AA4" s="7" t="n">
        <f aca="false">TRUE()</f>
        <v>1</v>
      </c>
      <c r="AB4" s="7" t="n">
        <f aca="false">TRUE()</f>
        <v>1</v>
      </c>
      <c r="AC4" s="7" t="n">
        <f aca="false">TRUE()</f>
        <v>1</v>
      </c>
      <c r="AD4" s="7" t="n">
        <f aca="false">FALSE()</f>
        <v>0</v>
      </c>
      <c r="AE4" s="7" t="n">
        <f aca="false">TRUE()</f>
        <v>1</v>
      </c>
      <c r="AF4" s="7" t="n">
        <f aca="false">TRUE()</f>
        <v>1</v>
      </c>
      <c r="AG4" s="7" t="n">
        <f aca="false">TRUE()</f>
        <v>1</v>
      </c>
      <c r="AH4" s="7" t="n">
        <f aca="false">TRUE()</f>
        <v>1</v>
      </c>
      <c r="AI4" s="7" t="n">
        <f aca="false">TRUE()</f>
        <v>1</v>
      </c>
      <c r="AJ4" s="7" t="n">
        <f aca="false">TRUE()</f>
        <v>1</v>
      </c>
      <c r="AK4" s="7" t="n">
        <f aca="false">FALSE()</f>
        <v>0</v>
      </c>
      <c r="AL4" s="7" t="n">
        <f aca="false">TRUE()</f>
        <v>1</v>
      </c>
      <c r="AM4" s="7" t="n">
        <f aca="false">FALSE()</f>
        <v>0</v>
      </c>
      <c r="AN4" s="7" t="n">
        <f aca="false">FALSE()</f>
        <v>0</v>
      </c>
      <c r="AO4" s="7" t="n">
        <f aca="false">AND(NOT(OR(U4:AN4)),R4)</f>
        <v>0</v>
      </c>
    </row>
    <row r="5" customFormat="false" ht="15.75" hidden="false" customHeight="false" outlineLevel="0" collapsed="false">
      <c r="A5" s="9" t="e">
        <f aca="true">INDIRECT("'Ответы на форму (1)'!A"&amp;$P5,TRUE())</f>
        <v>#REF!</v>
      </c>
      <c r="B5" s="6" t="e">
        <f aca="true">INDIRECT("'Ответы на форму (1)'!B"&amp;$P5,TRUE())</f>
        <v>#REF!</v>
      </c>
      <c r="C5" s="6" t="e">
        <f aca="true">INDIRECT("'Ответы на форму (1)'!C"&amp;$P5,TRUE())</f>
        <v>#REF!</v>
      </c>
      <c r="D5" s="6" t="e">
        <f aca="true">INDIRECT("'Ответы на форму (1)'!D"&amp;$P5,TRUE())</f>
        <v>#REF!</v>
      </c>
      <c r="E5" s="6" t="e">
        <f aca="true">INDIRECT("'Ответы на форму (1)'!E"&amp;$P5,TRUE())</f>
        <v>#REF!</v>
      </c>
      <c r="F5" s="6" t="n">
        <f aca="false">IFERROR(__xludf.dummyfunction("iferror(VALUE(REGEXEXTRACT(TEXT(INDIRECT(""'Ответы на форму (1)'!F""&amp;$P5,TRUE),""####""),""[0-9]+"")),IF(IFERROR(SEARCH(""моцро"",INDIRECT(""'Ответы на форму (1)'!F""&amp;$P5,TRUE)),-1) &gt;= 0,117,INDIRECT(""'Ответы на форму (1)'!F""&amp;$P5,TRUE)))"),19)</f>
        <v>19</v>
      </c>
      <c r="G5" s="6" t="e">
        <f aca="true">INDIRECT("'Ответы на форму (1)'!G"&amp;$P5,TRUE())</f>
        <v>#REF!</v>
      </c>
      <c r="H5" s="10" t="e">
        <f aca="true">IFERROR(MID(INDIRECT("'Ответы на форму (1)'!H"&amp;$P5,TRUE()),SEARCH("vk.com",INDIRECT("'Ответы на форму (1)'!H"&amp;$P5,TRUE())),LEN(INDIRECT("'Ответы на форму (1)'!H"&amp;$P5,TRUE()))),INDIRECT("'Ответы на форму (1)'!H"&amp;$P5,TRUE()))</f>
        <v>#REF!</v>
      </c>
      <c r="I5" s="6" t="e">
        <f aca="true">INDIRECT("'Ответы на форму (1)'!I"&amp;$P5,TRUE())</f>
        <v>#REF!</v>
      </c>
      <c r="J5" s="11" t="str">
        <f aca="false">IFERROR(__xludf.dummyfunction("arrayformula(trim(iferror(SPLIT(T(INDIRECT(""'Ответы на форму (1)'!J""&amp;$P5,TRUE)),"","",TRUE,TRUE),"""")))"),"Математика")</f>
        <v>Математика</v>
      </c>
      <c r="K5" s="11" t="str">
        <f aca="false">IFERROR(__xludf.dummyfunction("""COMPUTED_VALUE"""),"Экономика")</f>
        <v>Экономика</v>
      </c>
      <c r="L5" s="11"/>
      <c r="M5" s="11" t="e">
        <f aca="true">INDIRECT("'Ответы на форму (1)'!K"&amp;$P5,TRUE())</f>
        <v>#REF!</v>
      </c>
      <c r="N5" s="11" t="e">
        <f aca="true">INDIRECT("'Ответы на форму (1)'!L"&amp;$P5,TRUE())</f>
        <v>#REF!</v>
      </c>
      <c r="O5" s="6" t="e">
        <f aca="false" t="array" ref="O5:O5">IF(B5 &lt;&gt; "",IF(COUNTIF(concat(TRIM('Список прошлого года'!$B$2:$B$200),TRIM('Список прошлого года'!$C$2:$C$200)),concat(TRIM(B5),TRIM(C5))) &gt; 0,"Да","Нет"),"")</f>
        <v>#REF!</v>
      </c>
      <c r="P5" s="7" t="n">
        <v>5</v>
      </c>
      <c r="Q5" s="7" t="n">
        <v>2</v>
      </c>
      <c r="R5" s="7" t="n">
        <f aca="false">TRUE()</f>
        <v>1</v>
      </c>
      <c r="S5" s="6" t="e">
        <f aca="false" t="array" ref="S5:S5">VLOOKUP(concat(B5,C5),{concat('Список от Вовы'!$B$1:$B$150,'Список от Вовы'!$C$1:$C$150),'Список от Вовы'!$O$1:$O$150},2,FALSE())</f>
        <v>#N/A</v>
      </c>
      <c r="T5" s="12"/>
      <c r="U5" s="7" t="n">
        <f aca="false">TRUE()</f>
        <v>1</v>
      </c>
      <c r="V5" s="7" t="n">
        <f aca="false">TRUE()</f>
        <v>1</v>
      </c>
      <c r="W5" s="7" t="n">
        <f aca="false">TRUE()</f>
        <v>1</v>
      </c>
      <c r="X5" s="7" t="n">
        <f aca="false">TRUE()</f>
        <v>1</v>
      </c>
      <c r="Y5" s="7" t="n">
        <f aca="false">TRUE()</f>
        <v>1</v>
      </c>
      <c r="Z5" s="7" t="n">
        <f aca="false">TRUE()</f>
        <v>1</v>
      </c>
      <c r="AA5" s="7" t="n">
        <f aca="false">TRUE()</f>
        <v>1</v>
      </c>
      <c r="AB5" s="7" t="n">
        <f aca="false">TRUE()</f>
        <v>1</v>
      </c>
      <c r="AC5" s="7" t="n">
        <f aca="false">TRUE()</f>
        <v>1</v>
      </c>
      <c r="AD5" s="7" t="n">
        <f aca="false">FALSE()</f>
        <v>0</v>
      </c>
      <c r="AE5" s="7" t="n">
        <f aca="false">TRUE()</f>
        <v>1</v>
      </c>
      <c r="AF5" s="7" t="n">
        <f aca="false">TRUE()</f>
        <v>1</v>
      </c>
      <c r="AG5" s="7" t="n">
        <f aca="false">TRUE()</f>
        <v>1</v>
      </c>
      <c r="AH5" s="7" t="n">
        <f aca="false">TRUE()</f>
        <v>1</v>
      </c>
      <c r="AI5" s="7" t="n">
        <f aca="false">TRUE()</f>
        <v>1</v>
      </c>
      <c r="AJ5" s="7" t="n">
        <f aca="false">TRUE()</f>
        <v>1</v>
      </c>
      <c r="AK5" s="7" t="n">
        <f aca="false">TRUE()</f>
        <v>1</v>
      </c>
      <c r="AL5" s="7" t="n">
        <f aca="false">TRUE()</f>
        <v>1</v>
      </c>
      <c r="AM5" s="7" t="n">
        <f aca="false">TRUE()</f>
        <v>1</v>
      </c>
      <c r="AN5" s="7" t="n">
        <f aca="false">FALSE()</f>
        <v>0</v>
      </c>
      <c r="AO5" s="7" t="n">
        <f aca="false">AND(NOT(OR(U5:AN5)),R5)</f>
        <v>0</v>
      </c>
    </row>
    <row r="6" customFormat="false" ht="15.75" hidden="false" customHeight="false" outlineLevel="0" collapsed="false">
      <c r="A6" s="9" t="e">
        <f aca="true">INDIRECT("'Ответы на форму (1)'!A"&amp;$P6,TRUE())</f>
        <v>#REF!</v>
      </c>
      <c r="B6" s="6" t="e">
        <f aca="true">INDIRECT("'Ответы на форму (1)'!B"&amp;$P6,TRUE())</f>
        <v>#REF!</v>
      </c>
      <c r="C6" s="6" t="e">
        <f aca="true">INDIRECT("'Ответы на форму (1)'!C"&amp;$P6,TRUE())</f>
        <v>#REF!</v>
      </c>
      <c r="D6" s="6" t="e">
        <f aca="true">INDIRECT("'Ответы на форму (1)'!D"&amp;$P6,TRUE())</f>
        <v>#REF!</v>
      </c>
      <c r="E6" s="6" t="e">
        <f aca="true">INDIRECT("'Ответы на форму (1)'!E"&amp;$P6,TRUE())</f>
        <v>#REF!</v>
      </c>
      <c r="F6" s="6" t="n">
        <f aca="false">IFERROR(__xludf.dummyfunction("iferror(VALUE(REGEXEXTRACT(TEXT(INDIRECT(""'Ответы на форму (1)'!F""&amp;$P6,TRUE),""####""),""[0-9]+"")),IF(IFERROR(SEARCH(""моцро"",INDIRECT(""'Ответы на форму (1)'!F""&amp;$P6,TRUE)),-1) &gt;= 0,117,INDIRECT(""'Ответы на форму (1)'!F""&amp;$P6,TRUE)))"),117)</f>
        <v>117</v>
      </c>
      <c r="G6" s="6" t="e">
        <f aca="true">INDIRECT("'Ответы на форму (1)'!G"&amp;$P6,TRUE())</f>
        <v>#REF!</v>
      </c>
      <c r="H6" s="10" t="e">
        <f aca="true">IFERROR(MID(INDIRECT("'Ответы на форму (1)'!H"&amp;$P6,TRUE()),SEARCH("vk.com",INDIRECT("'Ответы на форму (1)'!H"&amp;$P6,TRUE())),LEN(INDIRECT("'Ответы на форму (1)'!H"&amp;$P6,TRUE()))),INDIRECT("'Ответы на форму (1)'!H"&amp;$P6,TRUE()))</f>
        <v>#REF!</v>
      </c>
      <c r="I6" s="6" t="e">
        <f aca="true">INDIRECT("'Ответы на форму (1)'!I"&amp;$P6,TRUE())</f>
        <v>#REF!</v>
      </c>
      <c r="J6" s="11" t="str">
        <f aca="false">IFERROR(__xludf.dummyfunction("arrayformula(trim(iferror(SPLIT(T(INDIRECT(""'Ответы на форму (1)'!J""&amp;$P6,TRUE)),"","",TRUE,TRUE),"""")))"),"Математика")</f>
        <v>Математика</v>
      </c>
      <c r="K6" s="11" t="str">
        <f aca="false">IFERROR(__xludf.dummyfunction("""COMPUTED_VALUE"""),"Информатика")</f>
        <v>Информатика</v>
      </c>
      <c r="L6" s="11"/>
      <c r="M6" s="11" t="e">
        <f aca="true">INDIRECT("'Ответы на форму (1)'!K"&amp;$P6,TRUE())</f>
        <v>#REF!</v>
      </c>
      <c r="N6" s="11" t="e">
        <f aca="true">INDIRECT("'Ответы на форму (1)'!L"&amp;$P6,TRUE())</f>
        <v>#REF!</v>
      </c>
      <c r="O6" s="6" t="e">
        <f aca="false" t="array" ref="O6:O6">IF(B6 &lt;&gt; "",IF(COUNTIF(concat(TRIM('Список прошлого года'!$B$2:$B$200),TRIM('Список прошлого года'!$C$2:$C$200)),concat(TRIM(B6),TRIM(C6))) &gt; 0,"Да","Нет"),"")</f>
        <v>#REF!</v>
      </c>
      <c r="P6" s="7" t="n">
        <v>6</v>
      </c>
      <c r="Q6" s="7" t="n">
        <v>2</v>
      </c>
      <c r="R6" s="7" t="n">
        <f aca="false">TRUE()</f>
        <v>1</v>
      </c>
      <c r="S6" s="6" t="e">
        <f aca="false" t="array" ref="S6:S6">VLOOKUP(concat(B6,C6),{concat('Список от Вовы'!$B$1:$B$150,'Список от Вовы'!$C$1:$C$150),'Список от Вовы'!$O$1:$O$150},2,FALSE())</f>
        <v>#N/A</v>
      </c>
      <c r="T6" s="12"/>
      <c r="U6" s="7" t="n">
        <f aca="false">TRUE()</f>
        <v>1</v>
      </c>
      <c r="V6" s="7" t="n">
        <f aca="false">TRUE()</f>
        <v>1</v>
      </c>
      <c r="W6" s="7" t="n">
        <f aca="false">TRUE()</f>
        <v>1</v>
      </c>
      <c r="X6" s="7" t="n">
        <f aca="false">TRUE()</f>
        <v>1</v>
      </c>
      <c r="Y6" s="7" t="n">
        <f aca="false">TRUE()</f>
        <v>1</v>
      </c>
      <c r="Z6" s="7" t="n">
        <f aca="false">TRUE()</f>
        <v>1</v>
      </c>
      <c r="AA6" s="7" t="n">
        <f aca="false">TRUE()</f>
        <v>1</v>
      </c>
      <c r="AB6" s="7" t="n">
        <f aca="false">FALSE()</f>
        <v>0</v>
      </c>
      <c r="AC6" s="7" t="n">
        <f aca="false">TRUE()</f>
        <v>1</v>
      </c>
      <c r="AD6" s="7" t="n">
        <f aca="false">FALSE()</f>
        <v>0</v>
      </c>
      <c r="AE6" s="7" t="n">
        <f aca="false">TRUE()</f>
        <v>1</v>
      </c>
      <c r="AF6" s="7" t="n">
        <f aca="false">TRUE()</f>
        <v>1</v>
      </c>
      <c r="AG6" s="7" t="n">
        <f aca="false">TRUE()</f>
        <v>1</v>
      </c>
      <c r="AH6" s="7" t="n">
        <f aca="false">FALSE()</f>
        <v>0</v>
      </c>
      <c r="AI6" s="7" t="n">
        <f aca="false">FALSE()</f>
        <v>0</v>
      </c>
      <c r="AJ6" s="7" t="n">
        <f aca="false">TRUE()</f>
        <v>1</v>
      </c>
      <c r="AK6" s="7" t="n">
        <f aca="false">FALSE()</f>
        <v>0</v>
      </c>
      <c r="AL6" s="7" t="n">
        <f aca="false">FALSE()</f>
        <v>0</v>
      </c>
      <c r="AM6" s="7" t="n">
        <f aca="false">TRUE()</f>
        <v>1</v>
      </c>
      <c r="AN6" s="7" t="n">
        <f aca="false">FALSE()</f>
        <v>0</v>
      </c>
      <c r="AO6" s="7" t="n">
        <f aca="false">AND(NOT(OR(U6:AN6)),R6)</f>
        <v>0</v>
      </c>
    </row>
    <row r="7" customFormat="false" ht="15.75" hidden="false" customHeight="false" outlineLevel="0" collapsed="false">
      <c r="A7" s="9" t="e">
        <f aca="true">INDIRECT("'Ответы на форму (1)'!A"&amp;$P7,TRUE())</f>
        <v>#REF!</v>
      </c>
      <c r="B7" s="6" t="e">
        <f aca="true">INDIRECT("'Ответы на форму (1)'!B"&amp;$P7,TRUE())</f>
        <v>#REF!</v>
      </c>
      <c r="C7" s="6" t="e">
        <f aca="true">INDIRECT("'Ответы на форму (1)'!C"&amp;$P7,TRUE())</f>
        <v>#REF!</v>
      </c>
      <c r="D7" s="6" t="e">
        <f aca="true">INDIRECT("'Ответы на форму (1)'!D"&amp;$P7,TRUE())</f>
        <v>#REF!</v>
      </c>
      <c r="E7" s="6" t="e">
        <f aca="true">INDIRECT("'Ответы на форму (1)'!E"&amp;$P7,TRUE())</f>
        <v>#REF!</v>
      </c>
      <c r="F7" s="6" t="n">
        <f aca="false">IFERROR(__xludf.dummyfunction("iferror(VALUE(REGEXEXTRACT(TEXT(INDIRECT(""'Ответы на форму (1)'!F""&amp;$P7,TRUE),""####""),""[0-9]+"")),IF(IFERROR(SEARCH(""моцро"",INDIRECT(""'Ответы на форму (1)'!F""&amp;$P7,TRUE)),-1) &gt;= 0,117,INDIRECT(""'Ответы на форму (1)'!F""&amp;$P7,TRUE)))"),92)</f>
        <v>92</v>
      </c>
      <c r="G7" s="6" t="e">
        <f aca="true">INDIRECT("'Ответы на форму (1)'!G"&amp;$P7,TRUE())</f>
        <v>#REF!</v>
      </c>
      <c r="H7" s="10" t="e">
        <f aca="true">IFERROR(MID(INDIRECT("'Ответы на форму (1)'!H"&amp;$P7,TRUE()),SEARCH("vk.com",INDIRECT("'Ответы на форму (1)'!H"&amp;$P7,TRUE())),LEN(INDIRECT("'Ответы на форму (1)'!H"&amp;$P7,TRUE()))),INDIRECT("'Ответы на форму (1)'!H"&amp;$P7,TRUE()))</f>
        <v>#REF!</v>
      </c>
      <c r="I7" s="6" t="e">
        <f aca="true">INDIRECT("'Ответы на форму (1)'!I"&amp;$P7,TRUE())</f>
        <v>#REF!</v>
      </c>
      <c r="J7" s="11" t="str">
        <f aca="false">IFERROR(__xludf.dummyfunction("arrayformula(trim(iferror(SPLIT(T(INDIRECT(""'Ответы на форму (1)'!J""&amp;$P7,TRUE)),"","",TRUE,TRUE),"""")))"),"Математика")</f>
        <v>Математика</v>
      </c>
      <c r="K7" s="11" t="str">
        <f aca="false">IFERROR(__xludf.dummyfunction("""COMPUTED_VALUE"""),"Информатика")</f>
        <v>Информатика</v>
      </c>
      <c r="L7" s="11"/>
      <c r="M7" s="11" t="e">
        <f aca="true">INDIRECT("'Ответы на форму (1)'!K"&amp;$P7,TRUE())</f>
        <v>#REF!</v>
      </c>
      <c r="N7" s="11" t="e">
        <f aca="true">INDIRECT("'Ответы на форму (1)'!L"&amp;$P7,TRUE())</f>
        <v>#REF!</v>
      </c>
      <c r="O7" s="6" t="e">
        <f aca="false" t="array" ref="O7:O7">IF(B7 &lt;&gt; "",IF(COUNTIF(concat(TRIM('Список прошлого года'!$B$2:$B$200),TRIM('Список прошлого года'!$C$2:$C$200)),concat(TRIM(B7),TRIM(C7))) &gt; 0,"Да","Нет"),"")</f>
        <v>#REF!</v>
      </c>
      <c r="P7" s="7" t="n">
        <v>7</v>
      </c>
      <c r="Q7" s="7" t="n">
        <v>2</v>
      </c>
      <c r="R7" s="7" t="n">
        <f aca="false">TRUE()</f>
        <v>1</v>
      </c>
      <c r="S7" s="6" t="e">
        <f aca="false" t="array" ref="S7:S7">VLOOKUP(concat(B7,C7),{concat('Список от Вовы'!$B$1:$B$150,'Список от Вовы'!$C$1:$C$150),'Список от Вовы'!$O$1:$O$150},2,FALSE())</f>
        <v>#N/A</v>
      </c>
      <c r="T7" s="12"/>
      <c r="U7" s="7" t="n">
        <f aca="false">TRUE()</f>
        <v>1</v>
      </c>
      <c r="V7" s="7" t="n">
        <f aca="false">TRUE()</f>
        <v>1</v>
      </c>
      <c r="W7" s="7" t="n">
        <f aca="false">FALSE()</f>
        <v>0</v>
      </c>
      <c r="X7" s="7" t="n">
        <f aca="false">TRUE()</f>
        <v>1</v>
      </c>
      <c r="Y7" s="7" t="n">
        <f aca="false">FALSE()</f>
        <v>0</v>
      </c>
      <c r="Z7" s="7" t="n">
        <f aca="false">FALSE()</f>
        <v>0</v>
      </c>
      <c r="AA7" s="7" t="n">
        <f aca="false">FALSE()</f>
        <v>0</v>
      </c>
      <c r="AB7" s="7" t="n">
        <f aca="false">FALSE()</f>
        <v>0</v>
      </c>
      <c r="AC7" s="7" t="n">
        <f aca="false">FALSE()</f>
        <v>0</v>
      </c>
      <c r="AD7" s="7" t="n">
        <f aca="false">FALSE()</f>
        <v>0</v>
      </c>
      <c r="AE7" s="7" t="n">
        <f aca="false">TRUE()</f>
        <v>1</v>
      </c>
      <c r="AF7" s="7" t="n">
        <f aca="false">TRUE()</f>
        <v>1</v>
      </c>
      <c r="AG7" s="7" t="n">
        <f aca="false">FALSE()</f>
        <v>0</v>
      </c>
      <c r="AH7" s="7" t="n">
        <f aca="false">TRUE()</f>
        <v>1</v>
      </c>
      <c r="AI7" s="7" t="n">
        <f aca="false">TRUE()</f>
        <v>1</v>
      </c>
      <c r="AJ7" s="7" t="n">
        <f aca="false">FALSE()</f>
        <v>0</v>
      </c>
      <c r="AK7" s="7" t="n">
        <f aca="false">TRUE()</f>
        <v>1</v>
      </c>
      <c r="AL7" s="7" t="n">
        <f aca="false">FALSE()</f>
        <v>0</v>
      </c>
      <c r="AM7" s="7" t="n">
        <f aca="false">TRUE()</f>
        <v>1</v>
      </c>
      <c r="AN7" s="7" t="n">
        <f aca="false">FALSE()</f>
        <v>0</v>
      </c>
      <c r="AO7" s="7" t="n">
        <f aca="false">AND(NOT(OR(U7:AN7)),R7)</f>
        <v>0</v>
      </c>
    </row>
    <row r="8" customFormat="false" ht="15.75" hidden="false" customHeight="false" outlineLevel="0" collapsed="false">
      <c r="A8" s="9" t="e">
        <f aca="true">INDIRECT("'Ответы на форму (1)'!A"&amp;$P8,TRUE())</f>
        <v>#REF!</v>
      </c>
      <c r="B8" s="6" t="e">
        <f aca="true">INDIRECT("'Ответы на форму (1)'!B"&amp;$P8,TRUE())</f>
        <v>#REF!</v>
      </c>
      <c r="C8" s="6" t="e">
        <f aca="true">INDIRECT("'Ответы на форму (1)'!C"&amp;$P8,TRUE())</f>
        <v>#REF!</v>
      </c>
      <c r="D8" s="6" t="e">
        <f aca="true">INDIRECT("'Ответы на форму (1)'!D"&amp;$P8,TRUE())</f>
        <v>#REF!</v>
      </c>
      <c r="E8" s="6" t="e">
        <f aca="true">INDIRECT("'Ответы на форму (1)'!E"&amp;$P8,TRUE())</f>
        <v>#REF!</v>
      </c>
      <c r="F8" s="6" t="n">
        <f aca="false">IFERROR(__xludf.dummyfunction("iferror(VALUE(REGEXEXTRACT(TEXT(INDIRECT(""'Ответы на форму (1)'!F""&amp;$P8,TRUE),""####""),""[0-9]+"")),IF(IFERROR(SEARCH(""моцро"",INDIRECT(""'Ответы на форму (1)'!F""&amp;$P8,TRUE)),-1) &gt;= 0,117,INDIRECT(""'Ответы на форму (1)'!F""&amp;$P8,TRUE)))"),117)</f>
        <v>117</v>
      </c>
      <c r="G8" s="6" t="e">
        <f aca="true">INDIRECT("'Ответы на форму (1)'!G"&amp;$P8,TRUE())</f>
        <v>#REF!</v>
      </c>
      <c r="H8" s="10" t="e">
        <f aca="true">IFERROR(MID(INDIRECT("'Ответы на форму (1)'!H"&amp;$P8,TRUE()),SEARCH("vk.com",INDIRECT("'Ответы на форму (1)'!H"&amp;$P8,TRUE())),LEN(INDIRECT("'Ответы на форму (1)'!H"&amp;$P8,TRUE()))),INDIRECT("'Ответы на форму (1)'!H"&amp;$P8,TRUE()))</f>
        <v>#REF!</v>
      </c>
      <c r="I8" s="6" t="e">
        <f aca="true">INDIRECT("'Ответы на форму (1)'!I"&amp;$P8,TRUE())</f>
        <v>#REF!</v>
      </c>
      <c r="J8" s="11" t="str">
        <f aca="false">IFERROR(__xludf.dummyfunction("arrayformula(trim(iferror(SPLIT(T(INDIRECT(""'Ответы на форму (1)'!J""&amp;$P8,TRUE)),"","",TRUE,TRUE),"""")))"),"Биология")</f>
        <v>Биология</v>
      </c>
      <c r="K8" s="11" t="str">
        <f aca="false">IFERROR(__xludf.dummyfunction("""COMPUTED_VALUE"""),"Русский язык")</f>
        <v>Русский язык</v>
      </c>
      <c r="L8" s="11"/>
      <c r="M8" s="11" t="e">
        <f aca="true">INDIRECT("'Ответы на форму (1)'!K"&amp;$P8,TRUE())</f>
        <v>#REF!</v>
      </c>
      <c r="N8" s="11" t="e">
        <f aca="true">INDIRECT("'Ответы на форму (1)'!L"&amp;$P8,TRUE())</f>
        <v>#REF!</v>
      </c>
      <c r="O8" s="6" t="e">
        <f aca="false" t="array" ref="O8:O8">IF(B8 &lt;&gt; "",IF(COUNTIF(concat(TRIM('Список прошлого года'!$B$2:$B$200),TRIM('Список прошлого года'!$C$2:$C$200)),concat(TRIM(B8),TRIM(C8))) &gt; 0,"Да","Нет"),"")</f>
        <v>#REF!</v>
      </c>
      <c r="P8" s="7" t="n">
        <v>8</v>
      </c>
      <c r="Q8" s="7" t="n">
        <v>-1</v>
      </c>
      <c r="R8" s="7" t="n">
        <f aca="false">FALSE()</f>
        <v>0</v>
      </c>
      <c r="S8" s="6" t="e">
        <f aca="false" t="array" ref="S8:S8">VLOOKUP(concat(B8,C8),{concat('Список от Вовы'!$B$1:$B$150,'Список от Вовы'!$C$1:$C$150),'Список от Вовы'!$O$1:$O$150},2,FALSE())</f>
        <v>#N/A</v>
      </c>
      <c r="T8" s="6"/>
      <c r="U8" s="7" t="n">
        <f aca="false">FALSE()</f>
        <v>0</v>
      </c>
      <c r="V8" s="7" t="n">
        <f aca="false">FALSE()</f>
        <v>0</v>
      </c>
      <c r="W8" s="7" t="n">
        <f aca="false">FALSE()</f>
        <v>0</v>
      </c>
      <c r="X8" s="7" t="n">
        <f aca="false">FALSE()</f>
        <v>0</v>
      </c>
      <c r="Y8" s="7" t="n">
        <f aca="false">FALSE()</f>
        <v>0</v>
      </c>
      <c r="Z8" s="7" t="n">
        <f aca="false">FALSE()</f>
        <v>0</v>
      </c>
      <c r="AA8" s="7" t="n">
        <f aca="false">FALSE()</f>
        <v>0</v>
      </c>
      <c r="AB8" s="7" t="n">
        <f aca="false">FALSE()</f>
        <v>0</v>
      </c>
      <c r="AC8" s="7" t="n">
        <f aca="false">FALSE()</f>
        <v>0</v>
      </c>
      <c r="AD8" s="7" t="n">
        <f aca="false">FALSE()</f>
        <v>0</v>
      </c>
      <c r="AE8" s="7" t="n">
        <f aca="false">FALSE()</f>
        <v>0</v>
      </c>
      <c r="AF8" s="7" t="n">
        <f aca="false">FALSE()</f>
        <v>0</v>
      </c>
      <c r="AG8" s="7" t="n">
        <f aca="false">FALSE()</f>
        <v>0</v>
      </c>
      <c r="AH8" s="7" t="n">
        <f aca="false">FALSE()</f>
        <v>0</v>
      </c>
      <c r="AI8" s="7" t="n">
        <f aca="false">FALSE()</f>
        <v>0</v>
      </c>
      <c r="AJ8" s="7" t="n">
        <f aca="false">FALSE()</f>
        <v>0</v>
      </c>
      <c r="AK8" s="7" t="n">
        <f aca="false">FALSE()</f>
        <v>0</v>
      </c>
      <c r="AL8" s="7" t="n">
        <f aca="false">FALSE()</f>
        <v>0</v>
      </c>
      <c r="AM8" s="7" t="n">
        <f aca="false">FALSE()</f>
        <v>0</v>
      </c>
      <c r="AN8" s="7" t="n">
        <f aca="false">FALSE()</f>
        <v>0</v>
      </c>
      <c r="AO8" s="7" t="n">
        <f aca="false">AND(NOT(OR(U8:AN8)),R8)</f>
        <v>0</v>
      </c>
    </row>
    <row r="9" customFormat="false" ht="15.75" hidden="false" customHeight="false" outlineLevel="0" collapsed="false">
      <c r="A9" s="9" t="e">
        <f aca="true">INDIRECT("'Ответы на форму (1)'!A"&amp;$P9,TRUE())</f>
        <v>#REF!</v>
      </c>
      <c r="B9" s="6" t="e">
        <f aca="true">INDIRECT("'Ответы на форму (1)'!B"&amp;$P9,TRUE())</f>
        <v>#REF!</v>
      </c>
      <c r="C9" s="6" t="e">
        <f aca="true">INDIRECT("'Ответы на форму (1)'!C"&amp;$P9,TRUE())</f>
        <v>#REF!</v>
      </c>
      <c r="D9" s="6" t="e">
        <f aca="true">INDIRECT("'Ответы на форму (1)'!D"&amp;$P9,TRUE())</f>
        <v>#REF!</v>
      </c>
      <c r="E9" s="6" t="e">
        <f aca="true">INDIRECT("'Ответы на форму (1)'!E"&amp;$P9,TRUE())</f>
        <v>#REF!</v>
      </c>
      <c r="F9" s="6" t="n">
        <f aca="false">IFERROR(__xludf.dummyfunction("iferror(VALUE(REGEXEXTRACT(TEXT(INDIRECT(""'Ответы на форму (1)'!F""&amp;$P9,TRUE),""####""),""[0-9]+"")),IF(IFERROR(SEARCH(""моцро"",INDIRECT(""'Ответы на форму (1)'!F""&amp;$P9,TRUE)),-1) &gt;= 0,117,INDIRECT(""'Ответы на форму (1)'!F""&amp;$P9,TRUE)))"),117)</f>
        <v>117</v>
      </c>
      <c r="G9" s="6" t="e">
        <f aca="true">INDIRECT("'Ответы на форму (1)'!G"&amp;$P9,TRUE())</f>
        <v>#REF!</v>
      </c>
      <c r="H9" s="10" t="e">
        <f aca="true">IFERROR(MID(INDIRECT("'Ответы на форму (1)'!H"&amp;$P9,TRUE()),SEARCH("vk.com",INDIRECT("'Ответы на форму (1)'!H"&amp;$P9,TRUE())),LEN(INDIRECT("'Ответы на форму (1)'!H"&amp;$P9,TRUE()))),INDIRECT("'Ответы на форму (1)'!H"&amp;$P9,TRUE()))</f>
        <v>#REF!</v>
      </c>
      <c r="I9" s="6" t="e">
        <f aca="true">INDIRECT("'Ответы на форму (1)'!I"&amp;$P9,TRUE())</f>
        <v>#REF!</v>
      </c>
      <c r="J9" s="11" t="str">
        <f aca="false">IFERROR(__xludf.dummyfunction("arrayformula(trim(iferror(SPLIT(T(INDIRECT(""'Ответы на форму (1)'!J""&amp;$P9,TRUE)),"","",TRUE,TRUE),"""")))"),"Математика")</f>
        <v>Математика</v>
      </c>
      <c r="K9" s="11" t="str">
        <f aca="false">IFERROR(__xludf.dummyfunction("""COMPUTED_VALUE"""),"Право")</f>
        <v>Право</v>
      </c>
      <c r="L9" s="11" t="str">
        <f aca="false">IFERROR(__xludf.dummyfunction("""COMPUTED_VALUE"""),"Русский язык")</f>
        <v>Русский язык</v>
      </c>
      <c r="M9" s="11" t="e">
        <f aca="true">INDIRECT("'Ответы на форму (1)'!K"&amp;$P9,TRUE())</f>
        <v>#REF!</v>
      </c>
      <c r="N9" s="11" t="e">
        <f aca="true">INDIRECT("'Ответы на форму (1)'!L"&amp;$P9,TRUE())</f>
        <v>#REF!</v>
      </c>
      <c r="O9" s="6" t="e">
        <f aca="false" t="array" ref="O9:O9">IF(B9 &lt;&gt; "",IF(COUNTIF(concat(TRIM('Список прошлого года'!$B$2:$B$200),TRIM('Список прошлого года'!$C$2:$C$200)),concat(TRIM(B9),TRIM(C9))) &gt; 0,"Да","Нет"),"")</f>
        <v>#REF!</v>
      </c>
      <c r="P9" s="7" t="n">
        <v>9</v>
      </c>
      <c r="Q9" s="7" t="n">
        <v>2</v>
      </c>
      <c r="R9" s="7" t="n">
        <f aca="false">TRUE()</f>
        <v>1</v>
      </c>
      <c r="S9" s="6" t="e">
        <f aca="false" t="array" ref="S9:S9">VLOOKUP(concat(B9,C9),{concat('Список от Вовы'!$B$1:$B$150,'Список от Вовы'!$C$1:$C$150),'Список от Вовы'!$O$1:$O$150},2,FALSE())</f>
        <v>#N/A</v>
      </c>
      <c r="T9" s="12"/>
      <c r="U9" s="7" t="n">
        <f aca="false">TRUE()</f>
        <v>1</v>
      </c>
      <c r="V9" s="7" t="n">
        <f aca="false">TRUE()</f>
        <v>1</v>
      </c>
      <c r="W9" s="7" t="n">
        <f aca="false">TRUE()</f>
        <v>1</v>
      </c>
      <c r="X9" s="7" t="n">
        <f aca="false">TRUE()</f>
        <v>1</v>
      </c>
      <c r="Y9" s="7" t="n">
        <f aca="false">FALSE()</f>
        <v>0</v>
      </c>
      <c r="Z9" s="7" t="n">
        <f aca="false">TRUE()</f>
        <v>1</v>
      </c>
      <c r="AA9" s="7" t="n">
        <f aca="false">FALSE()</f>
        <v>0</v>
      </c>
      <c r="AB9" s="7" t="n">
        <f aca="false">TRUE()</f>
        <v>1</v>
      </c>
      <c r="AC9" s="7" t="n">
        <f aca="false">TRUE()</f>
        <v>1</v>
      </c>
      <c r="AD9" s="7" t="n">
        <f aca="false">FALSE()</f>
        <v>0</v>
      </c>
      <c r="AE9" s="7" t="n">
        <f aca="false">TRUE()</f>
        <v>1</v>
      </c>
      <c r="AF9" s="7" t="n">
        <f aca="false">TRUE()</f>
        <v>1</v>
      </c>
      <c r="AG9" s="7" t="n">
        <f aca="false">TRUE()</f>
        <v>1</v>
      </c>
      <c r="AH9" s="7" t="n">
        <f aca="false">FALSE()</f>
        <v>0</v>
      </c>
      <c r="AI9" s="7" t="n">
        <f aca="false">FALSE()</f>
        <v>0</v>
      </c>
      <c r="AJ9" s="7" t="n">
        <f aca="false">TRUE()</f>
        <v>1</v>
      </c>
      <c r="AK9" s="7" t="n">
        <f aca="false">TRUE()</f>
        <v>1</v>
      </c>
      <c r="AL9" s="7" t="n">
        <f aca="false">TRUE()</f>
        <v>1</v>
      </c>
      <c r="AM9" s="7" t="n">
        <f aca="false">TRUE()</f>
        <v>1</v>
      </c>
      <c r="AN9" s="7" t="n">
        <f aca="false">FALSE()</f>
        <v>0</v>
      </c>
      <c r="AO9" s="7" t="n">
        <f aca="false">AND(NOT(OR(U9:AN9)),R9)</f>
        <v>0</v>
      </c>
    </row>
    <row r="10" customFormat="false" ht="15.75" hidden="false" customHeight="false" outlineLevel="0" collapsed="false">
      <c r="A10" s="9" t="e">
        <f aca="true">INDIRECT("'Ответы на форму (1)'!A"&amp;$P10,TRUE())</f>
        <v>#REF!</v>
      </c>
      <c r="B10" s="6" t="e">
        <f aca="true">INDIRECT("'Ответы на форму (1)'!B"&amp;$P10,TRUE())</f>
        <v>#REF!</v>
      </c>
      <c r="C10" s="6" t="e">
        <f aca="true">INDIRECT("'Ответы на форму (1)'!C"&amp;$P10,TRUE())</f>
        <v>#REF!</v>
      </c>
      <c r="D10" s="6" t="e">
        <f aca="true">INDIRECT("'Ответы на форму (1)'!D"&amp;$P10,TRUE())</f>
        <v>#REF!</v>
      </c>
      <c r="E10" s="6" t="e">
        <f aca="true">INDIRECT("'Ответы на форму (1)'!E"&amp;$P10,TRUE())</f>
        <v>#REF!</v>
      </c>
      <c r="F10" s="6" t="n">
        <f aca="false">IFERROR(__xludf.dummyfunction("iferror(VALUE(REGEXEXTRACT(TEXT(INDIRECT(""'Ответы на форму (1)'!F""&amp;$P10,TRUE),""####""),""[0-9]+"")),IF(IFERROR(SEARCH(""моцро"",INDIRECT(""'Ответы на форму (1)'!F""&amp;$P10,TRUE)),-1) &gt;= 0,117,INDIRECT(""'Ответы на форму (1)'!F""&amp;$P10,TRUE)))"),149)</f>
        <v>149</v>
      </c>
      <c r="G10" s="6" t="e">
        <f aca="true">INDIRECT("'Ответы на форму (1)'!G"&amp;$P10,TRUE())</f>
        <v>#REF!</v>
      </c>
      <c r="H10" s="10" t="e">
        <f aca="true">IFERROR(MID(INDIRECT("'Ответы на форму (1)'!H"&amp;$P10,TRUE()),SEARCH("vk.com",INDIRECT("'Ответы на форму (1)'!H"&amp;$P10,TRUE())),LEN(INDIRECT("'Ответы на форму (1)'!H"&amp;$P10,TRUE()))),INDIRECT("'Ответы на форму (1)'!H"&amp;$P10,TRUE()))</f>
        <v>#REF!</v>
      </c>
      <c r="I10" s="6" t="e">
        <f aca="true">INDIRECT("'Ответы на форму (1)'!I"&amp;$P10,TRUE())</f>
        <v>#REF!</v>
      </c>
      <c r="J10" s="11" t="str">
        <f aca="false">IFERROR(__xludf.dummyfunction("arrayformula(trim(iferror(SPLIT(T(INDIRECT(""'Ответы на форму (1)'!J""&amp;$P10,TRUE)),"","",TRUE,TRUE),"""")))"),"Математика")</f>
        <v>Математика</v>
      </c>
      <c r="K10" s="11" t="str">
        <f aca="false">IFERROR(__xludf.dummyfunction("""COMPUTED_VALUE"""),"Русский язык")</f>
        <v>Русский язык</v>
      </c>
      <c r="L10" s="11"/>
      <c r="M10" s="11" t="e">
        <f aca="true">INDIRECT("'Ответы на форму (1)'!K"&amp;$P10,TRUE())</f>
        <v>#REF!</v>
      </c>
      <c r="N10" s="11" t="e">
        <f aca="true">INDIRECT("'Ответы на форму (1)'!L"&amp;$P10,TRUE())</f>
        <v>#REF!</v>
      </c>
      <c r="O10" s="6" t="e">
        <f aca="false" t="array" ref="O10:O10">IF(B10 &lt;&gt; "",IF(COUNTIF(concat(TRIM('Список прошлого года'!$B$2:$B$200),TRIM('Список прошлого года'!$C$2:$C$200)),concat(TRIM(B10),TRIM(C10))) &gt; 0,"Да","Нет"),"")</f>
        <v>#REF!</v>
      </c>
      <c r="P10" s="7" t="n">
        <v>10</v>
      </c>
      <c r="Q10" s="7" t="n">
        <v>2</v>
      </c>
      <c r="R10" s="7" t="n">
        <f aca="false">TRUE()</f>
        <v>1</v>
      </c>
      <c r="S10" s="6" t="e">
        <f aca="false" t="array" ref="S10:S10">VLOOKUP(concat(B10,C10),{concat('Список от Вовы'!$B$1:$B$150,'Список от Вовы'!$C$1:$C$150),'Список от Вовы'!$O$1:$O$150},2,FALSE())</f>
        <v>#N/A</v>
      </c>
      <c r="T10" s="12"/>
      <c r="U10" s="7" t="n">
        <f aca="false">TRUE()</f>
        <v>1</v>
      </c>
      <c r="V10" s="7" t="n">
        <f aca="false">FALSE()</f>
        <v>0</v>
      </c>
      <c r="W10" s="7" t="n">
        <f aca="false">FALSE()</f>
        <v>0</v>
      </c>
      <c r="X10" s="7" t="n">
        <f aca="false">FALSE()</f>
        <v>0</v>
      </c>
      <c r="Y10" s="7" t="n">
        <f aca="false">FALSE()</f>
        <v>0</v>
      </c>
      <c r="Z10" s="7" t="n">
        <f aca="false">FALSE()</f>
        <v>0</v>
      </c>
      <c r="AA10" s="7" t="n">
        <f aca="false">FALSE()</f>
        <v>0</v>
      </c>
      <c r="AB10" s="7" t="n">
        <f aca="false">FALSE()</f>
        <v>0</v>
      </c>
      <c r="AC10" s="7" t="n">
        <f aca="false">FALSE()</f>
        <v>0</v>
      </c>
      <c r="AD10" s="7" t="n">
        <f aca="false">FALSE()</f>
        <v>0</v>
      </c>
      <c r="AE10" s="7" t="n">
        <f aca="false">TRUE()</f>
        <v>1</v>
      </c>
      <c r="AF10" s="7" t="n">
        <f aca="false">TRUE()</f>
        <v>1</v>
      </c>
      <c r="AG10" s="7" t="n">
        <f aca="false">TRUE()</f>
        <v>1</v>
      </c>
      <c r="AH10" s="7" t="n">
        <f aca="false">TRUE()</f>
        <v>1</v>
      </c>
      <c r="AI10" s="7" t="n">
        <f aca="false">TRUE()</f>
        <v>1</v>
      </c>
      <c r="AJ10" s="7" t="n">
        <f aca="false">TRUE()</f>
        <v>1</v>
      </c>
      <c r="AK10" s="7" t="n">
        <f aca="false">TRUE()</f>
        <v>1</v>
      </c>
      <c r="AL10" s="7" t="n">
        <f aca="false">TRUE()</f>
        <v>1</v>
      </c>
      <c r="AM10" s="7" t="n">
        <f aca="false">FALSE()</f>
        <v>0</v>
      </c>
      <c r="AN10" s="7" t="n">
        <f aca="false">FALSE()</f>
        <v>0</v>
      </c>
      <c r="AO10" s="7" t="n">
        <f aca="false">AND(NOT(OR(U10:AN10)),R10)</f>
        <v>0</v>
      </c>
    </row>
    <row r="11" customFormat="false" ht="15.75" hidden="false" customHeight="false" outlineLevel="0" collapsed="false">
      <c r="A11" s="9" t="e">
        <f aca="true">INDIRECT("'Ответы на форму (1)'!A"&amp;$P11,TRUE())</f>
        <v>#REF!</v>
      </c>
      <c r="B11" s="6" t="e">
        <f aca="true">INDIRECT("'Ответы на форму (1)'!B"&amp;$P11,TRUE())</f>
        <v>#REF!</v>
      </c>
      <c r="C11" s="6" t="e">
        <f aca="true">INDIRECT("'Ответы на форму (1)'!C"&amp;$P11,TRUE())</f>
        <v>#REF!</v>
      </c>
      <c r="D11" s="6" t="e">
        <f aca="true">INDIRECT("'Ответы на форму (1)'!D"&amp;$P11,TRUE())</f>
        <v>#REF!</v>
      </c>
      <c r="E11" s="6" t="e">
        <f aca="true">INDIRECT("'Ответы на форму (1)'!E"&amp;$P11,TRUE())</f>
        <v>#REF!</v>
      </c>
      <c r="F11" s="6" t="n">
        <f aca="false">IFERROR(__xludf.dummyfunction("iferror(VALUE(REGEXEXTRACT(TEXT(INDIRECT(""'Ответы на форму (1)'!F""&amp;$P11,TRUE),""####""),""[0-9]+"")),IF(IFERROR(SEARCH(""моцро"",INDIRECT(""'Ответы на форму (1)'!F""&amp;$P11,TRUE)),-1) &gt;= 0,117,INDIRECT(""'Ответы на форму (1)'!F""&amp;$P11,TRUE)))"),64)</f>
        <v>64</v>
      </c>
      <c r="G11" s="6" t="e">
        <f aca="true">INDIRECT("'Ответы на форму (1)'!G"&amp;$P11,TRUE())</f>
        <v>#REF!</v>
      </c>
      <c r="H11" s="10" t="e">
        <f aca="true">IFERROR(MID(INDIRECT("'Ответы на форму (1)'!H"&amp;$P11,TRUE()),SEARCH("vk.com",INDIRECT("'Ответы на форму (1)'!H"&amp;$P11,TRUE())),LEN(INDIRECT("'Ответы на форму (1)'!H"&amp;$P11,TRUE()))),INDIRECT("'Ответы на форму (1)'!H"&amp;$P11,TRUE()))</f>
        <v>#REF!</v>
      </c>
      <c r="I11" s="6" t="e">
        <f aca="true">INDIRECT("'Ответы на форму (1)'!I"&amp;$P11,TRUE())</f>
        <v>#REF!</v>
      </c>
      <c r="J11" s="11" t="str">
        <f aca="false">IFERROR(__xludf.dummyfunction("arrayformula(trim(iferror(SPLIT(T(INDIRECT(""'Ответы на форму (1)'!J""&amp;$P11,TRUE)),"","",TRUE,TRUE),"""")))"),"Математика")</f>
        <v>Математика</v>
      </c>
      <c r="K11" s="11" t="str">
        <f aca="false">IFERROR(__xludf.dummyfunction("""COMPUTED_VALUE"""),"Информатика")</f>
        <v>Информатика</v>
      </c>
      <c r="L11" s="11" t="str">
        <f aca="false">IFERROR(__xludf.dummyfunction("""COMPUTED_VALUE"""),"Русский язык")</f>
        <v>Русский язык</v>
      </c>
      <c r="M11" s="11" t="e">
        <f aca="true">INDIRECT("'Ответы на форму (1)'!K"&amp;$P11,TRUE())</f>
        <v>#REF!</v>
      </c>
      <c r="N11" s="11" t="e">
        <f aca="true">INDIRECT("'Ответы на форму (1)'!L"&amp;$P11,TRUE())</f>
        <v>#REF!</v>
      </c>
      <c r="O11" s="6" t="e">
        <f aca="false" t="array" ref="O11:O11">IF(B11 &lt;&gt; "",IF(COUNTIF(concat(TRIM('Список прошлого года'!$B$2:$B$200),TRIM('Список прошлого года'!$C$2:$C$200)),concat(TRIM(B11),TRIM(C11))) &gt; 0,"Да","Нет"),"")</f>
        <v>#REF!</v>
      </c>
      <c r="P11" s="7" t="n">
        <v>11</v>
      </c>
      <c r="Q11" s="7" t="n">
        <v>2</v>
      </c>
      <c r="R11" s="7" t="n">
        <f aca="false">FALSE()</f>
        <v>0</v>
      </c>
      <c r="S11" s="6" t="e">
        <f aca="false" t="array" ref="S11:S11">VLOOKUP(concat(B11,C11),{concat('Список от Вовы'!$B$1:$B$150,'Список от Вовы'!$C$1:$C$150),'Список от Вовы'!$O$1:$O$150},2,FALSE())</f>
        <v>#N/A</v>
      </c>
      <c r="T11" s="6"/>
      <c r="U11" s="7" t="n">
        <f aca="false">FALSE()</f>
        <v>0</v>
      </c>
      <c r="V11" s="7" t="n">
        <f aca="false">FALSE()</f>
        <v>0</v>
      </c>
      <c r="W11" s="7" t="n">
        <f aca="false">FALSE()</f>
        <v>0</v>
      </c>
      <c r="X11" s="7" t="n">
        <f aca="false">FALSE()</f>
        <v>0</v>
      </c>
      <c r="Y11" s="7" t="n">
        <f aca="false">FALSE()</f>
        <v>0</v>
      </c>
      <c r="Z11" s="7" t="n">
        <f aca="false">FALSE()</f>
        <v>0</v>
      </c>
      <c r="AA11" s="7" t="n">
        <f aca="false">FALSE()</f>
        <v>0</v>
      </c>
      <c r="AB11" s="7" t="n">
        <f aca="false">FALSE()</f>
        <v>0</v>
      </c>
      <c r="AC11" s="7" t="n">
        <f aca="false">FALSE()</f>
        <v>0</v>
      </c>
      <c r="AD11" s="7" t="n">
        <f aca="false">FALSE()</f>
        <v>0</v>
      </c>
      <c r="AE11" s="7" t="n">
        <f aca="false">FALSE()</f>
        <v>0</v>
      </c>
      <c r="AF11" s="7" t="n">
        <f aca="false">FALSE()</f>
        <v>0</v>
      </c>
      <c r="AG11" s="7" t="n">
        <f aca="false">FALSE()</f>
        <v>0</v>
      </c>
      <c r="AH11" s="7" t="n">
        <f aca="false">FALSE()</f>
        <v>0</v>
      </c>
      <c r="AI11" s="7" t="n">
        <f aca="false">FALSE()</f>
        <v>0</v>
      </c>
      <c r="AJ11" s="7" t="n">
        <f aca="false">FALSE()</f>
        <v>0</v>
      </c>
      <c r="AK11" s="7" t="n">
        <f aca="false">FALSE()</f>
        <v>0</v>
      </c>
      <c r="AL11" s="7" t="n">
        <f aca="false">FALSE()</f>
        <v>0</v>
      </c>
      <c r="AM11" s="7" t="n">
        <f aca="false">FALSE()</f>
        <v>0</v>
      </c>
      <c r="AN11" s="7" t="n">
        <f aca="false">FALSE()</f>
        <v>0</v>
      </c>
      <c r="AO11" s="7" t="n">
        <f aca="false">AND(NOT(OR(U11:AN11)),R11)</f>
        <v>0</v>
      </c>
    </row>
    <row r="12" customFormat="false" ht="15.75" hidden="false" customHeight="false" outlineLevel="0" collapsed="false">
      <c r="A12" s="9" t="e">
        <f aca="true">INDIRECT("'Ответы на форму (1)'!A"&amp;$P12,TRUE())</f>
        <v>#REF!</v>
      </c>
      <c r="B12" s="6" t="e">
        <f aca="true">INDIRECT("'Ответы на форму (1)'!B"&amp;$P12,TRUE())</f>
        <v>#REF!</v>
      </c>
      <c r="C12" s="6" t="e">
        <f aca="true">INDIRECT("'Ответы на форму (1)'!C"&amp;$P12,TRUE())</f>
        <v>#REF!</v>
      </c>
      <c r="D12" s="6" t="e">
        <f aca="true">INDIRECT("'Ответы на форму (1)'!D"&amp;$P12,TRUE())</f>
        <v>#REF!</v>
      </c>
      <c r="E12" s="6" t="e">
        <f aca="true">INDIRECT("'Ответы на форму (1)'!E"&amp;$P12,TRUE())</f>
        <v>#REF!</v>
      </c>
      <c r="F12" s="6" t="n">
        <f aca="false">IFERROR(__xludf.dummyfunction("iferror(VALUE(REGEXEXTRACT(TEXT(INDIRECT(""'Ответы на форму (1)'!F""&amp;$P12,TRUE),""####""),""[0-9]+"")),IF(IFERROR(SEARCH(""моцро"",INDIRECT(""'Ответы на форму (1)'!F""&amp;$P12,TRUE)),-1) &gt;= 0,117,INDIRECT(""'Ответы на форму (1)'!F""&amp;$P12,TRUE)))"),25)</f>
        <v>25</v>
      </c>
      <c r="G12" s="6" t="e">
        <f aca="true">INDIRECT("'Ответы на форму (1)'!G"&amp;$P12,TRUE())</f>
        <v>#REF!</v>
      </c>
      <c r="H12" s="10" t="e">
        <f aca="true">IFERROR(MID(INDIRECT("'Ответы на форму (1)'!H"&amp;$P12,TRUE()),SEARCH("vk.com",INDIRECT("'Ответы на форму (1)'!H"&amp;$P12,TRUE())),LEN(INDIRECT("'Ответы на форму (1)'!H"&amp;$P12,TRUE()))),INDIRECT("'Ответы на форму (1)'!H"&amp;$P12,TRUE()))</f>
        <v>#REF!</v>
      </c>
      <c r="I12" s="6" t="e">
        <f aca="true">INDIRECT("'Ответы на форму (1)'!I"&amp;$P12,TRUE())</f>
        <v>#REF!</v>
      </c>
      <c r="J12" s="11" t="str">
        <f aca="false">IFERROR(__xludf.dummyfunction("arrayformula(trim(iferror(SPLIT(T(INDIRECT(""'Ответы на форму (1)'!J""&amp;$P12,TRUE)),"","",TRUE,TRUE),"""")))"),"Математика")</f>
        <v>Математика</v>
      </c>
      <c r="K12" s="11" t="str">
        <f aca="false">IFERROR(__xludf.dummyfunction("""COMPUTED_VALUE"""),"Физика")</f>
        <v>Физика</v>
      </c>
      <c r="L12" s="11" t="str">
        <f aca="false">IFERROR(__xludf.dummyfunction("""COMPUTED_VALUE"""),"Право")</f>
        <v>Право</v>
      </c>
      <c r="M12" s="11" t="e">
        <f aca="true">INDIRECT("'Ответы на форму (1)'!K"&amp;$P12,TRUE())</f>
        <v>#REF!</v>
      </c>
      <c r="N12" s="11" t="e">
        <f aca="true">INDIRECT("'Ответы на форму (1)'!L"&amp;$P12,TRUE())</f>
        <v>#REF!</v>
      </c>
      <c r="O12" s="6" t="e">
        <f aca="false" t="array" ref="O12:O12">IF(B12 &lt;&gt; "",IF(COUNTIF(concat(TRIM('Список прошлого года'!$B$2:$B$200),TRIM('Список прошлого года'!$C$2:$C$200)),concat(TRIM(B12),TRIM(C12))) &gt; 0,"Да","Нет"),"")</f>
        <v>#REF!</v>
      </c>
      <c r="P12" s="7" t="n">
        <v>12</v>
      </c>
      <c r="Q12" s="7" t="n">
        <v>2</v>
      </c>
      <c r="R12" s="7" t="n">
        <f aca="false">TRUE()</f>
        <v>1</v>
      </c>
      <c r="S12" s="6" t="e">
        <f aca="false" t="array" ref="S12:S12">VLOOKUP(concat(B12,C12),{concat('Список от Вовы'!$B$1:$B$150,'Список от Вовы'!$C$1:$C$150),'Список от Вовы'!$O$1:$O$150},2,FALSE())</f>
        <v>#N/A</v>
      </c>
      <c r="T12" s="12"/>
      <c r="U12" s="7" t="n">
        <f aca="false">TRUE()</f>
        <v>1</v>
      </c>
      <c r="V12" s="7" t="n">
        <f aca="false">TRUE()</f>
        <v>1</v>
      </c>
      <c r="W12" s="7" t="n">
        <f aca="false">TRUE()</f>
        <v>1</v>
      </c>
      <c r="X12" s="7" t="n">
        <f aca="false">TRUE()</f>
        <v>1</v>
      </c>
      <c r="Y12" s="7" t="n">
        <f aca="false">FALSE()</f>
        <v>0</v>
      </c>
      <c r="Z12" s="7" t="n">
        <f aca="false">TRUE()</f>
        <v>1</v>
      </c>
      <c r="AA12" s="7" t="n">
        <f aca="false">FALSE()</f>
        <v>0</v>
      </c>
      <c r="AB12" s="7" t="n">
        <f aca="false">TRUE()</f>
        <v>1</v>
      </c>
      <c r="AC12" s="7" t="n">
        <f aca="false">TRUE()</f>
        <v>1</v>
      </c>
      <c r="AD12" s="7" t="n">
        <f aca="false">FALSE()</f>
        <v>0</v>
      </c>
      <c r="AE12" s="7" t="n">
        <f aca="false">FALSE()</f>
        <v>0</v>
      </c>
      <c r="AF12" s="7" t="n">
        <f aca="false">TRUE()</f>
        <v>1</v>
      </c>
      <c r="AG12" s="7" t="n">
        <f aca="false">TRUE()</f>
        <v>1</v>
      </c>
      <c r="AH12" s="7" t="n">
        <f aca="false">TRUE()</f>
        <v>1</v>
      </c>
      <c r="AI12" s="7" t="n">
        <f aca="false">TRUE()</f>
        <v>1</v>
      </c>
      <c r="AJ12" s="7" t="n">
        <f aca="false">TRUE()</f>
        <v>1</v>
      </c>
      <c r="AK12" s="7" t="n">
        <f aca="false">TRUE()</f>
        <v>1</v>
      </c>
      <c r="AL12" s="7" t="n">
        <f aca="false">TRUE()</f>
        <v>1</v>
      </c>
      <c r="AM12" s="7" t="n">
        <f aca="false">TRUE()</f>
        <v>1</v>
      </c>
      <c r="AN12" s="7" t="n">
        <f aca="false">FALSE()</f>
        <v>0</v>
      </c>
      <c r="AO12" s="7" t="n">
        <f aca="false">AND(NOT(OR(U12:AN12)),R12)</f>
        <v>0</v>
      </c>
    </row>
    <row r="13" customFormat="false" ht="15.75" hidden="false" customHeight="false" outlineLevel="0" collapsed="false">
      <c r="A13" s="9" t="e">
        <f aca="true">INDIRECT("'Ответы на форму (1)'!A"&amp;$P13,TRUE())</f>
        <v>#REF!</v>
      </c>
      <c r="B13" s="6" t="e">
        <f aca="true">INDIRECT("'Ответы на форму (1)'!B"&amp;$P13,TRUE())</f>
        <v>#REF!</v>
      </c>
      <c r="C13" s="6" t="e">
        <f aca="true">INDIRECT("'Ответы на форму (1)'!C"&amp;$P13,TRUE())</f>
        <v>#REF!</v>
      </c>
      <c r="D13" s="6" t="e">
        <f aca="true">INDIRECT("'Ответы на форму (1)'!D"&amp;$P13,TRUE())</f>
        <v>#REF!</v>
      </c>
      <c r="E13" s="6" t="e">
        <f aca="true">INDIRECT("'Ответы на форму (1)'!E"&amp;$P13,TRUE())</f>
        <v>#REF!</v>
      </c>
      <c r="F13" s="6" t="n">
        <f aca="false">IFERROR(__xludf.dummyfunction("iferror(VALUE(REGEXEXTRACT(TEXT(INDIRECT(""'Ответы на форму (1)'!F""&amp;$P13,TRUE),""####""),""[0-9]+"")),IF(IFERROR(SEARCH(""моцро"",INDIRECT(""'Ответы на форму (1)'!F""&amp;$P13,TRUE)),-1) &gt;= 0,117,INDIRECT(""'Ответы на форму (1)'!F""&amp;$P13,TRUE)))"),139)</f>
        <v>139</v>
      </c>
      <c r="G13" s="6" t="e">
        <f aca="true">INDIRECT("'Ответы на форму (1)'!G"&amp;$P13,TRUE())</f>
        <v>#REF!</v>
      </c>
      <c r="H13" s="10" t="e">
        <f aca="true">IFERROR(MID(INDIRECT("'Ответы на форму (1)'!H"&amp;$P13,TRUE()),SEARCH("vk.com",INDIRECT("'Ответы на форму (1)'!H"&amp;$P13,TRUE())),LEN(INDIRECT("'Ответы на форму (1)'!H"&amp;$P13,TRUE()))),INDIRECT("'Ответы на форму (1)'!H"&amp;$P13,TRUE()))</f>
        <v>#REF!</v>
      </c>
      <c r="I13" s="6" t="e">
        <f aca="true">INDIRECT("'Ответы на форму (1)'!I"&amp;$P13,TRUE())</f>
        <v>#REF!</v>
      </c>
      <c r="J13" s="11" t="str">
        <f aca="false">IFERROR(__xludf.dummyfunction("arrayformula(trim(iferror(SPLIT(T(INDIRECT(""'Ответы на форму (1)'!J""&amp;$P13,TRUE)),"","",TRUE,TRUE),"""")))"),"Математика")</f>
        <v>Математика</v>
      </c>
      <c r="K13" s="11" t="str">
        <f aca="false">IFERROR(__xludf.dummyfunction("""COMPUTED_VALUE"""),"Информатика")</f>
        <v>Информатика</v>
      </c>
      <c r="L13" s="11" t="str">
        <f aca="false">IFERROR(__xludf.dummyfunction("""COMPUTED_VALUE"""),"Русский язык")</f>
        <v>Русский язык</v>
      </c>
      <c r="M13" s="11" t="e">
        <f aca="true">INDIRECT("'Ответы на форму (1)'!K"&amp;$P13,TRUE())</f>
        <v>#REF!</v>
      </c>
      <c r="N13" s="11" t="e">
        <f aca="true">INDIRECT("'Ответы на форму (1)'!L"&amp;$P13,TRUE())</f>
        <v>#REF!</v>
      </c>
      <c r="O13" s="6" t="e">
        <f aca="false" t="array" ref="O13:O13">IF(B13 &lt;&gt; "",IF(COUNTIF(concat(TRIM('Список прошлого года'!$B$2:$B$200),TRIM('Список прошлого года'!$C$2:$C$200)),concat(TRIM(B13),TRIM(C13))) &gt; 0,"Да","Нет"),"")</f>
        <v>#REF!</v>
      </c>
      <c r="P13" s="7" t="n">
        <v>13</v>
      </c>
      <c r="Q13" s="7" t="n">
        <v>2</v>
      </c>
      <c r="R13" s="7" t="n">
        <f aca="false">TRUE()</f>
        <v>1</v>
      </c>
      <c r="S13" s="6" t="e">
        <f aca="false" t="array" ref="S13:S13">VLOOKUP(concat(B13,C13),{concat('Список от Вовы'!$B$1:$B$150,'Список от Вовы'!$C$1:$C$150),'Список от Вовы'!$O$1:$O$150},2,FALSE())</f>
        <v>#N/A</v>
      </c>
      <c r="T13" s="6"/>
      <c r="U13" s="7" t="n">
        <f aca="false">FALSE()</f>
        <v>0</v>
      </c>
      <c r="V13" s="7" t="n">
        <f aca="false">FALSE()</f>
        <v>0</v>
      </c>
      <c r="W13" s="7" t="n">
        <f aca="false">FALSE()</f>
        <v>0</v>
      </c>
      <c r="X13" s="7" t="n">
        <f aca="false">FALSE()</f>
        <v>0</v>
      </c>
      <c r="Y13" s="7" t="n">
        <f aca="false">FALSE()</f>
        <v>0</v>
      </c>
      <c r="Z13" s="7" t="n">
        <f aca="false">FALSE()</f>
        <v>0</v>
      </c>
      <c r="AA13" s="7" t="n">
        <f aca="false">FALSE()</f>
        <v>0</v>
      </c>
      <c r="AB13" s="7" t="n">
        <f aca="false">FALSE()</f>
        <v>0</v>
      </c>
      <c r="AC13" s="7" t="n">
        <f aca="false">FALSE()</f>
        <v>0</v>
      </c>
      <c r="AD13" s="7" t="n">
        <f aca="false">FALSE()</f>
        <v>0</v>
      </c>
      <c r="AE13" s="7" t="n">
        <f aca="false">FALSE()</f>
        <v>0</v>
      </c>
      <c r="AF13" s="7" t="n">
        <f aca="false">FALSE()</f>
        <v>0</v>
      </c>
      <c r="AG13" s="7" t="n">
        <f aca="false">FALSE()</f>
        <v>0</v>
      </c>
      <c r="AH13" s="7" t="n">
        <f aca="false">FALSE()</f>
        <v>0</v>
      </c>
      <c r="AI13" s="7" t="n">
        <f aca="false">FALSE()</f>
        <v>0</v>
      </c>
      <c r="AJ13" s="7" t="n">
        <f aca="false">FALSE()</f>
        <v>0</v>
      </c>
      <c r="AK13" s="7" t="n">
        <f aca="false">FALSE()</f>
        <v>0</v>
      </c>
      <c r="AL13" s="7" t="n">
        <f aca="false">FALSE()</f>
        <v>0</v>
      </c>
      <c r="AM13" s="7" t="n">
        <f aca="false">FALSE()</f>
        <v>0</v>
      </c>
      <c r="AN13" s="7" t="n">
        <f aca="false">FALSE()</f>
        <v>0</v>
      </c>
      <c r="AO13" s="7" t="n">
        <f aca="false">AND(NOT(OR(U13:AN13)),R13)</f>
        <v>1</v>
      </c>
    </row>
    <row r="14" customFormat="false" ht="15.75" hidden="false" customHeight="false" outlineLevel="0" collapsed="false">
      <c r="A14" s="9" t="e">
        <f aca="true">INDIRECT("'Ответы на форму (1)'!A"&amp;$P14,TRUE())</f>
        <v>#REF!</v>
      </c>
      <c r="B14" s="6" t="e">
        <f aca="true">INDIRECT("'Ответы на форму (1)'!B"&amp;$P14,TRUE())</f>
        <v>#REF!</v>
      </c>
      <c r="C14" s="6" t="e">
        <f aca="true">INDIRECT("'Ответы на форму (1)'!C"&amp;$P14,TRUE())</f>
        <v>#REF!</v>
      </c>
      <c r="D14" s="6" t="e">
        <f aca="true">INDIRECT("'Ответы на форму (1)'!D"&amp;$P14,TRUE())</f>
        <v>#REF!</v>
      </c>
      <c r="E14" s="6" t="e">
        <f aca="true">INDIRECT("'Ответы на форму (1)'!E"&amp;$P14,TRUE())</f>
        <v>#REF!</v>
      </c>
      <c r="F14" s="6" t="n">
        <f aca="false">IFERROR(__xludf.dummyfunction("iferror(VALUE(REGEXEXTRACT(TEXT(INDIRECT(""'Ответы на форму (1)'!F""&amp;$P14,TRUE),""####""),""[0-9]+"")),IF(IFERROR(SEARCH(""моцро"",INDIRECT(""'Ответы на форму (1)'!F""&amp;$P14,TRUE)),-1) &gt;= 0,117,INDIRECT(""'Ответы на форму (1)'!F""&amp;$P14,TRUE)))"),139)</f>
        <v>139</v>
      </c>
      <c r="G14" s="6" t="e">
        <f aca="true">INDIRECT("'Ответы на форму (1)'!G"&amp;$P14,TRUE())</f>
        <v>#REF!</v>
      </c>
      <c r="H14" s="10" t="e">
        <f aca="true">IFERROR(MID(INDIRECT("'Ответы на форму (1)'!H"&amp;$P14,TRUE()),SEARCH("vk.com",INDIRECT("'Ответы на форму (1)'!H"&amp;$P14,TRUE())),LEN(INDIRECT("'Ответы на форму (1)'!H"&amp;$P14,TRUE()))),INDIRECT("'Ответы на форму (1)'!H"&amp;$P14,TRUE()))</f>
        <v>#REF!</v>
      </c>
      <c r="I14" s="6" t="e">
        <f aca="true">INDIRECT("'Ответы на форму (1)'!I"&amp;$P14,TRUE())</f>
        <v>#REF!</v>
      </c>
      <c r="J14" s="11" t="str">
        <f aca="false">IFERROR(__xludf.dummyfunction("arrayformula(trim(iferror(SPLIT(T(INDIRECT(""'Ответы на форму (1)'!J""&amp;$P14,TRUE)),"","",TRUE,TRUE),"""")))"),"Математика")</f>
        <v>Математика</v>
      </c>
      <c r="K14" s="11" t="str">
        <f aca="false">IFERROR(__xludf.dummyfunction("""COMPUTED_VALUE"""),"Физика")</f>
        <v>Физика</v>
      </c>
      <c r="L14" s="11" t="str">
        <f aca="false">IFERROR(__xludf.dummyfunction("""COMPUTED_VALUE"""),"Русский язык")</f>
        <v>Русский язык</v>
      </c>
      <c r="M14" s="11" t="e">
        <f aca="true">INDIRECT("'Ответы на форму (1)'!K"&amp;$P14,TRUE())</f>
        <v>#REF!</v>
      </c>
      <c r="N14" s="11" t="e">
        <f aca="true">INDIRECT("'Ответы на форму (1)'!L"&amp;$P14,TRUE())</f>
        <v>#REF!</v>
      </c>
      <c r="O14" s="6" t="e">
        <f aca="false" t="array" ref="O14:O14">IF(B14 &lt;&gt; "",IF(COUNTIF(concat(TRIM('Список прошлого года'!$B$2:$B$200),TRIM('Список прошлого года'!$C$2:$C$200)),concat(TRIM(B14),TRIM(C14))) &gt; 0,"Да","Нет"),"")</f>
        <v>#REF!</v>
      </c>
      <c r="P14" s="7" t="n">
        <v>14</v>
      </c>
      <c r="Q14" s="7" t="n">
        <v>2</v>
      </c>
      <c r="R14" s="7" t="n">
        <f aca="false">TRUE()</f>
        <v>1</v>
      </c>
      <c r="S14" s="6" t="e">
        <f aca="false" t="array" ref="S14:S14">VLOOKUP(concat(B14,C14),{concat('Список от Вовы'!$B$1:$B$150,'Список от Вовы'!$C$1:$C$150),'Список от Вовы'!$O$1:$O$150},2,FALSE())</f>
        <v>#N/A</v>
      </c>
      <c r="T14" s="7"/>
      <c r="U14" s="7" t="n">
        <f aca="false">FALSE()</f>
        <v>0</v>
      </c>
      <c r="V14" s="7" t="n">
        <f aca="false">FALSE()</f>
        <v>0</v>
      </c>
      <c r="W14" s="7" t="n">
        <f aca="false">TRUE()</f>
        <v>1</v>
      </c>
      <c r="X14" s="7" t="n">
        <f aca="false">TRUE()</f>
        <v>1</v>
      </c>
      <c r="Y14" s="7" t="n">
        <f aca="false">FALSE()</f>
        <v>0</v>
      </c>
      <c r="Z14" s="7" t="n">
        <f aca="false">FALSE()</f>
        <v>0</v>
      </c>
      <c r="AA14" s="7" t="n">
        <f aca="false">FALSE()</f>
        <v>0</v>
      </c>
      <c r="AB14" s="7" t="n">
        <f aca="false">FALSE()</f>
        <v>0</v>
      </c>
      <c r="AC14" s="7" t="n">
        <f aca="false">FALSE()</f>
        <v>0</v>
      </c>
      <c r="AD14" s="7" t="n">
        <f aca="false">FALSE()</f>
        <v>0</v>
      </c>
      <c r="AE14" s="7" t="n">
        <f aca="false">FALSE()</f>
        <v>0</v>
      </c>
      <c r="AF14" s="7" t="n">
        <f aca="false">TRUE()</f>
        <v>1</v>
      </c>
      <c r="AG14" s="7" t="n">
        <f aca="false">TRUE()</f>
        <v>1</v>
      </c>
      <c r="AH14" s="7" t="n">
        <f aca="false">TRUE()</f>
        <v>1</v>
      </c>
      <c r="AI14" s="7" t="n">
        <f aca="false">FALSE()</f>
        <v>0</v>
      </c>
      <c r="AJ14" s="7" t="n">
        <f aca="false">FALSE()</f>
        <v>0</v>
      </c>
      <c r="AK14" s="7" t="n">
        <f aca="false">TRUE()</f>
        <v>1</v>
      </c>
      <c r="AL14" s="7" t="n">
        <f aca="false">FALSE()</f>
        <v>0</v>
      </c>
      <c r="AM14" s="7" t="n">
        <f aca="false">FALSE()</f>
        <v>0</v>
      </c>
      <c r="AN14" s="7" t="n">
        <f aca="false">FALSE()</f>
        <v>0</v>
      </c>
      <c r="AO14" s="7" t="n">
        <f aca="false">AND(NOT(OR(U14:AN14)),R14)</f>
        <v>0</v>
      </c>
    </row>
    <row r="15" customFormat="false" ht="15.75" hidden="false" customHeight="false" outlineLevel="0" collapsed="false">
      <c r="A15" s="9" t="e">
        <f aca="true">INDIRECT("'Ответы на форму (1)'!A"&amp;$P15,TRUE())</f>
        <v>#REF!</v>
      </c>
      <c r="B15" s="6" t="e">
        <f aca="true">INDIRECT("'Ответы на форму (1)'!B"&amp;$P15,TRUE())</f>
        <v>#REF!</v>
      </c>
      <c r="C15" s="6" t="e">
        <f aca="true">INDIRECT("'Ответы на форму (1)'!C"&amp;$P15,TRUE())</f>
        <v>#REF!</v>
      </c>
      <c r="D15" s="6" t="e">
        <f aca="true">INDIRECT("'Ответы на форму (1)'!D"&amp;$P15,TRUE())</f>
        <v>#REF!</v>
      </c>
      <c r="E15" s="6" t="e">
        <f aca="true">INDIRECT("'Ответы на форму (1)'!E"&amp;$P15,TRUE())</f>
        <v>#REF!</v>
      </c>
      <c r="F15" s="6" t="n">
        <f aca="false">IFERROR(__xludf.dummyfunction("iferror(VALUE(REGEXEXTRACT(TEXT(INDIRECT(""'Ответы на форму (1)'!F""&amp;$P15,TRUE),""####""),""[0-9]+"")),IF(IFERROR(SEARCH(""моцро"",INDIRECT(""'Ответы на форму (1)'!F""&amp;$P15,TRUE)),-1) &gt;= 0,117,INDIRECT(""'Ответы на форму (1)'!F""&amp;$P15,TRUE)))"),56)</f>
        <v>56</v>
      </c>
      <c r="G15" s="6" t="e">
        <f aca="true">INDIRECT("'Ответы на форму (1)'!G"&amp;$P15,TRUE())</f>
        <v>#REF!</v>
      </c>
      <c r="H15" s="10" t="e">
        <f aca="true">IFERROR(MID(INDIRECT("'Ответы на форму (1)'!H"&amp;$P15,TRUE()),SEARCH("vk.com",INDIRECT("'Ответы на форму (1)'!H"&amp;$P15,TRUE())),LEN(INDIRECT("'Ответы на форму (1)'!H"&amp;$P15,TRUE()))),INDIRECT("'Ответы на форму (1)'!H"&amp;$P15,TRUE()))</f>
        <v>#REF!</v>
      </c>
      <c r="I15" s="6" t="e">
        <f aca="true">INDIRECT("'Ответы на форму (1)'!I"&amp;$P15,TRUE())</f>
        <v>#REF!</v>
      </c>
      <c r="J15" s="11" t="str">
        <f aca="false">IFERROR(__xludf.dummyfunction("arrayformula(trim(iferror(SPLIT(T(INDIRECT(""'Ответы на форму (1)'!J""&amp;$P15,TRUE)),"","",TRUE,TRUE),"""")))"),"Биология")</f>
        <v>Биология</v>
      </c>
      <c r="K15" s="11"/>
      <c r="L15" s="11"/>
      <c r="M15" s="11" t="e">
        <f aca="true">INDIRECT("'Ответы на форму (1)'!K"&amp;$P15,TRUE())</f>
        <v>#REF!</v>
      </c>
      <c r="N15" s="11" t="e">
        <f aca="true">INDIRECT("'Ответы на форму (1)'!L"&amp;$P15,TRUE())</f>
        <v>#REF!</v>
      </c>
      <c r="O15" s="6" t="e">
        <f aca="false" t="array" ref="O15:O15">IF(B15 &lt;&gt; "",IF(COUNTIF(concat(TRIM('Список прошлого года'!$B$2:$B$200),TRIM('Список прошлого года'!$C$2:$C$200)),concat(TRIM(B15),TRIM(C15))) &gt; 0,"Да","Нет"),"")</f>
        <v>#REF!</v>
      </c>
      <c r="P15" s="7" t="n">
        <v>15</v>
      </c>
      <c r="Q15" s="7" t="n">
        <v>-1</v>
      </c>
      <c r="R15" s="7" t="n">
        <f aca="false">FALSE()</f>
        <v>0</v>
      </c>
      <c r="S15" s="6" t="e">
        <f aca="false" t="array" ref="S15:S15">VLOOKUP(concat(B15,C15),{concat('Список от Вовы'!$B$1:$B$150,'Список от Вовы'!$C$1:$C$150),'Список от Вовы'!$O$1:$O$150},2,FALSE())</f>
        <v>#N/A</v>
      </c>
      <c r="T15" s="6"/>
      <c r="U15" s="7" t="n">
        <f aca="false">FALSE()</f>
        <v>0</v>
      </c>
      <c r="V15" s="7" t="n">
        <f aca="false">FALSE()</f>
        <v>0</v>
      </c>
      <c r="W15" s="7" t="n">
        <f aca="false">FALSE()</f>
        <v>0</v>
      </c>
      <c r="X15" s="7" t="n">
        <f aca="false">FALSE()</f>
        <v>0</v>
      </c>
      <c r="Y15" s="7" t="n">
        <f aca="false">FALSE()</f>
        <v>0</v>
      </c>
      <c r="Z15" s="7" t="n">
        <f aca="false">FALSE()</f>
        <v>0</v>
      </c>
      <c r="AA15" s="7" t="n">
        <f aca="false">FALSE()</f>
        <v>0</v>
      </c>
      <c r="AB15" s="7" t="n">
        <f aca="false">FALSE()</f>
        <v>0</v>
      </c>
      <c r="AC15" s="7" t="n">
        <f aca="false">FALSE()</f>
        <v>0</v>
      </c>
      <c r="AD15" s="7" t="n">
        <f aca="false">FALSE()</f>
        <v>0</v>
      </c>
      <c r="AE15" s="7" t="n">
        <f aca="false">FALSE()</f>
        <v>0</v>
      </c>
      <c r="AF15" s="7" t="n">
        <f aca="false">FALSE()</f>
        <v>0</v>
      </c>
      <c r="AG15" s="7" t="n">
        <f aca="false">FALSE()</f>
        <v>0</v>
      </c>
      <c r="AH15" s="7" t="n">
        <f aca="false">FALSE()</f>
        <v>0</v>
      </c>
      <c r="AI15" s="7" t="n">
        <f aca="false">FALSE()</f>
        <v>0</v>
      </c>
      <c r="AJ15" s="7" t="n">
        <f aca="false">FALSE()</f>
        <v>0</v>
      </c>
      <c r="AK15" s="7" t="n">
        <f aca="false">FALSE()</f>
        <v>0</v>
      </c>
      <c r="AL15" s="7" t="n">
        <f aca="false">FALSE()</f>
        <v>0</v>
      </c>
      <c r="AM15" s="7" t="n">
        <f aca="false">FALSE()</f>
        <v>0</v>
      </c>
      <c r="AN15" s="7" t="n">
        <f aca="false">FALSE()</f>
        <v>0</v>
      </c>
      <c r="AO15" s="7" t="n">
        <f aca="false">AND(NOT(OR(U15:AN15)),R15)</f>
        <v>0</v>
      </c>
    </row>
    <row r="16" customFormat="false" ht="15.75" hidden="false" customHeight="false" outlineLevel="0" collapsed="false">
      <c r="A16" s="9" t="e">
        <f aca="true">INDIRECT("'Ответы на форму (1)'!A"&amp;$P16,TRUE())</f>
        <v>#REF!</v>
      </c>
      <c r="B16" s="6" t="e">
        <f aca="true">INDIRECT("'Ответы на форму (1)'!B"&amp;$P16,TRUE())</f>
        <v>#REF!</v>
      </c>
      <c r="C16" s="6" t="e">
        <f aca="true">INDIRECT("'Ответы на форму (1)'!C"&amp;$P16,TRUE())</f>
        <v>#REF!</v>
      </c>
      <c r="D16" s="6" t="e">
        <f aca="true">INDIRECT("'Ответы на форму (1)'!D"&amp;$P16,TRUE())</f>
        <v>#REF!</v>
      </c>
      <c r="E16" s="6" t="e">
        <f aca="true">INDIRECT("'Ответы на форму (1)'!E"&amp;$P16,TRUE())</f>
        <v>#REF!</v>
      </c>
      <c r="F16" s="6" t="n">
        <f aca="false">IFERROR(__xludf.dummyfunction("iferror(VALUE(REGEXEXTRACT(TEXT(INDIRECT(""'Ответы на форму (1)'!F""&amp;$P16,TRUE),""####""),""[0-9]+"")),IF(IFERROR(SEARCH(""моцро"",INDIRECT(""'Ответы на форму (1)'!F""&amp;$P16,TRUE)),-1) &gt;= 0,117,INDIRECT(""'Ответы на форму (1)'!F""&amp;$P16,TRUE)))"),64)</f>
        <v>64</v>
      </c>
      <c r="G16" s="6" t="e">
        <f aca="true">INDIRECT("'Ответы на форму (1)'!G"&amp;$P16,TRUE())</f>
        <v>#REF!</v>
      </c>
      <c r="H16" s="10" t="e">
        <f aca="true">IFERROR(MID(INDIRECT("'Ответы на форму (1)'!H"&amp;$P16,TRUE()),SEARCH("vk.com",INDIRECT("'Ответы на форму (1)'!H"&amp;$P16,TRUE())),LEN(INDIRECT("'Ответы на форму (1)'!H"&amp;$P16,TRUE()))),INDIRECT("'Ответы на форму (1)'!H"&amp;$P16,TRUE()))</f>
        <v>#REF!</v>
      </c>
      <c r="I16" s="6" t="e">
        <f aca="true">INDIRECT("'Ответы на форму (1)'!I"&amp;$P16,TRUE())</f>
        <v>#REF!</v>
      </c>
      <c r="J16" s="11" t="str">
        <f aca="false">IFERROR(__xludf.dummyfunction("arrayformula(trim(iferror(SPLIT(T(INDIRECT(""'Ответы на форму (1)'!J""&amp;$P16,TRUE)),"","",TRUE,TRUE),"""")))"),"Математика")</f>
        <v>Математика</v>
      </c>
      <c r="K16" s="11" t="str">
        <f aca="false">IFERROR(__xludf.dummyfunction("""COMPUTED_VALUE"""),"Биология")</f>
        <v>Биология</v>
      </c>
      <c r="L16" s="11" t="str">
        <f aca="false">IFERROR(__xludf.dummyfunction("""COMPUTED_VALUE"""),"Русский язык")</f>
        <v>Русский язык</v>
      </c>
      <c r="M16" s="11" t="e">
        <f aca="true">INDIRECT("'Ответы на форму (1)'!K"&amp;$P16,TRUE())</f>
        <v>#REF!</v>
      </c>
      <c r="N16" s="11" t="e">
        <f aca="true">INDIRECT("'Ответы на форму (1)'!L"&amp;$P16,TRUE())</f>
        <v>#REF!</v>
      </c>
      <c r="O16" s="6" t="e">
        <f aca="false" t="array" ref="O16:O16">IF(B16 &lt;&gt; "",IF(COUNTIF(concat(TRIM('Список прошлого года'!$B$2:$B$200),TRIM('Список прошлого года'!$C$2:$C$200)),concat(TRIM(B16),TRIM(C16))) &gt; 0,"Да","Нет"),"")</f>
        <v>#REF!</v>
      </c>
      <c r="P16" s="7" t="n">
        <v>17</v>
      </c>
      <c r="Q16" s="7" t="n">
        <v>-1</v>
      </c>
      <c r="R16" s="7" t="n">
        <f aca="false">FALSE()</f>
        <v>0</v>
      </c>
      <c r="S16" s="6" t="e">
        <f aca="false" t="array" ref="S16:S16">VLOOKUP(concat(B16,C16),{concat('Список от Вовы'!$B$1:$B$150,'Список от Вовы'!$C$1:$C$150),'Список от Вовы'!$O$1:$O$150},2,FALSE())</f>
        <v>#N/A</v>
      </c>
      <c r="T16" s="6"/>
      <c r="U16" s="7" t="n">
        <f aca="false">FALSE()</f>
        <v>0</v>
      </c>
      <c r="V16" s="7" t="n">
        <f aca="false">FALSE()</f>
        <v>0</v>
      </c>
      <c r="W16" s="7" t="n">
        <f aca="false">FALSE()</f>
        <v>0</v>
      </c>
      <c r="X16" s="7" t="n">
        <f aca="false">FALSE()</f>
        <v>0</v>
      </c>
      <c r="Y16" s="7" t="n">
        <f aca="false">FALSE()</f>
        <v>0</v>
      </c>
      <c r="Z16" s="7" t="n">
        <f aca="false">FALSE()</f>
        <v>0</v>
      </c>
      <c r="AA16" s="7" t="n">
        <f aca="false">FALSE()</f>
        <v>0</v>
      </c>
      <c r="AB16" s="7" t="n">
        <f aca="false">FALSE()</f>
        <v>0</v>
      </c>
      <c r="AC16" s="7" t="n">
        <f aca="false">FALSE()</f>
        <v>0</v>
      </c>
      <c r="AD16" s="7" t="n">
        <f aca="false">FALSE()</f>
        <v>0</v>
      </c>
      <c r="AE16" s="7" t="n">
        <f aca="false">FALSE()</f>
        <v>0</v>
      </c>
      <c r="AF16" s="7" t="n">
        <f aca="false">FALSE()</f>
        <v>0</v>
      </c>
      <c r="AG16" s="7" t="n">
        <f aca="false">FALSE()</f>
        <v>0</v>
      </c>
      <c r="AH16" s="7" t="n">
        <f aca="false">FALSE()</f>
        <v>0</v>
      </c>
      <c r="AI16" s="7" t="n">
        <f aca="false">FALSE()</f>
        <v>0</v>
      </c>
      <c r="AJ16" s="7" t="n">
        <f aca="false">FALSE()</f>
        <v>0</v>
      </c>
      <c r="AK16" s="7" t="n">
        <f aca="false">FALSE()</f>
        <v>0</v>
      </c>
      <c r="AL16" s="7" t="n">
        <f aca="false">FALSE()</f>
        <v>0</v>
      </c>
      <c r="AM16" s="7" t="n">
        <f aca="false">FALSE()</f>
        <v>0</v>
      </c>
      <c r="AN16" s="7" t="n">
        <f aca="false">FALSE()</f>
        <v>0</v>
      </c>
      <c r="AO16" s="7" t="n">
        <f aca="false">AND(NOT(OR(U16:AN16)),R16)</f>
        <v>0</v>
      </c>
    </row>
    <row r="17" customFormat="false" ht="15.75" hidden="false" customHeight="false" outlineLevel="0" collapsed="false">
      <c r="A17" s="9" t="e">
        <f aca="true">INDIRECT("'Ответы на форму (1)'!A"&amp;$P17,TRUE())</f>
        <v>#REF!</v>
      </c>
      <c r="B17" s="6" t="e">
        <f aca="true">INDIRECT("'Ответы на форму (1)'!B"&amp;$P17,TRUE())</f>
        <v>#REF!</v>
      </c>
      <c r="C17" s="6" t="e">
        <f aca="true">INDIRECT("'Ответы на форму (1)'!C"&amp;$P17,TRUE())</f>
        <v>#REF!</v>
      </c>
      <c r="D17" s="6" t="e">
        <f aca="true">INDIRECT("'Ответы на форму (1)'!D"&amp;$P17,TRUE())</f>
        <v>#REF!</v>
      </c>
      <c r="E17" s="6" t="e">
        <f aca="true">INDIRECT("'Ответы на форму (1)'!E"&amp;$P17,TRUE())</f>
        <v>#REF!</v>
      </c>
      <c r="F17" s="6" t="n">
        <f aca="false">IFERROR(__xludf.dummyfunction("iferror(VALUE(REGEXEXTRACT(TEXT(INDIRECT(""'Ответы на форму (1)'!F""&amp;$P17,TRUE),""####""),""[0-9]+"")),IF(IFERROR(SEARCH(""моцро"",INDIRECT(""'Ответы на форму (1)'!F""&amp;$P17,TRUE)),-1) &gt;= 0,117,INDIRECT(""'Ответы на форму (1)'!F""&amp;$P17,TRUE)))"),56)</f>
        <v>56</v>
      </c>
      <c r="G17" s="6" t="e">
        <f aca="true">INDIRECT("'Ответы на форму (1)'!G"&amp;$P17,TRUE())</f>
        <v>#REF!</v>
      </c>
      <c r="H17" s="10" t="e">
        <f aca="true">IFERROR(MID(INDIRECT("'Ответы на форму (1)'!H"&amp;$P17,TRUE()),SEARCH("vk.com",INDIRECT("'Ответы на форму (1)'!H"&amp;$P17,TRUE())),LEN(INDIRECT("'Ответы на форму (1)'!H"&amp;$P17,TRUE()))),INDIRECT("'Ответы на форму (1)'!H"&amp;$P17,TRUE()))</f>
        <v>#REF!</v>
      </c>
      <c r="I17" s="6" t="e">
        <f aca="true">INDIRECT("'Ответы на форму (1)'!I"&amp;$P17,TRUE())</f>
        <v>#REF!</v>
      </c>
      <c r="J17" s="11" t="str">
        <f aca="false">IFERROR(__xludf.dummyfunction("arrayformula(trim(iferror(SPLIT(T(INDIRECT(""'Ответы на форму (1)'!J""&amp;$P17,TRUE)),"","",TRUE,TRUE),"""")))"),"Математика")</f>
        <v>Математика</v>
      </c>
      <c r="K17" s="11" t="str">
        <f aca="false">IFERROR(__xludf.dummyfunction("""COMPUTED_VALUE"""),"Право")</f>
        <v>Право</v>
      </c>
      <c r="L17" s="11"/>
      <c r="M17" s="11" t="e">
        <f aca="true">INDIRECT("'Ответы на форму (1)'!K"&amp;$P17,TRUE())</f>
        <v>#REF!</v>
      </c>
      <c r="N17" s="11" t="e">
        <f aca="true">INDIRECT("'Ответы на форму (1)'!L"&amp;$P17,TRUE())</f>
        <v>#REF!</v>
      </c>
      <c r="O17" s="6" t="e">
        <f aca="false" t="array" ref="O17:O17">IF(B17 &lt;&gt; "",IF(COUNTIF(concat(TRIM('Список прошлого года'!$B$2:$B$200),TRIM('Список прошлого года'!$C$2:$C$200)),concat(TRIM(B17),TRIM(C17))) &gt; 0,"Да","Нет"),"")</f>
        <v>#REF!</v>
      </c>
      <c r="P17" s="7" t="n">
        <v>18</v>
      </c>
      <c r="Q17" s="7" t="n">
        <v>2</v>
      </c>
      <c r="R17" s="7" t="n">
        <f aca="false">FALSE()</f>
        <v>0</v>
      </c>
      <c r="S17" s="6" t="e">
        <f aca="false" t="array" ref="S17:S17">VLOOKUP(concat(B17,C17),{concat('Список от Вовы'!$B$1:$B$150,'Список от Вовы'!$C$1:$C$150),'Список от Вовы'!$O$1:$O$150},2,FALSE())</f>
        <v>#N/A</v>
      </c>
      <c r="T17" s="6"/>
      <c r="U17" s="7" t="n">
        <f aca="false">FALSE()</f>
        <v>0</v>
      </c>
      <c r="V17" s="7" t="n">
        <f aca="false">FALSE()</f>
        <v>0</v>
      </c>
      <c r="W17" s="7" t="n">
        <f aca="false">FALSE()</f>
        <v>0</v>
      </c>
      <c r="X17" s="7" t="n">
        <f aca="false">FALSE()</f>
        <v>0</v>
      </c>
      <c r="Y17" s="7" t="n">
        <f aca="false">FALSE()</f>
        <v>0</v>
      </c>
      <c r="Z17" s="7" t="n">
        <f aca="false">FALSE()</f>
        <v>0</v>
      </c>
      <c r="AA17" s="7" t="n">
        <f aca="false">FALSE()</f>
        <v>0</v>
      </c>
      <c r="AB17" s="7" t="n">
        <f aca="false">FALSE()</f>
        <v>0</v>
      </c>
      <c r="AC17" s="7" t="n">
        <f aca="false">FALSE()</f>
        <v>0</v>
      </c>
      <c r="AD17" s="7" t="n">
        <f aca="false">FALSE()</f>
        <v>0</v>
      </c>
      <c r="AE17" s="7" t="n">
        <f aca="false">FALSE()</f>
        <v>0</v>
      </c>
      <c r="AF17" s="7" t="n">
        <f aca="false">FALSE()</f>
        <v>0</v>
      </c>
      <c r="AG17" s="7" t="n">
        <f aca="false">FALSE()</f>
        <v>0</v>
      </c>
      <c r="AH17" s="7" t="n">
        <f aca="false">FALSE()</f>
        <v>0</v>
      </c>
      <c r="AI17" s="7" t="n">
        <f aca="false">FALSE()</f>
        <v>0</v>
      </c>
      <c r="AJ17" s="7" t="n">
        <f aca="false">FALSE()</f>
        <v>0</v>
      </c>
      <c r="AK17" s="7" t="n">
        <f aca="false">FALSE()</f>
        <v>0</v>
      </c>
      <c r="AL17" s="7" t="n">
        <f aca="false">FALSE()</f>
        <v>0</v>
      </c>
      <c r="AM17" s="7" t="n">
        <f aca="false">FALSE()</f>
        <v>0</v>
      </c>
      <c r="AN17" s="7" t="n">
        <f aca="false">FALSE()</f>
        <v>0</v>
      </c>
      <c r="AO17" s="7" t="n">
        <f aca="false">AND(NOT(OR(U17:AN17)),R17)</f>
        <v>0</v>
      </c>
    </row>
    <row r="18" customFormat="false" ht="15.75" hidden="false" customHeight="false" outlineLevel="0" collapsed="false">
      <c r="A18" s="9" t="e">
        <f aca="true">INDIRECT("'Ответы на форму (1)'!A"&amp;$P18,TRUE())</f>
        <v>#REF!</v>
      </c>
      <c r="B18" s="6" t="e">
        <f aca="true">INDIRECT("'Ответы на форму (1)'!B"&amp;$P18,TRUE())</f>
        <v>#REF!</v>
      </c>
      <c r="C18" s="6" t="e">
        <f aca="true">INDIRECT("'Ответы на форму (1)'!C"&amp;$P18,TRUE())</f>
        <v>#REF!</v>
      </c>
      <c r="D18" s="6" t="e">
        <f aca="true">INDIRECT("'Ответы на форму (1)'!D"&amp;$P18,TRUE())</f>
        <v>#REF!</v>
      </c>
      <c r="E18" s="6" t="e">
        <f aca="true">INDIRECT("'Ответы на форму (1)'!E"&amp;$P18,TRUE())</f>
        <v>#REF!</v>
      </c>
      <c r="F18" s="6" t="n">
        <f aca="false">IFERROR(__xludf.dummyfunction("iferror(VALUE(REGEXEXTRACT(TEXT(INDIRECT(""'Ответы на форму (1)'!F""&amp;$P18,TRUE),""####""),""[0-9]+"")),IF(IFERROR(SEARCH(""моцро"",INDIRECT(""'Ответы на форму (1)'!F""&amp;$P18,TRUE)),-1) &gt;= 0,117,INDIRECT(""'Ответы на форму (1)'!F""&amp;$P18,TRUE)))"),139)</f>
        <v>139</v>
      </c>
      <c r="G18" s="6" t="e">
        <f aca="true">INDIRECT("'Ответы на форму (1)'!G"&amp;$P18,TRUE())</f>
        <v>#REF!</v>
      </c>
      <c r="H18" s="10" t="e">
        <f aca="true">IFERROR(MID(INDIRECT("'Ответы на форму (1)'!H"&amp;$P18,TRUE()),SEARCH("vk.com",INDIRECT("'Ответы на форму (1)'!H"&amp;$P18,TRUE())),LEN(INDIRECT("'Ответы на форму (1)'!H"&amp;$P18,TRUE()))),INDIRECT("'Ответы на форму (1)'!H"&amp;$P18,TRUE()))</f>
        <v>#REF!</v>
      </c>
      <c r="I18" s="6" t="e">
        <f aca="true">INDIRECT("'Ответы на форму (1)'!I"&amp;$P18,TRUE())</f>
        <v>#REF!</v>
      </c>
      <c r="J18" s="11" t="str">
        <f aca="false">IFERROR(__xludf.dummyfunction("arrayformula(trim(iferror(SPLIT(T(INDIRECT(""'Ответы на форму (1)'!J""&amp;$P18,TRUE)),"","",TRUE,TRUE),"""")))"),"Биология")</f>
        <v>Биология</v>
      </c>
      <c r="K18" s="11" t="str">
        <f aca="false">IFERROR(__xludf.dummyfunction("""COMPUTED_VALUE"""),"Право")</f>
        <v>Право</v>
      </c>
      <c r="L18" s="11" t="str">
        <f aca="false">IFERROR(__xludf.dummyfunction("""COMPUTED_VALUE"""),"Русский язык")</f>
        <v>Русский язык</v>
      </c>
      <c r="M18" s="11" t="e">
        <f aca="true">INDIRECT("'Ответы на форму (1)'!K"&amp;$P18,TRUE())</f>
        <v>#REF!</v>
      </c>
      <c r="N18" s="11" t="e">
        <f aca="true">INDIRECT("'Ответы на форму (1)'!L"&amp;$P18,TRUE())</f>
        <v>#REF!</v>
      </c>
      <c r="O18" s="6" t="e">
        <f aca="false" t="array" ref="O18:O18">IF(B18 &lt;&gt; "",IF(COUNTIF(concat(TRIM('Список прошлого года'!$B$2:$B$200),TRIM('Список прошлого года'!$C$2:$C$200)),concat(TRIM(B18),TRIM(C18))) &gt; 0,"Да","Нет"),"")</f>
        <v>#REF!</v>
      </c>
      <c r="P18" s="7" t="n">
        <v>19</v>
      </c>
      <c r="Q18" s="7" t="n">
        <v>2</v>
      </c>
      <c r="R18" s="7" t="n">
        <f aca="false">TRUE()</f>
        <v>1</v>
      </c>
      <c r="S18" s="6" t="e">
        <f aca="false" t="array" ref="S18:S18">VLOOKUP(concat(B18,C18),{concat('Список от Вовы'!$B$1:$B$150,'Список от Вовы'!$C$1:$C$150),'Список от Вовы'!$O$1:$O$150},2,FALSE())</f>
        <v>#N/A</v>
      </c>
      <c r="T18" s="12"/>
      <c r="U18" s="7" t="n">
        <f aca="false">FALSE()</f>
        <v>0</v>
      </c>
      <c r="V18" s="7" t="n">
        <f aca="false">TRUE()</f>
        <v>1</v>
      </c>
      <c r="W18" s="7" t="n">
        <f aca="false">TRUE()</f>
        <v>1</v>
      </c>
      <c r="X18" s="7" t="n">
        <f aca="false">TRUE()</f>
        <v>1</v>
      </c>
      <c r="Y18" s="7" t="n">
        <f aca="false">TRUE()</f>
        <v>1</v>
      </c>
      <c r="Z18" s="7" t="n">
        <f aca="false">TRUE()</f>
        <v>1</v>
      </c>
      <c r="AA18" s="7" t="n">
        <f aca="false">TRUE()</f>
        <v>1</v>
      </c>
      <c r="AB18" s="7" t="n">
        <f aca="false">FALSE()</f>
        <v>0</v>
      </c>
      <c r="AC18" s="7" t="n">
        <f aca="false">TRUE()</f>
        <v>1</v>
      </c>
      <c r="AD18" s="7" t="n">
        <f aca="false">FALSE()</f>
        <v>0</v>
      </c>
      <c r="AE18" s="7" t="n">
        <f aca="false">FALSE()</f>
        <v>0</v>
      </c>
      <c r="AF18" s="7" t="n">
        <f aca="false">TRUE()</f>
        <v>1</v>
      </c>
      <c r="AG18" s="7" t="n">
        <f aca="false">TRUE()</f>
        <v>1</v>
      </c>
      <c r="AH18" s="7" t="n">
        <f aca="false">TRUE()</f>
        <v>1</v>
      </c>
      <c r="AI18" s="7" t="n">
        <f aca="false">TRUE()</f>
        <v>1</v>
      </c>
      <c r="AJ18" s="7" t="n">
        <f aca="false">TRUE()</f>
        <v>1</v>
      </c>
      <c r="AK18" s="7" t="n">
        <f aca="false">FALSE()</f>
        <v>0</v>
      </c>
      <c r="AL18" s="7" t="n">
        <f aca="false">FALSE()</f>
        <v>0</v>
      </c>
      <c r="AM18" s="7" t="n">
        <f aca="false">TRUE()</f>
        <v>1</v>
      </c>
      <c r="AN18" s="7" t="n">
        <f aca="false">FALSE()</f>
        <v>0</v>
      </c>
      <c r="AO18" s="7" t="n">
        <f aca="false">AND(NOT(OR(U18:AN18)),R18)</f>
        <v>0</v>
      </c>
    </row>
    <row r="19" customFormat="false" ht="15.75" hidden="false" customHeight="false" outlineLevel="0" collapsed="false">
      <c r="A19" s="9" t="e">
        <f aca="true">INDIRECT("'Ответы на форму (1)'!A"&amp;$P19,TRUE())</f>
        <v>#REF!</v>
      </c>
      <c r="B19" s="6" t="e">
        <f aca="true">INDIRECT("'Ответы на форму (1)'!B"&amp;$P19,TRUE())</f>
        <v>#REF!</v>
      </c>
      <c r="C19" s="6" t="e">
        <f aca="true">INDIRECT("'Ответы на форму (1)'!C"&amp;$P19,TRUE())</f>
        <v>#REF!</v>
      </c>
      <c r="D19" s="6" t="e">
        <f aca="true">INDIRECT("'Ответы на форму (1)'!D"&amp;$P19,TRUE())</f>
        <v>#REF!</v>
      </c>
      <c r="E19" s="6" t="e">
        <f aca="true">INDIRECT("'Ответы на форму (1)'!E"&amp;$P19,TRUE())</f>
        <v>#REF!</v>
      </c>
      <c r="F19" s="6" t="n">
        <f aca="false">IFERROR(__xludf.dummyfunction("iferror(VALUE(REGEXEXTRACT(TEXT(INDIRECT(""'Ответы на форму (1)'!F""&amp;$P19,TRUE),""####""),""[0-9]+"")),IF(IFERROR(SEARCH(""моцро"",INDIRECT(""'Ответы на форму (1)'!F""&amp;$P19,TRUE)),-1) &gt;= 0,117,INDIRECT(""'Ответы на форму (1)'!F""&amp;$P19,TRUE)))"),51)</f>
        <v>51</v>
      </c>
      <c r="G19" s="6" t="e">
        <f aca="true">INDIRECT("'Ответы на форму (1)'!G"&amp;$P19,TRUE())</f>
        <v>#REF!</v>
      </c>
      <c r="H19" s="10" t="e">
        <f aca="true">IFERROR(MID(INDIRECT("'Ответы на форму (1)'!H"&amp;$P19,TRUE()),SEARCH("vk.com",INDIRECT("'Ответы на форму (1)'!H"&amp;$P19,TRUE())),LEN(INDIRECT("'Ответы на форму (1)'!H"&amp;$P19,TRUE()))),INDIRECT("'Ответы на форму (1)'!H"&amp;$P19,TRUE()))</f>
        <v>#REF!</v>
      </c>
      <c r="I19" s="6" t="e">
        <f aca="true">INDIRECT("'Ответы на форму (1)'!I"&amp;$P19,TRUE())</f>
        <v>#REF!</v>
      </c>
      <c r="J19" s="11" t="str">
        <f aca="false">IFERROR(__xludf.dummyfunction("arrayformula(trim(iferror(SPLIT(T(INDIRECT(""'Ответы на форму (1)'!J""&amp;$P19,TRUE)),"","",TRUE,TRUE),"""")))"),"Математика")</f>
        <v>Математика</v>
      </c>
      <c r="K19" s="11" t="str">
        <f aca="false">IFERROR(__xludf.dummyfunction("""COMPUTED_VALUE"""),"Информатика")</f>
        <v>Информатика</v>
      </c>
      <c r="L19" s="11" t="str">
        <f aca="false">IFERROR(__xludf.dummyfunction("""COMPUTED_VALUE"""),"Русский язык")</f>
        <v>Русский язык</v>
      </c>
      <c r="M19" s="11" t="e">
        <f aca="true">INDIRECT("'Ответы на форму (1)'!K"&amp;$P19,TRUE())</f>
        <v>#REF!</v>
      </c>
      <c r="N19" s="11" t="e">
        <f aca="true">INDIRECT("'Ответы на форму (1)'!L"&amp;$P19,TRUE())</f>
        <v>#REF!</v>
      </c>
      <c r="O19" s="6" t="e">
        <f aca="false" t="array" ref="O19:O19">IF(B19 &lt;&gt; "",IF(COUNTIF(concat(TRIM('Список прошлого года'!$B$2:$B$200),TRIM('Список прошлого года'!$C$2:$C$200)),concat(TRIM(B19),TRIM(C19))) &gt; 0,"Да","Нет"),"")</f>
        <v>#REF!</v>
      </c>
      <c r="P19" s="7" t="n">
        <v>20</v>
      </c>
      <c r="Q19" s="7" t="n">
        <v>2</v>
      </c>
      <c r="R19" s="7" t="n">
        <f aca="false">TRUE()</f>
        <v>1</v>
      </c>
      <c r="S19" s="6" t="e">
        <f aca="false" t="array" ref="S19:S19">VLOOKUP(concat(B19,C19),{concat('Список от Вовы'!$B$1:$B$150,'Список от Вовы'!$C$1:$C$150),'Список от Вовы'!$O$1:$O$150},2,FALSE())</f>
        <v>#N/A</v>
      </c>
      <c r="T19" s="7" t="s">
        <v>537</v>
      </c>
      <c r="U19" s="7" t="n">
        <f aca="false">FALSE()</f>
        <v>0</v>
      </c>
      <c r="V19" s="7" t="n">
        <f aca="false">FALSE()</f>
        <v>0</v>
      </c>
      <c r="W19" s="7" t="n">
        <f aca="false">FALSE()</f>
        <v>0</v>
      </c>
      <c r="X19" s="7" t="n">
        <f aca="false">FALSE()</f>
        <v>0</v>
      </c>
      <c r="Y19" s="7" t="n">
        <f aca="false">FALSE()</f>
        <v>0</v>
      </c>
      <c r="Z19" s="7" t="n">
        <f aca="false">TRUE()</f>
        <v>1</v>
      </c>
      <c r="AA19" s="7" t="n">
        <f aca="false">TRUE()</f>
        <v>1</v>
      </c>
      <c r="AB19" s="7" t="n">
        <f aca="false">FALSE()</f>
        <v>0</v>
      </c>
      <c r="AC19" s="7" t="n">
        <f aca="false">FALSE()</f>
        <v>0</v>
      </c>
      <c r="AD19" s="7" t="n">
        <f aca="false">FALSE()</f>
        <v>0</v>
      </c>
      <c r="AE19" s="7" t="n">
        <f aca="false">FALSE()</f>
        <v>0</v>
      </c>
      <c r="AF19" s="7" t="n">
        <f aca="false">FALSE()</f>
        <v>0</v>
      </c>
      <c r="AG19" s="7" t="n">
        <f aca="false">FALSE()</f>
        <v>0</v>
      </c>
      <c r="AH19" s="7" t="n">
        <f aca="false">FALSE()</f>
        <v>0</v>
      </c>
      <c r="AI19" s="7" t="n">
        <f aca="false">FALSE()</f>
        <v>0</v>
      </c>
      <c r="AJ19" s="7" t="n">
        <f aca="false">TRUE()</f>
        <v>1</v>
      </c>
      <c r="AK19" s="7" t="n">
        <f aca="false">FALSE()</f>
        <v>0</v>
      </c>
      <c r="AL19" s="7" t="n">
        <f aca="false">FALSE()</f>
        <v>0</v>
      </c>
      <c r="AM19" s="7" t="n">
        <f aca="false">FALSE()</f>
        <v>0</v>
      </c>
      <c r="AN19" s="7" t="n">
        <f aca="false">FALSE()</f>
        <v>0</v>
      </c>
      <c r="AO19" s="7" t="n">
        <f aca="false">AND(NOT(OR(U19:AN19)),R19)</f>
        <v>0</v>
      </c>
    </row>
    <row r="20" customFormat="false" ht="15.75" hidden="false" customHeight="false" outlineLevel="0" collapsed="false">
      <c r="A20" s="9" t="e">
        <f aca="true">INDIRECT("'Ответы на форму (1)'!A"&amp;$P20,TRUE())</f>
        <v>#REF!</v>
      </c>
      <c r="B20" s="6" t="e">
        <f aca="true">INDIRECT("'Ответы на форму (1)'!B"&amp;$P20,TRUE())</f>
        <v>#REF!</v>
      </c>
      <c r="C20" s="6" t="e">
        <f aca="true">INDIRECT("'Ответы на форму (1)'!C"&amp;$P20,TRUE())</f>
        <v>#REF!</v>
      </c>
      <c r="D20" s="6" t="e">
        <f aca="true">INDIRECT("'Ответы на форму (1)'!D"&amp;$P20,TRUE())</f>
        <v>#REF!</v>
      </c>
      <c r="E20" s="6" t="e">
        <f aca="true">INDIRECT("'Ответы на форму (1)'!E"&amp;$P20,TRUE())</f>
        <v>#REF!</v>
      </c>
      <c r="F20" s="6" t="n">
        <f aca="false">IFERROR(__xludf.dummyfunction("iferror(VALUE(REGEXEXTRACT(TEXT(INDIRECT(""'Ответы на форму (1)'!F""&amp;$P20,TRUE),""####""),""[0-9]+"")),IF(IFERROR(SEARCH(""моцро"",INDIRECT(""'Ответы на форму (1)'!F""&amp;$P20,TRUE)),-1) &gt;= 0,117,INDIRECT(""'Ответы на форму (1)'!F""&amp;$P20,TRUE)))"),117)</f>
        <v>117</v>
      </c>
      <c r="G20" s="6" t="e">
        <f aca="true">INDIRECT("'Ответы на форму (1)'!G"&amp;$P20,TRUE())</f>
        <v>#REF!</v>
      </c>
      <c r="H20" s="10" t="e">
        <f aca="true">IFERROR(MID(INDIRECT("'Ответы на форму (1)'!H"&amp;$P20,TRUE()),SEARCH("vk.com",INDIRECT("'Ответы на форму (1)'!H"&amp;$P20,TRUE())),LEN(INDIRECT("'Ответы на форму (1)'!H"&amp;$P20,TRUE()))),INDIRECT("'Ответы на форму (1)'!H"&amp;$P20,TRUE()))</f>
        <v>#REF!</v>
      </c>
      <c r="I20" s="6" t="e">
        <f aca="true">INDIRECT("'Ответы на форму (1)'!I"&amp;$P20,TRUE())</f>
        <v>#REF!</v>
      </c>
      <c r="J20" s="11" t="str">
        <f aca="false">IFERROR(__xludf.dummyfunction("arrayformula(trim(iferror(SPLIT(T(INDIRECT(""'Ответы на форму (1)'!J""&amp;$P20,TRUE)),"","",TRUE,TRUE),"""")))"),"Биология")</f>
        <v>Биология</v>
      </c>
      <c r="K20" s="11"/>
      <c r="L20" s="11"/>
      <c r="M20" s="11" t="e">
        <f aca="true">INDIRECT("'Ответы на форму (1)'!K"&amp;$P20,TRUE())</f>
        <v>#REF!</v>
      </c>
      <c r="N20" s="7" t="s">
        <v>27</v>
      </c>
      <c r="O20" s="6" t="e">
        <f aca="false" t="array" ref="O20:O20">IF(B20 &lt;&gt; "",IF(COUNTIF(concat(TRIM('Список прошлого года'!$B$2:$B$200),TRIM('Список прошлого года'!$C$2:$C$200)),concat(TRIM(B20),TRIM(C20))) &gt; 0,"Да","Нет"),"")</f>
        <v>#REF!</v>
      </c>
      <c r="P20" s="7" t="n">
        <v>21</v>
      </c>
      <c r="Q20" s="7" t="n">
        <v>2</v>
      </c>
      <c r="R20" s="7" t="n">
        <f aca="false">TRUE()</f>
        <v>1</v>
      </c>
      <c r="S20" s="6" t="e">
        <f aca="false" t="array" ref="S20:S20">VLOOKUP(concat(B20,C20),{concat('Список от Вовы'!$B$1:$B$150,'Список от Вовы'!$C$1:$C$150),'Список от Вовы'!$O$1:$O$150},2,FALSE())</f>
        <v>#N/A</v>
      </c>
      <c r="T20" s="6"/>
      <c r="U20" s="7" t="n">
        <f aca="false">TRUE()</f>
        <v>1</v>
      </c>
      <c r="V20" s="7" t="n">
        <f aca="false">TRUE()</f>
        <v>1</v>
      </c>
      <c r="W20" s="7" t="n">
        <f aca="false">FALSE()</f>
        <v>0</v>
      </c>
      <c r="X20" s="7" t="n">
        <f aca="false">FALSE()</f>
        <v>0</v>
      </c>
      <c r="Y20" s="7" t="n">
        <f aca="false">FALSE()</f>
        <v>0</v>
      </c>
      <c r="Z20" s="7" t="n">
        <f aca="false">FALSE()</f>
        <v>0</v>
      </c>
      <c r="AA20" s="7" t="n">
        <f aca="false">FALSE()</f>
        <v>0</v>
      </c>
      <c r="AB20" s="7" t="n">
        <f aca="false">FALSE()</f>
        <v>0</v>
      </c>
      <c r="AC20" s="7" t="n">
        <f aca="false">FALSE()</f>
        <v>0</v>
      </c>
      <c r="AD20" s="7" t="n">
        <f aca="false">FALSE()</f>
        <v>0</v>
      </c>
      <c r="AE20" s="7" t="n">
        <f aca="false">FALSE()</f>
        <v>0</v>
      </c>
      <c r="AF20" s="7" t="n">
        <f aca="false">TRUE()</f>
        <v>1</v>
      </c>
      <c r="AG20" s="7" t="n">
        <f aca="false">TRUE()</f>
        <v>1</v>
      </c>
      <c r="AH20" s="7" t="n">
        <f aca="false">FALSE()</f>
        <v>0</v>
      </c>
      <c r="AI20" s="7" t="n">
        <f aca="false">FALSE()</f>
        <v>0</v>
      </c>
      <c r="AJ20" s="7" t="n">
        <f aca="false">FALSE()</f>
        <v>0</v>
      </c>
      <c r="AK20" s="7" t="n">
        <f aca="false">FALSE()</f>
        <v>0</v>
      </c>
      <c r="AL20" s="7" t="n">
        <f aca="false">FALSE()</f>
        <v>0</v>
      </c>
      <c r="AM20" s="7" t="n">
        <f aca="false">FALSE()</f>
        <v>0</v>
      </c>
      <c r="AN20" s="7" t="n">
        <f aca="false">FALSE()</f>
        <v>0</v>
      </c>
      <c r="AO20" s="7" t="n">
        <f aca="false">AND(NOT(OR(U20:AN20)),R20)</f>
        <v>0</v>
      </c>
    </row>
    <row r="21" customFormat="false" ht="15.75" hidden="false" customHeight="false" outlineLevel="0" collapsed="false">
      <c r="A21" s="9" t="e">
        <f aca="true">INDIRECT("'Ответы на форму (1)'!A"&amp;$P21,TRUE())</f>
        <v>#REF!</v>
      </c>
      <c r="B21" s="6" t="e">
        <f aca="true">INDIRECT("'Ответы на форму (1)'!B"&amp;$P21,TRUE())</f>
        <v>#REF!</v>
      </c>
      <c r="C21" s="6" t="e">
        <f aca="true">INDIRECT("'Ответы на форму (1)'!C"&amp;$P21,TRUE())</f>
        <v>#REF!</v>
      </c>
      <c r="D21" s="6" t="e">
        <f aca="true">INDIRECT("'Ответы на форму (1)'!D"&amp;$P21,TRUE())</f>
        <v>#REF!</v>
      </c>
      <c r="E21" s="6" t="e">
        <f aca="true">INDIRECT("'Ответы на форму (1)'!E"&amp;$P21,TRUE())</f>
        <v>#REF!</v>
      </c>
      <c r="F21" s="6" t="n">
        <f aca="false">IFERROR(__xludf.dummyfunction("iferror(VALUE(REGEXEXTRACT(TEXT(INDIRECT(""'Ответы на форму (1)'!F""&amp;$P21,TRUE),""####""),""[0-9]+"")),IF(IFERROR(SEARCH(""моцро"",INDIRECT(""'Ответы на форму (1)'!F""&amp;$P21,TRUE)),-1) &gt;= 0,117,INDIRECT(""'Ответы на форму (1)'!F""&amp;$P21,TRUE)))"),139)</f>
        <v>139</v>
      </c>
      <c r="G21" s="6" t="e">
        <f aca="true">INDIRECT("'Ответы на форму (1)'!G"&amp;$P21,TRUE())</f>
        <v>#REF!</v>
      </c>
      <c r="H21" s="10" t="e">
        <f aca="true">IFERROR(MID(INDIRECT("'Ответы на форму (1)'!H"&amp;$P21,TRUE()),SEARCH("vk.com",INDIRECT("'Ответы на форму (1)'!H"&amp;$P21,TRUE())),LEN(INDIRECT("'Ответы на форму (1)'!H"&amp;$P21,TRUE()))),INDIRECT("'Ответы на форму (1)'!H"&amp;$P21,TRUE()))</f>
        <v>#REF!</v>
      </c>
      <c r="I21" s="6" t="e">
        <f aca="true">INDIRECT("'Ответы на форму (1)'!I"&amp;$P21,TRUE())</f>
        <v>#REF!</v>
      </c>
      <c r="J21" s="11" t="str">
        <f aca="false">IFERROR(__xludf.dummyfunction("arrayformula(trim(iferror(SPLIT(T(INDIRECT(""'Ответы на форму (1)'!J""&amp;$P21,TRUE)),"","",TRUE,TRUE),"""")))"),"Математика")</f>
        <v>Математика</v>
      </c>
      <c r="K21" s="11" t="str">
        <f aca="false">IFERROR(__xludf.dummyfunction("""COMPUTED_VALUE"""),"Физика")</f>
        <v>Физика</v>
      </c>
      <c r="L21" s="11" t="str">
        <f aca="false">IFERROR(__xludf.dummyfunction("""COMPUTED_VALUE"""),"Информатика")</f>
        <v>Информатика</v>
      </c>
      <c r="M21" s="11" t="e">
        <f aca="true">INDIRECT("'Ответы на форму (1)'!K"&amp;$P21,TRUE())</f>
        <v>#REF!</v>
      </c>
      <c r="N21" s="11" t="e">
        <f aca="true">INDIRECT("'Ответы на форму (1)'!L"&amp;$P21,TRUE())</f>
        <v>#REF!</v>
      </c>
      <c r="O21" s="6" t="e">
        <f aca="false" t="array" ref="O21:O21">IF(B21 &lt;&gt; "",IF(COUNTIF(concat(TRIM('Список прошлого года'!$B$2:$B$200),TRIM('Список прошлого года'!$C$2:$C$200)),concat(TRIM(B21),TRIM(C21))) &gt; 0,"Да","Нет"),"")</f>
        <v>#REF!</v>
      </c>
      <c r="P21" s="7" t="n">
        <v>22</v>
      </c>
      <c r="Q21" s="7" t="n">
        <v>2</v>
      </c>
      <c r="R21" s="7" t="n">
        <f aca="false">FALSE()</f>
        <v>0</v>
      </c>
      <c r="S21" s="6" t="e">
        <f aca="false" t="array" ref="S21:S21">VLOOKUP(concat(B21,C21),{concat('Список от Вовы'!$B$1:$B$150,'Список от Вовы'!$C$1:$C$150),'Список от Вовы'!$O$1:$O$150},2,FALSE())</f>
        <v>#N/A</v>
      </c>
      <c r="T21" s="6"/>
      <c r="U21" s="7" t="n">
        <f aca="false">TRUE()</f>
        <v>1</v>
      </c>
      <c r="V21" s="7" t="n">
        <f aca="false">FALSE()</f>
        <v>0</v>
      </c>
      <c r="W21" s="7" t="n">
        <f aca="false">FALSE()</f>
        <v>0</v>
      </c>
      <c r="X21" s="7" t="n">
        <f aca="false">FALSE()</f>
        <v>0</v>
      </c>
      <c r="Y21" s="7" t="n">
        <f aca="false">FALSE()</f>
        <v>0</v>
      </c>
      <c r="Z21" s="7" t="n">
        <f aca="false">FALSE()</f>
        <v>0</v>
      </c>
      <c r="AA21" s="7" t="n">
        <f aca="false">FALSE()</f>
        <v>0</v>
      </c>
      <c r="AB21" s="7" t="n">
        <f aca="false">FALSE()</f>
        <v>0</v>
      </c>
      <c r="AC21" s="7" t="n">
        <f aca="false">FALSE()</f>
        <v>0</v>
      </c>
      <c r="AD21" s="7" t="n">
        <f aca="false">FALSE()</f>
        <v>0</v>
      </c>
      <c r="AE21" s="7" t="n">
        <f aca="false">TRUE()</f>
        <v>1</v>
      </c>
      <c r="AF21" s="7" t="n">
        <f aca="false">FALSE()</f>
        <v>0</v>
      </c>
      <c r="AG21" s="7" t="n">
        <f aca="false">FALSE()</f>
        <v>0</v>
      </c>
      <c r="AH21" s="7" t="n">
        <f aca="false">FALSE()</f>
        <v>0</v>
      </c>
      <c r="AI21" s="7" t="n">
        <f aca="false">FALSE()</f>
        <v>0</v>
      </c>
      <c r="AJ21" s="7" t="n">
        <f aca="false">FALSE()</f>
        <v>0</v>
      </c>
      <c r="AK21" s="7" t="n">
        <f aca="false">FALSE()</f>
        <v>0</v>
      </c>
      <c r="AL21" s="7" t="n">
        <f aca="false">FALSE()</f>
        <v>0</v>
      </c>
      <c r="AM21" s="7" t="n">
        <f aca="false">FALSE()</f>
        <v>0</v>
      </c>
      <c r="AN21" s="7" t="n">
        <f aca="false">FALSE()</f>
        <v>0</v>
      </c>
      <c r="AO21" s="7" t="n">
        <f aca="false">AND(NOT(OR(U21:AN21)),R21)</f>
        <v>0</v>
      </c>
    </row>
    <row r="22" customFormat="false" ht="15.75" hidden="false" customHeight="false" outlineLevel="0" collapsed="false">
      <c r="A22" s="9" t="e">
        <f aca="true">INDIRECT("'Ответы на форму (1)'!A"&amp;$P22,TRUE())</f>
        <v>#REF!</v>
      </c>
      <c r="B22" s="6" t="e">
        <f aca="true">INDIRECT("'Ответы на форму (1)'!B"&amp;$P22,TRUE())</f>
        <v>#REF!</v>
      </c>
      <c r="C22" s="6" t="e">
        <f aca="true">INDIRECT("'Ответы на форму (1)'!C"&amp;$P22,TRUE())</f>
        <v>#REF!</v>
      </c>
      <c r="D22" s="6" t="e">
        <f aca="true">INDIRECT("'Ответы на форму (1)'!D"&amp;$P22,TRUE())</f>
        <v>#REF!</v>
      </c>
      <c r="E22" s="6" t="e">
        <f aca="true">INDIRECT("'Ответы на форму (1)'!E"&amp;$P22,TRUE())</f>
        <v>#REF!</v>
      </c>
      <c r="F22" s="6" t="n">
        <f aca="false">IFERROR(__xludf.dummyfunction("iferror(VALUE(REGEXEXTRACT(TEXT(INDIRECT(""'Ответы на форму (1)'!F""&amp;$P22,TRUE),""####""),""[0-9]+"")),IF(IFERROR(SEARCH(""моцро"",INDIRECT(""'Ответы на форму (1)'!F""&amp;$P22,TRUE)),-1) &gt;= 0,117,INDIRECT(""'Ответы на форму (1)'!F""&amp;$P22,TRUE)))"),7)</f>
        <v>7</v>
      </c>
      <c r="G22" s="6" t="e">
        <f aca="true">INDIRECT("'Ответы на форму (1)'!G"&amp;$P22,TRUE())</f>
        <v>#REF!</v>
      </c>
      <c r="H22" s="10" t="e">
        <f aca="true">IFERROR(MID(INDIRECT("'Ответы на форму (1)'!H"&amp;$P22,TRUE()),SEARCH("vk.com",INDIRECT("'Ответы на форму (1)'!H"&amp;$P22,TRUE())),LEN(INDIRECT("'Ответы на форму (1)'!H"&amp;$P22,TRUE()))),INDIRECT("'Ответы на форму (1)'!H"&amp;$P22,TRUE()))</f>
        <v>#REF!</v>
      </c>
      <c r="I22" s="6" t="e">
        <f aca="true">INDIRECT("'Ответы на форму (1)'!I"&amp;$P22,TRUE())</f>
        <v>#REF!</v>
      </c>
      <c r="J22" s="11" t="str">
        <f aca="false">IFERROR(__xludf.dummyfunction("arrayformula(trim(iferror(SPLIT(T(INDIRECT(""'Ответы на форму (1)'!J""&amp;$P22,TRUE)),"","",TRUE,TRUE),"""")))"),"Математика")</f>
        <v>Математика</v>
      </c>
      <c r="K22" s="11" t="str">
        <f aca="false">IFERROR(__xludf.dummyfunction("""COMPUTED_VALUE"""),"Биология")</f>
        <v>Биология</v>
      </c>
      <c r="L22" s="11" t="str">
        <f aca="false">IFERROR(__xludf.dummyfunction("""COMPUTED_VALUE"""),"Право")</f>
        <v>Право</v>
      </c>
      <c r="M22" s="11" t="e">
        <f aca="true">INDIRECT("'Ответы на форму (1)'!K"&amp;$P22,TRUE())</f>
        <v>#REF!</v>
      </c>
      <c r="N22" s="7" t="s">
        <v>27</v>
      </c>
      <c r="O22" s="6" t="e">
        <f aca="false" t="array" ref="O22:O22">IF(B22 &lt;&gt; "",IF(COUNTIF(concat(TRIM('Список прошлого года'!$B$2:$B$200),TRIM('Список прошлого года'!$C$2:$C$200)),concat(TRIM(B22),TRIM(C22))) &gt; 0,"Да","Нет"),"")</f>
        <v>#REF!</v>
      </c>
      <c r="P22" s="7" t="n">
        <v>23</v>
      </c>
      <c r="Q22" s="7" t="n">
        <v>2</v>
      </c>
      <c r="R22" s="7" t="n">
        <f aca="false">TRUE()</f>
        <v>1</v>
      </c>
      <c r="S22" s="6" t="e">
        <f aca="false" t="array" ref="S22:S22">VLOOKUP(concat(B22,C22),{concat('Список от Вовы'!$B$1:$B$150,'Список от Вовы'!$C$1:$C$150),'Список от Вовы'!$O$1:$O$150},2,FALSE())</f>
        <v>#N/A</v>
      </c>
      <c r="T22" s="12"/>
      <c r="U22" s="7" t="n">
        <f aca="false">TRUE()</f>
        <v>1</v>
      </c>
      <c r="V22" s="7" t="n">
        <f aca="false">TRUE()</f>
        <v>1</v>
      </c>
      <c r="W22" s="7" t="n">
        <f aca="false">TRUE()</f>
        <v>1</v>
      </c>
      <c r="X22" s="7" t="n">
        <f aca="false">TRUE()</f>
        <v>1</v>
      </c>
      <c r="Y22" s="7" t="n">
        <f aca="false">TRUE()</f>
        <v>1</v>
      </c>
      <c r="Z22" s="7" t="n">
        <f aca="false">FALSE()</f>
        <v>0</v>
      </c>
      <c r="AA22" s="7" t="n">
        <f aca="false">FALSE()</f>
        <v>0</v>
      </c>
      <c r="AB22" s="7" t="n">
        <f aca="false">FALSE()</f>
        <v>0</v>
      </c>
      <c r="AC22" s="7" t="n">
        <f aca="false">FALSE()</f>
        <v>0</v>
      </c>
      <c r="AD22" s="7" t="n">
        <f aca="false">FALSE()</f>
        <v>0</v>
      </c>
      <c r="AE22" s="7" t="n">
        <f aca="false">FALSE()</f>
        <v>0</v>
      </c>
      <c r="AF22" s="7" t="n">
        <f aca="false">FALSE()</f>
        <v>0</v>
      </c>
      <c r="AG22" s="7" t="n">
        <f aca="false">TRUE()</f>
        <v>1</v>
      </c>
      <c r="AH22" s="7" t="n">
        <f aca="false">FALSE()</f>
        <v>0</v>
      </c>
      <c r="AI22" s="7" t="n">
        <f aca="false">FALSE()</f>
        <v>0</v>
      </c>
      <c r="AJ22" s="7" t="n">
        <f aca="false">FALSE()</f>
        <v>0</v>
      </c>
      <c r="AK22" s="7" t="n">
        <f aca="false">FALSE()</f>
        <v>0</v>
      </c>
      <c r="AL22" s="7" t="n">
        <f aca="false">FALSE()</f>
        <v>0</v>
      </c>
      <c r="AM22" s="7" t="n">
        <f aca="false">FALSE()</f>
        <v>0</v>
      </c>
      <c r="AN22" s="7" t="n">
        <f aca="false">FALSE()</f>
        <v>0</v>
      </c>
      <c r="AO22" s="7" t="n">
        <f aca="false">AND(NOT(OR(U22:AN22)),R22)</f>
        <v>0</v>
      </c>
    </row>
    <row r="23" customFormat="false" ht="15.75" hidden="false" customHeight="false" outlineLevel="0" collapsed="false">
      <c r="A23" s="9" t="e">
        <f aca="true">INDIRECT("'Ответы на форму (1)'!A"&amp;$P23,TRUE())</f>
        <v>#REF!</v>
      </c>
      <c r="B23" s="6" t="e">
        <f aca="true">INDIRECT("'Ответы на форму (1)'!B"&amp;$P23,TRUE())</f>
        <v>#REF!</v>
      </c>
      <c r="C23" s="6" t="e">
        <f aca="true">INDIRECT("'Ответы на форму (1)'!C"&amp;$P23,TRUE())</f>
        <v>#REF!</v>
      </c>
      <c r="D23" s="6" t="e">
        <f aca="true">INDIRECT("'Ответы на форму (1)'!D"&amp;$P23,TRUE())</f>
        <v>#REF!</v>
      </c>
      <c r="E23" s="6" t="e">
        <f aca="true">INDIRECT("'Ответы на форму (1)'!E"&amp;$P23,TRUE())</f>
        <v>#REF!</v>
      </c>
      <c r="F23" s="6" t="n">
        <f aca="false">IFERROR(__xludf.dummyfunction("iferror(VALUE(REGEXEXTRACT(TEXT(INDIRECT(""'Ответы на форму (1)'!F""&amp;$P23,TRUE),""####""),""[0-9]+"")),IF(IFERROR(SEARCH(""моцро"",INDIRECT(""'Ответы на форму (1)'!F""&amp;$P23,TRUE)),-1) &gt;= 0,117,INDIRECT(""'Ответы на форму (1)'!F""&amp;$P23,TRUE)))"),117)</f>
        <v>117</v>
      </c>
      <c r="G23" s="6" t="e">
        <f aca="true">INDIRECT("'Ответы на форму (1)'!G"&amp;$P23,TRUE())</f>
        <v>#REF!</v>
      </c>
      <c r="H23" s="10" t="e">
        <f aca="true">IFERROR(MID(INDIRECT("'Ответы на форму (1)'!H"&amp;$P23,TRUE()),SEARCH("vk.com",INDIRECT("'Ответы на форму (1)'!H"&amp;$P23,TRUE())),LEN(INDIRECT("'Ответы на форму (1)'!H"&amp;$P23,TRUE()))),INDIRECT("'Ответы на форму (1)'!H"&amp;$P23,TRUE()))</f>
        <v>#REF!</v>
      </c>
      <c r="I23" s="6" t="e">
        <f aca="true">INDIRECT("'Ответы на форму (1)'!I"&amp;$P23,TRUE())</f>
        <v>#REF!</v>
      </c>
      <c r="J23" s="11" t="str">
        <f aca="false">IFERROR(__xludf.dummyfunction("arrayformula(trim(iferror(SPLIT(T(INDIRECT(""'Ответы на форму (1)'!J""&amp;$P23,TRUE)),"","",TRUE,TRUE),"""")))"),"Математика")</f>
        <v>Математика</v>
      </c>
      <c r="K23" s="11" t="str">
        <f aca="false">IFERROR(__xludf.dummyfunction("""COMPUTED_VALUE"""),"Информатика")</f>
        <v>Информатика</v>
      </c>
      <c r="L23" s="11"/>
      <c r="M23" s="11" t="e">
        <f aca="true">INDIRECT("'Ответы на форму (1)'!K"&amp;$P23,TRUE())</f>
        <v>#REF!</v>
      </c>
      <c r="N23" s="11" t="e">
        <f aca="true">INDIRECT("'Ответы на форму (1)'!L"&amp;$P23,TRUE())</f>
        <v>#REF!</v>
      </c>
      <c r="O23" s="6" t="e">
        <f aca="false" t="array" ref="O23:O23">IF(B23 &lt;&gt; "",IF(COUNTIF(concat(TRIM('Список прошлого года'!$B$2:$B$200),TRIM('Список прошлого года'!$C$2:$C$200)),concat(TRIM(B23),TRIM(C23))) &gt; 0,"Да","Нет"),"")</f>
        <v>#REF!</v>
      </c>
      <c r="P23" s="7" t="n">
        <v>24</v>
      </c>
      <c r="Q23" s="7" t="n">
        <v>2</v>
      </c>
      <c r="R23" s="7" t="n">
        <f aca="false">TRUE()</f>
        <v>1</v>
      </c>
      <c r="S23" s="6" t="e">
        <f aca="false" t="array" ref="S23:S23">VLOOKUP(concat(B23,C23),{concat('Список от Вовы'!$B$1:$B$150,'Список от Вовы'!$C$1:$C$150),'Список от Вовы'!$O$1:$O$150},2,FALSE())</f>
        <v>#N/A</v>
      </c>
      <c r="T23" s="6"/>
      <c r="U23" s="7" t="n">
        <f aca="false">FALSE()</f>
        <v>0</v>
      </c>
      <c r="V23" s="7" t="n">
        <f aca="false">FALSE()</f>
        <v>0</v>
      </c>
      <c r="W23" s="7" t="n">
        <f aca="false">FALSE()</f>
        <v>0</v>
      </c>
      <c r="X23" s="7" t="n">
        <f aca="false">FALSE()</f>
        <v>0</v>
      </c>
      <c r="Y23" s="7" t="n">
        <f aca="false">FALSE()</f>
        <v>0</v>
      </c>
      <c r="Z23" s="7" t="n">
        <f aca="false">FALSE()</f>
        <v>0</v>
      </c>
      <c r="AA23" s="7" t="n">
        <f aca="false">FALSE()</f>
        <v>0</v>
      </c>
      <c r="AB23" s="7" t="n">
        <f aca="false">FALSE()</f>
        <v>0</v>
      </c>
      <c r="AC23" s="7" t="n">
        <f aca="false">FALSE()</f>
        <v>0</v>
      </c>
      <c r="AD23" s="7" t="n">
        <f aca="false">FALSE()</f>
        <v>0</v>
      </c>
      <c r="AE23" s="7" t="n">
        <f aca="false">FALSE()</f>
        <v>0</v>
      </c>
      <c r="AF23" s="7" t="n">
        <f aca="false">FALSE()</f>
        <v>0</v>
      </c>
      <c r="AG23" s="7" t="n">
        <f aca="false">FALSE()</f>
        <v>0</v>
      </c>
      <c r="AH23" s="7" t="n">
        <f aca="false">FALSE()</f>
        <v>0</v>
      </c>
      <c r="AI23" s="7" t="n">
        <f aca="false">FALSE()</f>
        <v>0</v>
      </c>
      <c r="AJ23" s="7" t="n">
        <f aca="false">FALSE()</f>
        <v>0</v>
      </c>
      <c r="AK23" s="7" t="n">
        <f aca="false">FALSE()</f>
        <v>0</v>
      </c>
      <c r="AL23" s="7" t="n">
        <f aca="false">FALSE()</f>
        <v>0</v>
      </c>
      <c r="AM23" s="7" t="n">
        <f aca="false">FALSE()</f>
        <v>0</v>
      </c>
      <c r="AN23" s="7" t="n">
        <f aca="false">FALSE()</f>
        <v>0</v>
      </c>
      <c r="AO23" s="7" t="n">
        <f aca="false">AND(NOT(OR(U23:AN23)),R23)</f>
        <v>1</v>
      </c>
    </row>
    <row r="24" customFormat="false" ht="15.75" hidden="false" customHeight="false" outlineLevel="0" collapsed="false">
      <c r="A24" s="9" t="e">
        <f aca="true">INDIRECT("'Ответы на форму (1)'!A"&amp;$P24,TRUE())</f>
        <v>#REF!</v>
      </c>
      <c r="B24" s="6" t="e">
        <f aca="true">INDIRECT("'Ответы на форму (1)'!B"&amp;$P24,TRUE())</f>
        <v>#REF!</v>
      </c>
      <c r="C24" s="6" t="e">
        <f aca="true">INDIRECT("'Ответы на форму (1)'!C"&amp;$P24,TRUE())</f>
        <v>#REF!</v>
      </c>
      <c r="D24" s="6" t="e">
        <f aca="true">INDIRECT("'Ответы на форму (1)'!D"&amp;$P24,TRUE())</f>
        <v>#REF!</v>
      </c>
      <c r="E24" s="6" t="e">
        <f aca="true">INDIRECT("'Ответы на форму (1)'!E"&amp;$P24,TRUE())</f>
        <v>#REF!</v>
      </c>
      <c r="F24" s="6" t="n">
        <f aca="false">IFERROR(__xludf.dummyfunction("iferror(VALUE(REGEXEXTRACT(TEXT(INDIRECT(""'Ответы на форму (1)'!F""&amp;$P24,TRUE),""####""),""[0-9]+"")),IF(IFERROR(SEARCH(""моцро"",INDIRECT(""'Ответы на форму (1)'!F""&amp;$P24,TRUE)),-1) &gt;= 0,117,INDIRECT(""'Ответы на форму (1)'!F""&amp;$P24,TRUE)))"),117)</f>
        <v>117</v>
      </c>
      <c r="G24" s="6" t="e">
        <f aca="true">INDIRECT("'Ответы на форму (1)'!G"&amp;$P24,TRUE())</f>
        <v>#REF!</v>
      </c>
      <c r="H24" s="10" t="e">
        <f aca="true">IFERROR(MID(INDIRECT("'Ответы на форму (1)'!H"&amp;$P24,TRUE()),SEARCH("vk.com",INDIRECT("'Ответы на форму (1)'!H"&amp;$P24,TRUE())),LEN(INDIRECT("'Ответы на форму (1)'!H"&amp;$P24,TRUE()))),INDIRECT("'Ответы на форму (1)'!H"&amp;$P24,TRUE()))</f>
        <v>#REF!</v>
      </c>
      <c r="I24" s="6" t="e">
        <f aca="true">INDIRECT("'Ответы на форму (1)'!I"&amp;$P24,TRUE())</f>
        <v>#REF!</v>
      </c>
      <c r="J24" s="11" t="str">
        <f aca="false">IFERROR(__xludf.dummyfunction("arrayformula(trim(iferror(SPLIT(T(INDIRECT(""'Ответы на форму (1)'!J""&amp;$P24,TRUE)),"","",TRUE,TRUE),"""")))"),"Математика")</f>
        <v>Математика</v>
      </c>
      <c r="K24" s="11" t="str">
        <f aca="false">IFERROR(__xludf.dummyfunction("""COMPUTED_VALUE"""),"Право")</f>
        <v>Право</v>
      </c>
      <c r="L24" s="11" t="str">
        <f aca="false">IFERROR(__xludf.dummyfunction("""COMPUTED_VALUE"""),"Экономика")</f>
        <v>Экономика</v>
      </c>
      <c r="M24" s="11" t="e">
        <f aca="true">INDIRECT("'Ответы на форму (1)'!K"&amp;$P24,TRUE())</f>
        <v>#REF!</v>
      </c>
      <c r="N24" s="11" t="s">
        <v>41</v>
      </c>
      <c r="O24" s="6" t="e">
        <f aca="false" t="array" ref="O24:O24">IF(B24 &lt;&gt; "",IF(COUNTIF(concat(TRIM('Список прошлого года'!$B$2:$B$200),TRIM('Список прошлого года'!$C$2:$C$200)),concat(TRIM(B24),TRIM(C24))) &gt; 0,"Да","Нет"),"")</f>
        <v>#REF!</v>
      </c>
      <c r="P24" s="7" t="n">
        <v>25</v>
      </c>
      <c r="Q24" s="7" t="n">
        <v>2</v>
      </c>
      <c r="R24" s="7" t="n">
        <f aca="false">TRUE()</f>
        <v>1</v>
      </c>
      <c r="S24" s="6" t="e">
        <f aca="false" t="array" ref="S24:S24">VLOOKUP(concat(B24,C24),{concat('Список от Вовы'!$B$1:$B$150,'Список от Вовы'!$C$1:$C$150),'Список от Вовы'!$O$1:$O$150},2,FALSE())</f>
        <v>#N/A</v>
      </c>
      <c r="T24" s="12"/>
      <c r="U24" s="7" t="n">
        <f aca="false">TRUE()</f>
        <v>1</v>
      </c>
      <c r="V24" s="7" t="n">
        <f aca="false">TRUE()</f>
        <v>1</v>
      </c>
      <c r="W24" s="7" t="n">
        <f aca="false">TRUE()</f>
        <v>1</v>
      </c>
      <c r="X24" s="7" t="n">
        <f aca="false">TRUE()</f>
        <v>1</v>
      </c>
      <c r="Y24" s="7" t="n">
        <f aca="false">TRUE()</f>
        <v>1</v>
      </c>
      <c r="Z24" s="7" t="n">
        <f aca="false">TRUE()</f>
        <v>1</v>
      </c>
      <c r="AA24" s="7" t="n">
        <f aca="false">TRUE()</f>
        <v>1</v>
      </c>
      <c r="AB24" s="7" t="n">
        <f aca="false">TRUE()</f>
        <v>1</v>
      </c>
      <c r="AC24" s="7" t="n">
        <f aca="false">FALSE()</f>
        <v>0</v>
      </c>
      <c r="AD24" s="7" t="n">
        <f aca="false">FALSE()</f>
        <v>0</v>
      </c>
      <c r="AE24" s="7" t="n">
        <f aca="false">TRUE()</f>
        <v>1</v>
      </c>
      <c r="AF24" s="7" t="n">
        <f aca="false">TRUE()</f>
        <v>1</v>
      </c>
      <c r="AG24" s="7" t="n">
        <f aca="false">TRUE()</f>
        <v>1</v>
      </c>
      <c r="AH24" s="7" t="n">
        <f aca="false">TRUE()</f>
        <v>1</v>
      </c>
      <c r="AI24" s="7" t="n">
        <f aca="false">TRUE()</f>
        <v>1</v>
      </c>
      <c r="AJ24" s="7" t="n">
        <f aca="false">TRUE()</f>
        <v>1</v>
      </c>
      <c r="AK24" s="7" t="n">
        <f aca="false">TRUE()</f>
        <v>1</v>
      </c>
      <c r="AL24" s="7" t="n">
        <f aca="false">FALSE()</f>
        <v>0</v>
      </c>
      <c r="AM24" s="7" t="n">
        <f aca="false">FALSE()</f>
        <v>0</v>
      </c>
      <c r="AN24" s="7" t="n">
        <f aca="false">FALSE()</f>
        <v>0</v>
      </c>
      <c r="AO24" s="7" t="n">
        <f aca="false">AND(NOT(OR(U24:AN24)),R24)</f>
        <v>0</v>
      </c>
    </row>
    <row r="25" customFormat="false" ht="15.75" hidden="false" customHeight="false" outlineLevel="0" collapsed="false">
      <c r="A25" s="9" t="e">
        <f aca="true">INDIRECT("'Ответы на форму (1)'!A"&amp;$P25,TRUE())</f>
        <v>#REF!</v>
      </c>
      <c r="B25" s="6" t="e">
        <f aca="true">INDIRECT("'Ответы на форму (1)'!B"&amp;$P25,TRUE())</f>
        <v>#REF!</v>
      </c>
      <c r="C25" s="6" t="e">
        <f aca="true">INDIRECT("'Ответы на форму (1)'!C"&amp;$P25,TRUE())</f>
        <v>#REF!</v>
      </c>
      <c r="D25" s="6" t="e">
        <f aca="true">INDIRECT("'Ответы на форму (1)'!D"&amp;$P25,TRUE())</f>
        <v>#REF!</v>
      </c>
      <c r="E25" s="6" t="e">
        <f aca="true">INDIRECT("'Ответы на форму (1)'!E"&amp;$P25,TRUE())</f>
        <v>#REF!</v>
      </c>
      <c r="F25" s="6" t="n">
        <f aca="false">IFERROR(__xludf.dummyfunction("iferror(VALUE(REGEXEXTRACT(TEXT(INDIRECT(""'Ответы на форму (1)'!F""&amp;$P25,TRUE),""####""),""[0-9]+"")),IF(IFERROR(SEARCH(""моцро"",INDIRECT(""'Ответы на форму (1)'!F""&amp;$P25,TRUE)),-1) &gt;= 0,117,INDIRECT(""'Ответы на форму (1)'!F""&amp;$P25,TRUE)))"),139)</f>
        <v>139</v>
      </c>
      <c r="G25" s="6" t="e">
        <f aca="true">INDIRECT("'Ответы на форму (1)'!G"&amp;$P25,TRUE())</f>
        <v>#REF!</v>
      </c>
      <c r="H25" s="10" t="e">
        <f aca="true">IFERROR(MID(INDIRECT("'Ответы на форму (1)'!H"&amp;$P25,TRUE()),SEARCH("vk.com",INDIRECT("'Ответы на форму (1)'!H"&amp;$P25,TRUE())),LEN(INDIRECT("'Ответы на форму (1)'!H"&amp;$P25,TRUE()))),INDIRECT("'Ответы на форму (1)'!H"&amp;$P25,TRUE()))</f>
        <v>#REF!</v>
      </c>
      <c r="I25" s="6" t="e">
        <f aca="true">INDIRECT("'Ответы на форму (1)'!I"&amp;$P25,TRUE())</f>
        <v>#REF!</v>
      </c>
      <c r="J25" s="11" t="str">
        <f aca="false">IFERROR(__xludf.dummyfunction("arrayformula(trim(iferror(SPLIT(T(INDIRECT(""'Ответы на форму (1)'!J""&amp;$P25,TRUE)),"","",TRUE,TRUE),"""")))"),"Русский язык")</f>
        <v>Русский язык</v>
      </c>
      <c r="K25" s="11"/>
      <c r="L25" s="11"/>
      <c r="M25" s="11" t="e">
        <f aca="true">INDIRECT("'Ответы на форму (1)'!K"&amp;$P25,TRUE())</f>
        <v>#REF!</v>
      </c>
      <c r="N25" s="11" t="e">
        <f aca="true">INDIRECT("'Ответы на форму (1)'!L"&amp;$P25,TRUE())</f>
        <v>#REF!</v>
      </c>
      <c r="O25" s="6" t="e">
        <f aca="false" t="array" ref="O25:O25">IF(B25 &lt;&gt; "",IF(COUNTIF(concat(TRIM('Список прошлого года'!$B$2:$B$200),TRIM('Список прошлого года'!$C$2:$C$200)),concat(TRIM(B25),TRIM(C25))) &gt; 0,"Да","Нет"),"")</f>
        <v>#REF!</v>
      </c>
      <c r="P25" s="7" t="n">
        <v>26</v>
      </c>
      <c r="Q25" s="7" t="n">
        <v>-1</v>
      </c>
      <c r="R25" s="7" t="n">
        <f aca="false">FALSE()</f>
        <v>0</v>
      </c>
      <c r="S25" s="6" t="e">
        <f aca="false" t="array" ref="S25:S25">VLOOKUP(concat(B25,C25),{concat('Список от Вовы'!$B$1:$B$150,'Список от Вовы'!$C$1:$C$150),'Список от Вовы'!$O$1:$O$150},2,FALSE())</f>
        <v>#N/A</v>
      </c>
      <c r="T25" s="6"/>
      <c r="U25" s="7" t="n">
        <f aca="false">FALSE()</f>
        <v>0</v>
      </c>
      <c r="V25" s="7" t="n">
        <f aca="false">FALSE()</f>
        <v>0</v>
      </c>
      <c r="W25" s="7" t="n">
        <f aca="false">FALSE()</f>
        <v>0</v>
      </c>
      <c r="X25" s="7" t="n">
        <f aca="false">FALSE()</f>
        <v>0</v>
      </c>
      <c r="Y25" s="7" t="n">
        <f aca="false">FALSE()</f>
        <v>0</v>
      </c>
      <c r="Z25" s="7" t="n">
        <f aca="false">FALSE()</f>
        <v>0</v>
      </c>
      <c r="AA25" s="7" t="n">
        <f aca="false">FALSE()</f>
        <v>0</v>
      </c>
      <c r="AB25" s="7" t="n">
        <f aca="false">FALSE()</f>
        <v>0</v>
      </c>
      <c r="AC25" s="7" t="n">
        <f aca="false">FALSE()</f>
        <v>0</v>
      </c>
      <c r="AD25" s="7" t="n">
        <f aca="false">FALSE()</f>
        <v>0</v>
      </c>
      <c r="AE25" s="7" t="n">
        <f aca="false">FALSE()</f>
        <v>0</v>
      </c>
      <c r="AF25" s="7" t="n">
        <f aca="false">FALSE()</f>
        <v>0</v>
      </c>
      <c r="AG25" s="7" t="n">
        <f aca="false">FALSE()</f>
        <v>0</v>
      </c>
      <c r="AH25" s="7" t="n">
        <f aca="false">FALSE()</f>
        <v>0</v>
      </c>
      <c r="AI25" s="7" t="n">
        <f aca="false">FALSE()</f>
        <v>0</v>
      </c>
      <c r="AJ25" s="7" t="n">
        <f aca="false">FALSE()</f>
        <v>0</v>
      </c>
      <c r="AK25" s="7" t="n">
        <f aca="false">FALSE()</f>
        <v>0</v>
      </c>
      <c r="AL25" s="7" t="n">
        <f aca="false">FALSE()</f>
        <v>0</v>
      </c>
      <c r="AM25" s="7" t="n">
        <f aca="false">FALSE()</f>
        <v>0</v>
      </c>
      <c r="AN25" s="7" t="n">
        <f aca="false">FALSE()</f>
        <v>0</v>
      </c>
      <c r="AO25" s="7" t="n">
        <f aca="false">AND(NOT(OR(U25:AN25)),R25)</f>
        <v>0</v>
      </c>
    </row>
    <row r="26" customFormat="false" ht="15.75" hidden="false" customHeight="false" outlineLevel="0" collapsed="false">
      <c r="A26" s="9" t="e">
        <f aca="true">INDIRECT("'Ответы на форму (1)'!A"&amp;$P26,TRUE())</f>
        <v>#REF!</v>
      </c>
      <c r="B26" s="6" t="e">
        <f aca="true">INDIRECT("'Ответы на форму (1)'!B"&amp;$P26,TRUE())</f>
        <v>#REF!</v>
      </c>
      <c r="C26" s="6" t="e">
        <f aca="true">INDIRECT("'Ответы на форму (1)'!C"&amp;$P26,TRUE())</f>
        <v>#REF!</v>
      </c>
      <c r="D26" s="6" t="e">
        <f aca="true">INDIRECT("'Ответы на форму (1)'!D"&amp;$P26,TRUE())</f>
        <v>#REF!</v>
      </c>
      <c r="E26" s="6" t="e">
        <f aca="true">INDIRECT("'Ответы на форму (1)'!E"&amp;$P26,TRUE())</f>
        <v>#REF!</v>
      </c>
      <c r="F26" s="6" t="n">
        <f aca="false">IFERROR(__xludf.dummyfunction("iferror(VALUE(REGEXEXTRACT(TEXT(INDIRECT(""'Ответы на форму (1)'!F""&amp;$P26,TRUE),""####""),""[0-9]+"")),IF(IFERROR(SEARCH(""моцро"",INDIRECT(""'Ответы на форму (1)'!F""&amp;$P26,TRUE)),-1) &gt;= 0,117,INDIRECT(""'Ответы на форму (1)'!F""&amp;$P26,TRUE)))"),117)</f>
        <v>117</v>
      </c>
      <c r="G26" s="6" t="e">
        <f aca="true">INDIRECT("'Ответы на форму (1)'!G"&amp;$P26,TRUE())</f>
        <v>#REF!</v>
      </c>
      <c r="H26" s="10" t="e">
        <f aca="true">IFERROR(MID(INDIRECT("'Ответы на форму (1)'!H"&amp;$P26,TRUE()),SEARCH("vk.com",INDIRECT("'Ответы на форму (1)'!H"&amp;$P26,TRUE())),LEN(INDIRECT("'Ответы на форму (1)'!H"&amp;$P26,TRUE()))),INDIRECT("'Ответы на форму (1)'!H"&amp;$P26,TRUE()))</f>
        <v>#REF!</v>
      </c>
      <c r="I26" s="6" t="e">
        <f aca="true">INDIRECT("'Ответы на форму (1)'!I"&amp;$P26,TRUE())</f>
        <v>#REF!</v>
      </c>
      <c r="J26" s="11" t="str">
        <f aca="false">IFERROR(__xludf.dummyfunction("arrayformula(trim(iferror(SPLIT(T(INDIRECT(""'Ответы на форму (1)'!J""&amp;$P26,TRUE)),"","",TRUE,TRUE),"""")))"),"Право")</f>
        <v>Право</v>
      </c>
      <c r="K26" s="11" t="str">
        <f aca="false">IFERROR(__xludf.dummyfunction("""COMPUTED_VALUE"""),"Экономика")</f>
        <v>Экономика</v>
      </c>
      <c r="L26" s="11"/>
      <c r="M26" s="11" t="e">
        <f aca="true">INDIRECT("'Ответы на форму (1)'!K"&amp;$P26,TRUE())</f>
        <v>#REF!</v>
      </c>
      <c r="N26" s="11" t="e">
        <f aca="true">INDIRECT("'Ответы на форму (1)'!L"&amp;$P26,TRUE())</f>
        <v>#REF!</v>
      </c>
      <c r="O26" s="6" t="e">
        <f aca="false" t="array" ref="O26:O26">IF(B26 &lt;&gt; "",IF(COUNTIF(concat(TRIM('Список прошлого года'!$B$2:$B$200),TRIM('Список прошлого года'!$C$2:$C$200)),concat(TRIM(B26),TRIM(C26))) &gt; 0,"Да","Нет"),"")</f>
        <v>#REF!</v>
      </c>
      <c r="P26" s="7" t="n">
        <v>27</v>
      </c>
      <c r="Q26" s="7" t="n">
        <v>-1</v>
      </c>
      <c r="R26" s="7" t="n">
        <f aca="false">FALSE()</f>
        <v>0</v>
      </c>
      <c r="S26" s="6" t="e">
        <f aca="false" t="array" ref="S26:S26">VLOOKUP(concat(B26,C26),{concat('Список от Вовы'!$B$1:$B$150,'Список от Вовы'!$C$1:$C$150),'Список от Вовы'!$O$1:$O$150},2,FALSE())</f>
        <v>#N/A</v>
      </c>
      <c r="T26" s="6"/>
      <c r="U26" s="7" t="n">
        <f aca="false">FALSE()</f>
        <v>0</v>
      </c>
      <c r="V26" s="7" t="n">
        <f aca="false">FALSE()</f>
        <v>0</v>
      </c>
      <c r="W26" s="7" t="n">
        <f aca="false">FALSE()</f>
        <v>0</v>
      </c>
      <c r="X26" s="7" t="n">
        <f aca="false">FALSE()</f>
        <v>0</v>
      </c>
      <c r="Y26" s="7" t="n">
        <f aca="false">FALSE()</f>
        <v>0</v>
      </c>
      <c r="Z26" s="7" t="n">
        <f aca="false">FALSE()</f>
        <v>0</v>
      </c>
      <c r="AA26" s="7" t="n">
        <f aca="false">FALSE()</f>
        <v>0</v>
      </c>
      <c r="AB26" s="7" t="n">
        <f aca="false">FALSE()</f>
        <v>0</v>
      </c>
      <c r="AC26" s="7" t="n">
        <f aca="false">FALSE()</f>
        <v>0</v>
      </c>
      <c r="AD26" s="7" t="n">
        <f aca="false">FALSE()</f>
        <v>0</v>
      </c>
      <c r="AE26" s="7" t="n">
        <f aca="false">FALSE()</f>
        <v>0</v>
      </c>
      <c r="AF26" s="7" t="n">
        <f aca="false">FALSE()</f>
        <v>0</v>
      </c>
      <c r="AG26" s="7" t="n">
        <f aca="false">FALSE()</f>
        <v>0</v>
      </c>
      <c r="AH26" s="7" t="n">
        <f aca="false">FALSE()</f>
        <v>0</v>
      </c>
      <c r="AI26" s="7" t="n">
        <f aca="false">FALSE()</f>
        <v>0</v>
      </c>
      <c r="AJ26" s="7" t="n">
        <f aca="false">FALSE()</f>
        <v>0</v>
      </c>
      <c r="AK26" s="7" t="n">
        <f aca="false">FALSE()</f>
        <v>0</v>
      </c>
      <c r="AL26" s="7" t="n">
        <f aca="false">FALSE()</f>
        <v>0</v>
      </c>
      <c r="AM26" s="7" t="n">
        <f aca="false">FALSE()</f>
        <v>0</v>
      </c>
      <c r="AN26" s="7" t="n">
        <f aca="false">FALSE()</f>
        <v>0</v>
      </c>
      <c r="AO26" s="7" t="n">
        <f aca="false">AND(NOT(OR(U26:AN26)),R26)</f>
        <v>0</v>
      </c>
    </row>
    <row r="27" customFormat="false" ht="15.75" hidden="false" customHeight="false" outlineLevel="0" collapsed="false">
      <c r="A27" s="9" t="e">
        <f aca="true">INDIRECT("'Ответы на форму (1)'!A"&amp;$P27,TRUE())</f>
        <v>#REF!</v>
      </c>
      <c r="B27" s="6" t="e">
        <f aca="true">INDIRECT("'Ответы на форму (1)'!B"&amp;$P27,TRUE())</f>
        <v>#REF!</v>
      </c>
      <c r="C27" s="6" t="e">
        <f aca="true">INDIRECT("'Ответы на форму (1)'!C"&amp;$P27,TRUE())</f>
        <v>#REF!</v>
      </c>
      <c r="D27" s="6" t="e">
        <f aca="true">INDIRECT("'Ответы на форму (1)'!D"&amp;$P27,TRUE())</f>
        <v>#REF!</v>
      </c>
      <c r="E27" s="6" t="e">
        <f aca="true">INDIRECT("'Ответы на форму (1)'!E"&amp;$P27,TRUE())</f>
        <v>#REF!</v>
      </c>
      <c r="F27" s="6" t="n">
        <f aca="false">IFERROR(__xludf.dummyfunction("iferror(VALUE(REGEXEXTRACT(TEXT(INDIRECT(""'Ответы на форму (1)'!F""&amp;$P27,TRUE),""####""),""[0-9]+"")),IF(IFERROR(SEARCH(""моцро"",INDIRECT(""'Ответы на форму (1)'!F""&amp;$P27,TRUE)),-1) &gt;= 0,117,INDIRECT(""'Ответы на форму (1)'!F""&amp;$P27,TRUE)))"),150)</f>
        <v>150</v>
      </c>
      <c r="G27" s="6" t="e">
        <f aca="true">INDIRECT("'Ответы на форму (1)'!G"&amp;$P27,TRUE())</f>
        <v>#REF!</v>
      </c>
      <c r="H27" s="10" t="e">
        <f aca="true">IFERROR(MID(INDIRECT("'Ответы на форму (1)'!H"&amp;$P27,TRUE()),SEARCH("vk.com",INDIRECT("'Ответы на форму (1)'!H"&amp;$P27,TRUE())),LEN(INDIRECT("'Ответы на форму (1)'!H"&amp;$P27,TRUE()))),INDIRECT("'Ответы на форму (1)'!H"&amp;$P27,TRUE()))</f>
        <v>#REF!</v>
      </c>
      <c r="I27" s="6" t="e">
        <f aca="true">INDIRECT("'Ответы на форму (1)'!I"&amp;$P27,TRUE())</f>
        <v>#REF!</v>
      </c>
      <c r="J27" s="11" t="str">
        <f aca="false">IFERROR(__xludf.dummyfunction("arrayformula(trim(iferror(SPLIT(T(INDIRECT(""'Ответы на форму (1)'!J""&amp;$P27,TRUE)),"","",TRUE,TRUE),"""")))"),"Физика")</f>
        <v>Физика</v>
      </c>
      <c r="K27" s="11" t="str">
        <f aca="false">IFERROR(__xludf.dummyfunction("""COMPUTED_VALUE"""),"Биология")</f>
        <v>Биология</v>
      </c>
      <c r="L27" s="11"/>
      <c r="M27" s="11" t="e">
        <f aca="true">INDIRECT("'Ответы на форму (1)'!K"&amp;$P27,TRUE())</f>
        <v>#REF!</v>
      </c>
      <c r="N27" s="11" t="e">
        <f aca="true">INDIRECT("'Ответы на форму (1)'!L"&amp;$P27,TRUE())</f>
        <v>#REF!</v>
      </c>
      <c r="O27" s="6" t="e">
        <f aca="false" t="array" ref="O27:O27">IF(B27 &lt;&gt; "",IF(COUNTIF(concat(TRIM('Список прошлого года'!$B$2:$B$200),TRIM('Список прошлого года'!$C$2:$C$200)),concat(TRIM(B27),TRIM(C27))) &gt; 0,"Да","Нет"),"")</f>
        <v>#REF!</v>
      </c>
      <c r="P27" s="7" t="n">
        <v>28</v>
      </c>
      <c r="Q27" s="7" t="n">
        <v>2</v>
      </c>
      <c r="R27" s="7" t="n">
        <f aca="false">TRUE()</f>
        <v>1</v>
      </c>
      <c r="S27" s="6" t="e">
        <f aca="false" t="array" ref="S27:S27">VLOOKUP(concat(B27,C27),{concat('Список от Вовы'!$B$1:$B$150,'Список от Вовы'!$C$1:$C$150),'Список от Вовы'!$O$1:$O$150},2,FALSE())</f>
        <v>#N/A</v>
      </c>
      <c r="T27" s="6"/>
      <c r="U27" s="7" t="n">
        <f aca="false">FALSE()</f>
        <v>0</v>
      </c>
      <c r="V27" s="7" t="n">
        <f aca="false">FALSE()</f>
        <v>0</v>
      </c>
      <c r="W27" s="7" t="n">
        <f aca="false">FALSE()</f>
        <v>0</v>
      </c>
      <c r="X27" s="7" t="n">
        <f aca="false">FALSE()</f>
        <v>0</v>
      </c>
      <c r="Y27" s="7" t="n">
        <f aca="false">FALSE()</f>
        <v>0</v>
      </c>
      <c r="Z27" s="7" t="n">
        <f aca="false">FALSE()</f>
        <v>0</v>
      </c>
      <c r="AA27" s="7" t="n">
        <f aca="false">FALSE()</f>
        <v>0</v>
      </c>
      <c r="AB27" s="7" t="n">
        <f aca="false">FALSE()</f>
        <v>0</v>
      </c>
      <c r="AC27" s="7" t="n">
        <f aca="false">FALSE()</f>
        <v>0</v>
      </c>
      <c r="AD27" s="7" t="n">
        <f aca="false">FALSE()</f>
        <v>0</v>
      </c>
      <c r="AE27" s="7" t="n">
        <f aca="false">FALSE()</f>
        <v>0</v>
      </c>
      <c r="AF27" s="7" t="n">
        <f aca="false">FALSE()</f>
        <v>0</v>
      </c>
      <c r="AG27" s="7" t="n">
        <f aca="false">FALSE()</f>
        <v>0</v>
      </c>
      <c r="AH27" s="7" t="n">
        <f aca="false">FALSE()</f>
        <v>0</v>
      </c>
      <c r="AI27" s="7" t="n">
        <f aca="false">FALSE()</f>
        <v>0</v>
      </c>
      <c r="AJ27" s="7" t="n">
        <f aca="false">FALSE()</f>
        <v>0</v>
      </c>
      <c r="AK27" s="7" t="n">
        <f aca="false">FALSE()</f>
        <v>0</v>
      </c>
      <c r="AL27" s="7" t="n">
        <f aca="false">FALSE()</f>
        <v>0</v>
      </c>
      <c r="AM27" s="7" t="n">
        <f aca="false">FALSE()</f>
        <v>0</v>
      </c>
      <c r="AN27" s="7" t="n">
        <f aca="false">FALSE()</f>
        <v>0</v>
      </c>
      <c r="AO27" s="7" t="n">
        <f aca="false">AND(NOT(OR(U27:AN27)),R27)</f>
        <v>1</v>
      </c>
    </row>
    <row r="28" customFormat="false" ht="15.75" hidden="false" customHeight="false" outlineLevel="0" collapsed="false">
      <c r="A28" s="9" t="e">
        <f aca="true">INDIRECT("'Ответы на форму (1)'!A"&amp;$P28,TRUE())</f>
        <v>#REF!</v>
      </c>
      <c r="B28" s="6" t="e">
        <f aca="true">INDIRECT("'Ответы на форму (1)'!B"&amp;$P28,TRUE())</f>
        <v>#REF!</v>
      </c>
      <c r="C28" s="6" t="e">
        <f aca="true">INDIRECT("'Ответы на форму (1)'!C"&amp;$P28,TRUE())</f>
        <v>#REF!</v>
      </c>
      <c r="D28" s="6" t="e">
        <f aca="true">INDIRECT("'Ответы на форму (1)'!D"&amp;$P28,TRUE())</f>
        <v>#REF!</v>
      </c>
      <c r="E28" s="6" t="e">
        <f aca="true">INDIRECT("'Ответы на форму (1)'!E"&amp;$P28,TRUE())</f>
        <v>#REF!</v>
      </c>
      <c r="F28" s="6" t="n">
        <f aca="false">IFERROR(__xludf.dummyfunction("iferror(VALUE(REGEXEXTRACT(TEXT(INDIRECT(""'Ответы на форму (1)'!F""&amp;$P28,TRUE),""####""),""[0-9]+"")),IF(IFERROR(SEARCH(""моцро"",INDIRECT(""'Ответы на форму (1)'!F""&amp;$P28,TRUE)),-1) &gt;= 0,117,INDIRECT(""'Ответы на форму (1)'!F""&amp;$P28,TRUE)))"),12)</f>
        <v>12</v>
      </c>
      <c r="G28" s="6" t="e">
        <f aca="true">INDIRECT("'Ответы на форму (1)'!G"&amp;$P28,TRUE())</f>
        <v>#REF!</v>
      </c>
      <c r="H28" s="10" t="e">
        <f aca="true">IFERROR(MID(INDIRECT("'Ответы на форму (1)'!H"&amp;$P28,TRUE()),SEARCH("vk.com",INDIRECT("'Ответы на форму (1)'!H"&amp;$P28,TRUE())),LEN(INDIRECT("'Ответы на форму (1)'!H"&amp;$P28,TRUE()))),INDIRECT("'Ответы на форму (1)'!H"&amp;$P28,TRUE()))</f>
        <v>#REF!</v>
      </c>
      <c r="I28" s="6" t="e">
        <f aca="true">INDIRECT("'Ответы на форму (1)'!I"&amp;$P28,TRUE())</f>
        <v>#REF!</v>
      </c>
      <c r="J28" s="11" t="str">
        <f aca="false">IFERROR(__xludf.dummyfunction("arrayformula(trim(iferror(SPLIT(T(INDIRECT(""'Ответы на форму (1)'!J""&amp;$P28,TRUE)),"","",TRUE,TRUE),"""")))"),"Математика")</f>
        <v>Математика</v>
      </c>
      <c r="K28" s="11"/>
      <c r="L28" s="11"/>
      <c r="M28" s="11" t="e">
        <f aca="true">INDIRECT("'Ответы на форму (1)'!K"&amp;$P28,TRUE())</f>
        <v>#REF!</v>
      </c>
      <c r="N28" s="11" t="e">
        <f aca="true">INDIRECT("'Ответы на форму (1)'!L"&amp;$P28,TRUE())</f>
        <v>#REF!</v>
      </c>
      <c r="O28" s="6" t="e">
        <f aca="false" t="array" ref="O28:O28">IF(B28 &lt;&gt; "",IF(COUNTIF(concat(TRIM('Список прошлого года'!$B$2:$B$200),TRIM('Список прошлого года'!$C$2:$C$200)),concat(TRIM(B28),TRIM(C28))) &gt; 0,"Да","Нет"),"")</f>
        <v>#REF!</v>
      </c>
      <c r="P28" s="7" t="n">
        <v>30</v>
      </c>
      <c r="Q28" s="7" t="n">
        <v>-1</v>
      </c>
      <c r="R28" s="7" t="n">
        <f aca="false">FALSE()</f>
        <v>0</v>
      </c>
      <c r="S28" s="6" t="e">
        <f aca="false" t="array" ref="S28:S28">VLOOKUP(concat(B28,C28),{concat('Список от Вовы'!$B$1:$B$150,'Список от Вовы'!$C$1:$C$150),'Список от Вовы'!$O$1:$O$150},2,FALSE())</f>
        <v>#N/A</v>
      </c>
      <c r="T28" s="6"/>
      <c r="U28" s="7" t="n">
        <f aca="false">FALSE()</f>
        <v>0</v>
      </c>
      <c r="V28" s="7" t="n">
        <f aca="false">FALSE()</f>
        <v>0</v>
      </c>
      <c r="W28" s="7" t="n">
        <f aca="false">FALSE()</f>
        <v>0</v>
      </c>
      <c r="X28" s="7" t="n">
        <f aca="false">FALSE()</f>
        <v>0</v>
      </c>
      <c r="Y28" s="7" t="n">
        <f aca="false">FALSE()</f>
        <v>0</v>
      </c>
      <c r="Z28" s="7" t="n">
        <f aca="false">FALSE()</f>
        <v>0</v>
      </c>
      <c r="AA28" s="7" t="n">
        <f aca="false">FALSE()</f>
        <v>0</v>
      </c>
      <c r="AB28" s="7" t="n">
        <f aca="false">FALSE()</f>
        <v>0</v>
      </c>
      <c r="AC28" s="7" t="n">
        <f aca="false">FALSE()</f>
        <v>0</v>
      </c>
      <c r="AD28" s="7" t="n">
        <f aca="false">FALSE()</f>
        <v>0</v>
      </c>
      <c r="AE28" s="7" t="n">
        <f aca="false">FALSE()</f>
        <v>0</v>
      </c>
      <c r="AF28" s="7" t="n">
        <f aca="false">FALSE()</f>
        <v>0</v>
      </c>
      <c r="AG28" s="7" t="n">
        <f aca="false">FALSE()</f>
        <v>0</v>
      </c>
      <c r="AH28" s="7" t="n">
        <f aca="false">FALSE()</f>
        <v>0</v>
      </c>
      <c r="AI28" s="7" t="n">
        <f aca="false">FALSE()</f>
        <v>0</v>
      </c>
      <c r="AJ28" s="7" t="n">
        <f aca="false">FALSE()</f>
        <v>0</v>
      </c>
      <c r="AK28" s="7" t="n">
        <f aca="false">FALSE()</f>
        <v>0</v>
      </c>
      <c r="AL28" s="7" t="n">
        <f aca="false">FALSE()</f>
        <v>0</v>
      </c>
      <c r="AM28" s="7" t="n">
        <f aca="false">FALSE()</f>
        <v>0</v>
      </c>
      <c r="AN28" s="7" t="n">
        <f aca="false">FALSE()</f>
        <v>0</v>
      </c>
      <c r="AO28" s="7" t="n">
        <f aca="false">AND(NOT(OR(U28:AN28)),R28)</f>
        <v>0</v>
      </c>
    </row>
    <row r="29" customFormat="false" ht="15.75" hidden="false" customHeight="false" outlineLevel="0" collapsed="false">
      <c r="A29" s="9" t="e">
        <f aca="true">INDIRECT("'Ответы на форму (1)'!A"&amp;$P29,TRUE())</f>
        <v>#REF!</v>
      </c>
      <c r="B29" s="6" t="e">
        <f aca="true">INDIRECT("'Ответы на форму (1)'!B"&amp;$P29,TRUE())</f>
        <v>#REF!</v>
      </c>
      <c r="C29" s="6" t="e">
        <f aca="true">INDIRECT("'Ответы на форму (1)'!C"&amp;$P29,TRUE())</f>
        <v>#REF!</v>
      </c>
      <c r="D29" s="6" t="e">
        <f aca="true">INDIRECT("'Ответы на форму (1)'!D"&amp;$P29,TRUE())</f>
        <v>#REF!</v>
      </c>
      <c r="E29" s="6" t="e">
        <f aca="true">INDIRECT("'Ответы на форму (1)'!E"&amp;$P29,TRUE())</f>
        <v>#REF!</v>
      </c>
      <c r="F29" s="6" t="n">
        <f aca="false">IFERROR(__xludf.dummyfunction("iferror(VALUE(REGEXEXTRACT(TEXT(INDIRECT(""'Ответы на форму (1)'!F""&amp;$P29,TRUE),""####""),""[0-9]+"")),IF(IFERROR(SEARCH(""моцро"",INDIRECT(""'Ответы на форму (1)'!F""&amp;$P29,TRUE)),-1) &gt;= 0,117,INDIRECT(""'Ответы на форму (1)'!F""&amp;$P29,TRUE)))"),139)</f>
        <v>139</v>
      </c>
      <c r="G29" s="6" t="e">
        <f aca="true">INDIRECT("'Ответы на форму (1)'!G"&amp;$P29,TRUE())</f>
        <v>#REF!</v>
      </c>
      <c r="H29" s="10" t="e">
        <f aca="true">IFERROR(MID(INDIRECT("'Ответы на форму (1)'!H"&amp;$P29,TRUE()),SEARCH("vk.com",INDIRECT("'Ответы на форму (1)'!H"&amp;$P29,TRUE())),LEN(INDIRECT("'Ответы на форму (1)'!H"&amp;$P29,TRUE()))),INDIRECT("'Ответы на форму (1)'!H"&amp;$P29,TRUE()))</f>
        <v>#REF!</v>
      </c>
      <c r="I29" s="6" t="e">
        <f aca="true">INDIRECT("'Ответы на форму (1)'!I"&amp;$P29,TRUE())</f>
        <v>#REF!</v>
      </c>
      <c r="J29" s="11" t="str">
        <f aca="false">IFERROR(__xludf.dummyfunction("arrayformula(trim(iferror(SPLIT(T(INDIRECT(""'Ответы на форму (1)'!J""&amp;$P29,TRUE)),"","",TRUE,TRUE),"""")))"),"Математика")</f>
        <v>Математика</v>
      </c>
      <c r="K29" s="11" t="str">
        <f aca="false">IFERROR(__xludf.dummyfunction("""COMPUTED_VALUE"""),"Информатика")</f>
        <v>Информатика</v>
      </c>
      <c r="L29" s="11"/>
      <c r="M29" s="11" t="e">
        <f aca="true">INDIRECT("'Ответы на форму (1)'!K"&amp;$P29,TRUE())</f>
        <v>#REF!</v>
      </c>
      <c r="N29" s="11" t="e">
        <f aca="true">INDIRECT("'Ответы на форму (1)'!L"&amp;$P29,TRUE())</f>
        <v>#REF!</v>
      </c>
      <c r="O29" s="6" t="e">
        <f aca="false" t="array" ref="O29:O29">IF(B29 &lt;&gt; "",IF(COUNTIF(concat(TRIM('Список прошлого года'!$B$2:$B$200),TRIM('Список прошлого года'!$C$2:$C$200)),concat(TRIM(B29),TRIM(C29))) &gt; 0,"Да","Нет"),"")</f>
        <v>#REF!</v>
      </c>
      <c r="P29" s="7" t="n">
        <v>31</v>
      </c>
      <c r="Q29" s="7" t="n">
        <v>2</v>
      </c>
      <c r="R29" s="7" t="n">
        <f aca="false">TRUE()</f>
        <v>1</v>
      </c>
      <c r="S29" s="6" t="e">
        <f aca="false" t="array" ref="S29:S29">VLOOKUP(concat(B29,C29),{concat('Список от Вовы'!$B$1:$B$150,'Список от Вовы'!$C$1:$C$150),'Список от Вовы'!$O$1:$O$150},2,FALSE())</f>
        <v>#N/A</v>
      </c>
      <c r="T29" s="12"/>
      <c r="U29" s="7" t="n">
        <f aca="false">TRUE()</f>
        <v>1</v>
      </c>
      <c r="V29" s="7" t="n">
        <f aca="false">TRUE()</f>
        <v>1</v>
      </c>
      <c r="W29" s="7" t="n">
        <f aca="false">TRUE()</f>
        <v>1</v>
      </c>
      <c r="X29" s="7" t="n">
        <f aca="false">TRUE()</f>
        <v>1</v>
      </c>
      <c r="Y29" s="7" t="n">
        <f aca="false">TRUE()</f>
        <v>1</v>
      </c>
      <c r="Z29" s="7" t="n">
        <f aca="false">TRUE()</f>
        <v>1</v>
      </c>
      <c r="AA29" s="7" t="n">
        <f aca="false">TRUE()</f>
        <v>1</v>
      </c>
      <c r="AB29" s="7" t="n">
        <f aca="false">TRUE()</f>
        <v>1</v>
      </c>
      <c r="AC29" s="7" t="n">
        <f aca="false">TRUE()</f>
        <v>1</v>
      </c>
      <c r="AD29" s="7" t="n">
        <f aca="false">FALSE()</f>
        <v>0</v>
      </c>
      <c r="AE29" s="7" t="n">
        <f aca="false">TRUE()</f>
        <v>1</v>
      </c>
      <c r="AF29" s="7" t="n">
        <f aca="false">TRUE()</f>
        <v>1</v>
      </c>
      <c r="AG29" s="7" t="n">
        <f aca="false">TRUE()</f>
        <v>1</v>
      </c>
      <c r="AH29" s="7" t="n">
        <f aca="false">TRUE()</f>
        <v>1</v>
      </c>
      <c r="AI29" s="7" t="n">
        <f aca="false">TRUE()</f>
        <v>1</v>
      </c>
      <c r="AJ29" s="7" t="n">
        <f aca="false">TRUE()</f>
        <v>1</v>
      </c>
      <c r="AK29" s="7" t="n">
        <f aca="false">TRUE()</f>
        <v>1</v>
      </c>
      <c r="AL29" s="7" t="n">
        <f aca="false">TRUE()</f>
        <v>1</v>
      </c>
      <c r="AM29" s="7" t="n">
        <f aca="false">FALSE()</f>
        <v>0</v>
      </c>
      <c r="AN29" s="7" t="n">
        <f aca="false">FALSE()</f>
        <v>0</v>
      </c>
      <c r="AO29" s="7" t="n">
        <f aca="false">AND(NOT(OR(U29:AN29)),R29)</f>
        <v>0</v>
      </c>
    </row>
    <row r="30" customFormat="false" ht="15.75" hidden="false" customHeight="false" outlineLevel="0" collapsed="false">
      <c r="A30" s="9" t="e">
        <f aca="true">INDIRECT("'Ответы на форму (1)'!A"&amp;$P30,TRUE())</f>
        <v>#REF!</v>
      </c>
      <c r="B30" s="6" t="e">
        <f aca="true">INDIRECT("'Ответы на форму (1)'!B"&amp;$P30,TRUE())</f>
        <v>#REF!</v>
      </c>
      <c r="C30" s="6" t="e">
        <f aca="true">INDIRECT("'Ответы на форму (1)'!C"&amp;$P30,TRUE())</f>
        <v>#REF!</v>
      </c>
      <c r="D30" s="6" t="e">
        <f aca="true">INDIRECT("'Ответы на форму (1)'!D"&amp;$P30,TRUE())</f>
        <v>#REF!</v>
      </c>
      <c r="E30" s="6" t="e">
        <f aca="true">INDIRECT("'Ответы на форму (1)'!E"&amp;$P30,TRUE())</f>
        <v>#REF!</v>
      </c>
      <c r="F30" s="6" t="n">
        <f aca="false">IFERROR(__xludf.dummyfunction("iferror(VALUE(REGEXEXTRACT(TEXT(INDIRECT(""'Ответы на форму (1)'!F""&amp;$P30,TRUE),""####""),""[0-9]+"")),IF(IFERROR(SEARCH(""моцро"",INDIRECT(""'Ответы на форму (1)'!F""&amp;$P30,TRUE)),-1) &gt;= 0,117,INDIRECT(""'Ответы на форму (1)'!F""&amp;$P30,TRUE)))"),50)</f>
        <v>50</v>
      </c>
      <c r="G30" s="6" t="e">
        <f aca="true">INDIRECT("'Ответы на форму (1)'!G"&amp;$P30,TRUE())</f>
        <v>#REF!</v>
      </c>
      <c r="H30" s="10" t="e">
        <f aca="true">IFERROR(MID(INDIRECT("'Ответы на форму (1)'!H"&amp;$P30,TRUE()),SEARCH("vk.com",INDIRECT("'Ответы на форму (1)'!H"&amp;$P30,TRUE())),LEN(INDIRECT("'Ответы на форму (1)'!H"&amp;$P30,TRUE()))),INDIRECT("'Ответы на форму (1)'!H"&amp;$P30,TRUE()))</f>
        <v>#REF!</v>
      </c>
      <c r="I30" s="6" t="e">
        <f aca="true">INDIRECT("'Ответы на форму (1)'!I"&amp;$P30,TRUE())</f>
        <v>#REF!</v>
      </c>
      <c r="J30" s="11" t="str">
        <f aca="false">IFERROR(__xludf.dummyfunction("arrayformula(trim(iferror(SPLIT(T(INDIRECT(""'Ответы на форму (1)'!J""&amp;$P30,TRUE)),"","",TRUE,TRUE),"""")))"),"Биология")</f>
        <v>Биология</v>
      </c>
      <c r="K30" s="11"/>
      <c r="L30" s="11"/>
      <c r="M30" s="11" t="e">
        <f aca="true">INDIRECT("'Ответы на форму (1)'!K"&amp;$P30,TRUE())</f>
        <v>#REF!</v>
      </c>
      <c r="N30" s="7" t="s">
        <v>34</v>
      </c>
      <c r="O30" s="6" t="e">
        <f aca="false" t="array" ref="O30:O30">IF(B30 &lt;&gt; "",IF(COUNTIF(concat(TRIM('Список прошлого года'!$B$2:$B$200),TRIM('Список прошлого года'!$C$2:$C$200)),concat(TRIM(B30),TRIM(C30))) &gt; 0,"Да","Нет"),"")</f>
        <v>#REF!</v>
      </c>
      <c r="P30" s="7" t="n">
        <v>32</v>
      </c>
      <c r="Q30" s="7" t="n">
        <v>2</v>
      </c>
      <c r="R30" s="7" t="n">
        <f aca="false">TRUE()</f>
        <v>1</v>
      </c>
      <c r="S30" s="6" t="e">
        <f aca="false" t="array" ref="S30:S30">VLOOKUP(concat(B30,C30),{concat('Список от Вовы'!$B$1:$B$150,'Список от Вовы'!$C$1:$C$150),'Список от Вовы'!$O$1:$O$150},2,FALSE())</f>
        <v>#N/A</v>
      </c>
      <c r="T30" s="6"/>
      <c r="U30" s="7" t="n">
        <f aca="false">FALSE()</f>
        <v>0</v>
      </c>
      <c r="V30" s="7" t="n">
        <f aca="false">FALSE()</f>
        <v>0</v>
      </c>
      <c r="W30" s="7" t="n">
        <f aca="false">FALSE()</f>
        <v>0</v>
      </c>
      <c r="X30" s="7" t="n">
        <f aca="false">FALSE()</f>
        <v>0</v>
      </c>
      <c r="Y30" s="7" t="n">
        <f aca="false">FALSE()</f>
        <v>0</v>
      </c>
      <c r="Z30" s="7" t="n">
        <f aca="false">FALSE()</f>
        <v>0</v>
      </c>
      <c r="AA30" s="7" t="n">
        <f aca="false">FALSE()</f>
        <v>0</v>
      </c>
      <c r="AB30" s="7" t="n">
        <f aca="false">FALSE()</f>
        <v>0</v>
      </c>
      <c r="AC30" s="7" t="n">
        <f aca="false">FALSE()</f>
        <v>0</v>
      </c>
      <c r="AD30" s="7" t="n">
        <f aca="false">FALSE()</f>
        <v>0</v>
      </c>
      <c r="AE30" s="7" t="n">
        <f aca="false">TRUE()</f>
        <v>1</v>
      </c>
      <c r="AF30" s="7" t="n">
        <f aca="false">TRUE()</f>
        <v>1</v>
      </c>
      <c r="AG30" s="7" t="n">
        <f aca="false">FALSE()</f>
        <v>0</v>
      </c>
      <c r="AH30" s="7" t="n">
        <f aca="false">TRUE()</f>
        <v>1</v>
      </c>
      <c r="AI30" s="7" t="n">
        <f aca="false">FALSE()</f>
        <v>0</v>
      </c>
      <c r="AJ30" s="7" t="n">
        <f aca="false">FALSE()</f>
        <v>0</v>
      </c>
      <c r="AK30" s="7" t="n">
        <f aca="false">FALSE()</f>
        <v>0</v>
      </c>
      <c r="AL30" s="7" t="n">
        <f aca="false">FALSE()</f>
        <v>0</v>
      </c>
      <c r="AM30" s="7" t="n">
        <f aca="false">FALSE()</f>
        <v>0</v>
      </c>
      <c r="AN30" s="7" t="n">
        <f aca="false">FALSE()</f>
        <v>0</v>
      </c>
      <c r="AO30" s="7" t="n">
        <f aca="false">AND(NOT(OR(U30:AN30)),R30)</f>
        <v>0</v>
      </c>
    </row>
    <row r="31" customFormat="false" ht="15.75" hidden="false" customHeight="false" outlineLevel="0" collapsed="false">
      <c r="A31" s="9" t="e">
        <f aca="true">INDIRECT("'Ответы на форму (1)'!A"&amp;$P31,TRUE())</f>
        <v>#REF!</v>
      </c>
      <c r="B31" s="6" t="e">
        <f aca="true">INDIRECT("'Ответы на форму (1)'!B"&amp;$P31,TRUE())</f>
        <v>#REF!</v>
      </c>
      <c r="C31" s="6" t="e">
        <f aca="true">INDIRECT("'Ответы на форму (1)'!C"&amp;$P31,TRUE())</f>
        <v>#REF!</v>
      </c>
      <c r="D31" s="6" t="e">
        <f aca="true">INDIRECT("'Ответы на форму (1)'!D"&amp;$P31,TRUE())</f>
        <v>#REF!</v>
      </c>
      <c r="E31" s="6" t="e">
        <f aca="true">INDIRECT("'Ответы на форму (1)'!E"&amp;$P31,TRUE())</f>
        <v>#REF!</v>
      </c>
      <c r="F31" s="6" t="n">
        <f aca="false">IFERROR(__xludf.dummyfunction("iferror(VALUE(REGEXEXTRACT(TEXT(INDIRECT(""'Ответы на форму (1)'!F""&amp;$P31,TRUE),""####""),""[0-9]+"")),IF(IFERROR(SEARCH(""моцро"",INDIRECT(""'Ответы на форму (1)'!F""&amp;$P31,TRUE)),-1) &gt;= 0,117,INDIRECT(""'Ответы на форму (1)'!F""&amp;$P31,TRUE)))"),140)</f>
        <v>140</v>
      </c>
      <c r="G31" s="6" t="e">
        <f aca="true">INDIRECT("'Ответы на форму (1)'!G"&amp;$P31,TRUE())</f>
        <v>#REF!</v>
      </c>
      <c r="H31" s="10" t="e">
        <f aca="true">IFERROR(MID(INDIRECT("'Ответы на форму (1)'!H"&amp;$P31,TRUE()),SEARCH("vk.com",INDIRECT("'Ответы на форму (1)'!H"&amp;$P31,TRUE())),LEN(INDIRECT("'Ответы на форму (1)'!H"&amp;$P31,TRUE()))),INDIRECT("'Ответы на форму (1)'!H"&amp;$P31,TRUE()))</f>
        <v>#REF!</v>
      </c>
      <c r="I31" s="6" t="e">
        <f aca="true">INDIRECT("'Ответы на форму (1)'!I"&amp;$P31,TRUE())</f>
        <v>#REF!</v>
      </c>
      <c r="J31" s="11" t="str">
        <f aca="false">IFERROR(__xludf.dummyfunction("arrayformula(trim(iferror(SPLIT(T(INDIRECT(""'Ответы на форму (1)'!J""&amp;$P31,TRUE)),"","",TRUE,TRUE),"""")))"),"Математика")</f>
        <v>Математика</v>
      </c>
      <c r="K31" s="11" t="str">
        <f aca="false">IFERROR(__xludf.dummyfunction("""COMPUTED_VALUE"""),"Информатика")</f>
        <v>Информатика</v>
      </c>
      <c r="L31" s="11" t="str">
        <f aca="false">IFERROR(__xludf.dummyfunction("""COMPUTED_VALUE"""),"Русский язык")</f>
        <v>Русский язык</v>
      </c>
      <c r="M31" s="11" t="e">
        <f aca="true">INDIRECT("'Ответы на форму (1)'!K"&amp;$P31,TRUE())</f>
        <v>#REF!</v>
      </c>
      <c r="N31" s="11" t="e">
        <f aca="true">INDIRECT("'Ответы на форму (1)'!L"&amp;$P31,TRUE())</f>
        <v>#REF!</v>
      </c>
      <c r="O31" s="6" t="e">
        <f aca="false" t="array" ref="O31:O31">IF(B31 &lt;&gt; "",IF(COUNTIF(concat(TRIM('Список прошлого года'!$B$2:$B$200),TRIM('Список прошлого года'!$C$2:$C$200)),concat(TRIM(B31),TRIM(C31))) &gt; 0,"Да","Нет"),"")</f>
        <v>#REF!</v>
      </c>
      <c r="P31" s="7" t="n">
        <v>33</v>
      </c>
      <c r="Q31" s="7" t="n">
        <v>2</v>
      </c>
      <c r="R31" s="7" t="n">
        <f aca="false">TRUE()</f>
        <v>1</v>
      </c>
      <c r="S31" s="6" t="e">
        <f aca="false" t="array" ref="S31:S31">VLOOKUP(concat(B31,C31),{concat('Список от Вовы'!$B$1:$B$150,'Список от Вовы'!$C$1:$C$150),'Список от Вовы'!$O$1:$O$150},2,FALSE())</f>
        <v>#N/A</v>
      </c>
      <c r="T31" s="12"/>
      <c r="U31" s="7" t="n">
        <f aca="false">TRUE()</f>
        <v>1</v>
      </c>
      <c r="V31" s="7" t="n">
        <f aca="false">FALSE()</f>
        <v>0</v>
      </c>
      <c r="W31" s="7" t="n">
        <f aca="false">TRUE()</f>
        <v>1</v>
      </c>
      <c r="X31" s="7" t="n">
        <f aca="false">TRUE()</f>
        <v>1</v>
      </c>
      <c r="Y31" s="7" t="n">
        <f aca="false">TRUE()</f>
        <v>1</v>
      </c>
      <c r="Z31" s="7" t="n">
        <f aca="false">FALSE()</f>
        <v>0</v>
      </c>
      <c r="AA31" s="7" t="n">
        <f aca="false">FALSE()</f>
        <v>0</v>
      </c>
      <c r="AB31" s="7" t="n">
        <f aca="false">FALSE()</f>
        <v>0</v>
      </c>
      <c r="AC31" s="7" t="n">
        <f aca="false">FALSE()</f>
        <v>0</v>
      </c>
      <c r="AD31" s="7" t="n">
        <f aca="false">FALSE()</f>
        <v>0</v>
      </c>
      <c r="AE31" s="7" t="n">
        <f aca="false">TRUE()</f>
        <v>1</v>
      </c>
      <c r="AF31" s="7" t="n">
        <f aca="false">TRUE()</f>
        <v>1</v>
      </c>
      <c r="AG31" s="7" t="n">
        <f aca="false">TRUE()</f>
        <v>1</v>
      </c>
      <c r="AH31" s="7" t="n">
        <f aca="false">FALSE()</f>
        <v>0</v>
      </c>
      <c r="AI31" s="7" t="n">
        <f aca="false">TRUE()</f>
        <v>1</v>
      </c>
      <c r="AJ31" s="7" t="n">
        <f aca="false">TRUE()</f>
        <v>1</v>
      </c>
      <c r="AK31" s="7" t="n">
        <f aca="false">TRUE()</f>
        <v>1</v>
      </c>
      <c r="AL31" s="7" t="n">
        <f aca="false">TRUE()</f>
        <v>1</v>
      </c>
      <c r="AM31" s="7" t="n">
        <f aca="false">TRUE()</f>
        <v>1</v>
      </c>
      <c r="AN31" s="7" t="n">
        <f aca="false">FALSE()</f>
        <v>0</v>
      </c>
      <c r="AO31" s="7" t="n">
        <f aca="false">AND(NOT(OR(U31:AN31)),R31)</f>
        <v>0</v>
      </c>
    </row>
    <row r="32" customFormat="false" ht="15.75" hidden="false" customHeight="false" outlineLevel="0" collapsed="false">
      <c r="A32" s="9" t="e">
        <f aca="true">INDIRECT("'Ответы на форму (1)'!A"&amp;$P32,TRUE())</f>
        <v>#REF!</v>
      </c>
      <c r="B32" s="6" t="e">
        <f aca="true">INDIRECT("'Ответы на форму (1)'!B"&amp;$P32,TRUE())</f>
        <v>#REF!</v>
      </c>
      <c r="C32" s="6" t="e">
        <f aca="true">INDIRECT("'Ответы на форму (1)'!C"&amp;$P32,TRUE())</f>
        <v>#REF!</v>
      </c>
      <c r="D32" s="6" t="e">
        <f aca="true">INDIRECT("'Ответы на форму (1)'!D"&amp;$P32,TRUE())</f>
        <v>#REF!</v>
      </c>
      <c r="E32" s="6" t="e">
        <f aca="true">INDIRECT("'Ответы на форму (1)'!E"&amp;$P32,TRUE())</f>
        <v>#REF!</v>
      </c>
      <c r="F32" s="6" t="n">
        <f aca="false">IFERROR(__xludf.dummyfunction("iferror(VALUE(REGEXEXTRACT(TEXT(INDIRECT(""'Ответы на форму (1)'!F""&amp;$P32,TRUE),""####""),""[0-9]+"")),IF(IFERROR(SEARCH(""моцро"",INDIRECT(""'Ответы на форму (1)'!F""&amp;$P32,TRUE)),-1) &gt;= 0,117,INDIRECT(""'Ответы на форму (1)'!F""&amp;$P32,TRUE)))"),69)</f>
        <v>69</v>
      </c>
      <c r="G32" s="6" t="e">
        <f aca="true">INDIRECT("'Ответы на форму (1)'!G"&amp;$P32,TRUE())</f>
        <v>#REF!</v>
      </c>
      <c r="H32" s="10" t="e">
        <f aca="true">IFERROR(MID(INDIRECT("'Ответы на форму (1)'!H"&amp;$P32,TRUE()),SEARCH("vk.com",INDIRECT("'Ответы на форму (1)'!H"&amp;$P32,TRUE())),LEN(INDIRECT("'Ответы на форму (1)'!H"&amp;$P32,TRUE()))),INDIRECT("'Ответы на форму (1)'!H"&amp;$P32,TRUE()))</f>
        <v>#REF!</v>
      </c>
      <c r="I32" s="6" t="e">
        <f aca="true">INDIRECT("'Ответы на форму (1)'!I"&amp;$P32,TRUE())</f>
        <v>#REF!</v>
      </c>
      <c r="J32" s="11" t="str">
        <f aca="false">IFERROR(__xludf.dummyfunction("arrayformula(trim(iferror(SPLIT(T(INDIRECT(""'Ответы на форму (1)'!J""&amp;$P32,TRUE)),"","",TRUE,TRUE),"""")))"),"Русский язык")</f>
        <v>Русский язык</v>
      </c>
      <c r="K32" s="11"/>
      <c r="L32" s="11"/>
      <c r="M32" s="11" t="e">
        <f aca="true">INDIRECT("'Ответы на форму (1)'!K"&amp;$P32,TRUE())</f>
        <v>#REF!</v>
      </c>
      <c r="N32" s="11" t="e">
        <f aca="true">INDIRECT("'Ответы на форму (1)'!L"&amp;$P32,TRUE())</f>
        <v>#REF!</v>
      </c>
      <c r="O32" s="6" t="e">
        <f aca="false" t="array" ref="O32:O32">IF(B32 &lt;&gt; "",IF(COUNTIF(concat(TRIM('Список прошлого года'!$B$2:$B$200),TRIM('Список прошлого года'!$C$2:$C$200)),concat(TRIM(B32),TRIM(C32))) &gt; 0,"Да","Нет"),"")</f>
        <v>#REF!</v>
      </c>
      <c r="P32" s="7" t="n">
        <v>34</v>
      </c>
      <c r="Q32" s="7" t="n">
        <v>2</v>
      </c>
      <c r="R32" s="7" t="n">
        <f aca="false">FALSE()</f>
        <v>0</v>
      </c>
      <c r="S32" s="6" t="e">
        <f aca="false" t="array" ref="S32:S32">VLOOKUP(concat(B32,C32),{concat('Список от Вовы'!$B$1:$B$150,'Список от Вовы'!$C$1:$C$150),'Список от Вовы'!$O$1:$O$150},2,FALSE())</f>
        <v>#N/A</v>
      </c>
      <c r="T32" s="6"/>
      <c r="U32" s="7" t="n">
        <f aca="false">FALSE()</f>
        <v>0</v>
      </c>
      <c r="V32" s="7" t="n">
        <f aca="false">FALSE()</f>
        <v>0</v>
      </c>
      <c r="W32" s="7" t="n">
        <f aca="false">FALSE()</f>
        <v>0</v>
      </c>
      <c r="X32" s="7" t="n">
        <f aca="false">FALSE()</f>
        <v>0</v>
      </c>
      <c r="Y32" s="7" t="n">
        <f aca="false">FALSE()</f>
        <v>0</v>
      </c>
      <c r="Z32" s="7" t="n">
        <f aca="false">FALSE()</f>
        <v>0</v>
      </c>
      <c r="AA32" s="7" t="n">
        <f aca="false">FALSE()</f>
        <v>0</v>
      </c>
      <c r="AB32" s="7" t="n">
        <f aca="false">FALSE()</f>
        <v>0</v>
      </c>
      <c r="AC32" s="7" t="n">
        <f aca="false">FALSE()</f>
        <v>0</v>
      </c>
      <c r="AD32" s="7" t="n">
        <f aca="false">FALSE()</f>
        <v>0</v>
      </c>
      <c r="AE32" s="7" t="n">
        <f aca="false">FALSE()</f>
        <v>0</v>
      </c>
      <c r="AF32" s="7" t="n">
        <f aca="false">FALSE()</f>
        <v>0</v>
      </c>
      <c r="AG32" s="7" t="n">
        <f aca="false">FALSE()</f>
        <v>0</v>
      </c>
      <c r="AH32" s="7" t="n">
        <f aca="false">FALSE()</f>
        <v>0</v>
      </c>
      <c r="AI32" s="7" t="n">
        <f aca="false">FALSE()</f>
        <v>0</v>
      </c>
      <c r="AJ32" s="7" t="n">
        <f aca="false">FALSE()</f>
        <v>0</v>
      </c>
      <c r="AK32" s="7" t="n">
        <f aca="false">FALSE()</f>
        <v>0</v>
      </c>
      <c r="AL32" s="7" t="n">
        <f aca="false">FALSE()</f>
        <v>0</v>
      </c>
      <c r="AM32" s="7" t="n">
        <f aca="false">FALSE()</f>
        <v>0</v>
      </c>
      <c r="AN32" s="7" t="n">
        <f aca="false">FALSE()</f>
        <v>0</v>
      </c>
      <c r="AO32" s="7" t="n">
        <f aca="false">AND(NOT(OR(U32:AN32)),R32)</f>
        <v>0</v>
      </c>
    </row>
    <row r="33" customFormat="false" ht="15.75" hidden="false" customHeight="false" outlineLevel="0" collapsed="false">
      <c r="A33" s="9" t="e">
        <f aca="true">INDIRECT("'Ответы на форму (1)'!A"&amp;$P33,TRUE())</f>
        <v>#REF!</v>
      </c>
      <c r="B33" s="6" t="e">
        <f aca="true">INDIRECT("'Ответы на форму (1)'!B"&amp;$P33,TRUE())</f>
        <v>#REF!</v>
      </c>
      <c r="C33" s="6" t="e">
        <f aca="true">INDIRECT("'Ответы на форму (1)'!C"&amp;$P33,TRUE())</f>
        <v>#REF!</v>
      </c>
      <c r="D33" s="6" t="e">
        <f aca="true">INDIRECT("'Ответы на форму (1)'!D"&amp;$P33,TRUE())</f>
        <v>#REF!</v>
      </c>
      <c r="E33" s="6" t="e">
        <f aca="true">INDIRECT("'Ответы на форму (1)'!E"&amp;$P33,TRUE())</f>
        <v>#REF!</v>
      </c>
      <c r="F33" s="6" t="n">
        <f aca="false">IFERROR(__xludf.dummyfunction("iferror(VALUE(REGEXEXTRACT(TEXT(INDIRECT(""'Ответы на форму (1)'!F""&amp;$P33,TRUE),""####""),""[0-9]+"")),IF(IFERROR(SEARCH(""моцро"",INDIRECT(""'Ответы на форму (1)'!F""&amp;$P33,TRUE)),-1) &gt;= 0,117,INDIRECT(""'Ответы на форму (1)'!F""&amp;$P33,TRUE)))"),64)</f>
        <v>64</v>
      </c>
      <c r="G33" s="6" t="e">
        <f aca="true">INDIRECT("'Ответы на форму (1)'!G"&amp;$P33,TRUE())</f>
        <v>#REF!</v>
      </c>
      <c r="H33" s="10" t="e">
        <f aca="true">IFERROR(MID(INDIRECT("'Ответы на форму (1)'!H"&amp;$P33,TRUE()),SEARCH("vk.com",INDIRECT("'Ответы на форму (1)'!H"&amp;$P33,TRUE())),LEN(INDIRECT("'Ответы на форму (1)'!H"&amp;$P33,TRUE()))),INDIRECT("'Ответы на форму (1)'!H"&amp;$P33,TRUE()))</f>
        <v>#REF!</v>
      </c>
      <c r="I33" s="6" t="e">
        <f aca="true">INDIRECT("'Ответы на форму (1)'!I"&amp;$P33,TRUE())</f>
        <v>#REF!</v>
      </c>
      <c r="J33" s="11" t="str">
        <f aca="false">IFERROR(__xludf.dummyfunction("arrayformula(trim(iferror(SPLIT(T(INDIRECT(""'Ответы на форму (1)'!J""&amp;$P33,TRUE)),"","",TRUE,TRUE),"""")))"),"Математика")</f>
        <v>Математика</v>
      </c>
      <c r="K33" s="11" t="str">
        <f aca="false">IFERROR(__xludf.dummyfunction("""COMPUTED_VALUE"""),"Физика")</f>
        <v>Физика</v>
      </c>
      <c r="L33" s="11" t="str">
        <f aca="false">IFERROR(__xludf.dummyfunction("""COMPUTED_VALUE"""),"Информатика")</f>
        <v>Информатика</v>
      </c>
      <c r="M33" s="11" t="e">
        <f aca="true">INDIRECT("'Ответы на форму (1)'!K"&amp;$P33,TRUE())</f>
        <v>#REF!</v>
      </c>
      <c r="N33" s="11" t="e">
        <f aca="true">INDIRECT("'Ответы на форму (1)'!L"&amp;$P33,TRUE())</f>
        <v>#REF!</v>
      </c>
      <c r="O33" s="6" t="e">
        <f aca="false" t="array" ref="O33:O33">IF(B33 &lt;&gt; "",IF(COUNTIF(concat(TRIM('Список прошлого года'!$B$2:$B$200),TRIM('Список прошлого года'!$C$2:$C$200)),concat(TRIM(B33),TRIM(C33))) &gt; 0,"Да","Нет"),"")</f>
        <v>#REF!</v>
      </c>
      <c r="P33" s="7" t="n">
        <v>35</v>
      </c>
      <c r="Q33" s="7" t="n">
        <v>2</v>
      </c>
      <c r="R33" s="7" t="n">
        <f aca="false">TRUE()</f>
        <v>1</v>
      </c>
      <c r="S33" s="6" t="e">
        <f aca="false" t="array" ref="S33:S33">VLOOKUP(concat(B33,C33),{concat('Список от Вовы'!$B$1:$B$150,'Список от Вовы'!$C$1:$C$150),'Список от Вовы'!$O$1:$O$150},2,FALSE())</f>
        <v>#N/A</v>
      </c>
      <c r="T33" s="12"/>
      <c r="U33" s="7" t="n">
        <f aca="false">TRUE()</f>
        <v>1</v>
      </c>
      <c r="V33" s="7" t="n">
        <f aca="false">FALSE()</f>
        <v>0</v>
      </c>
      <c r="W33" s="7" t="n">
        <f aca="false">TRUE()</f>
        <v>1</v>
      </c>
      <c r="X33" s="7" t="n">
        <f aca="false">TRUE()</f>
        <v>1</v>
      </c>
      <c r="Y33" s="7" t="n">
        <f aca="false">TRUE()</f>
        <v>1</v>
      </c>
      <c r="Z33" s="7" t="n">
        <f aca="false">TRUE()</f>
        <v>1</v>
      </c>
      <c r="AA33" s="7" t="n">
        <f aca="false">TRUE()</f>
        <v>1</v>
      </c>
      <c r="AB33" s="7" t="n">
        <f aca="false">TRUE()</f>
        <v>1</v>
      </c>
      <c r="AC33" s="7" t="n">
        <f aca="false">FALSE()</f>
        <v>0</v>
      </c>
      <c r="AD33" s="7" t="n">
        <f aca="false">FALSE()</f>
        <v>0</v>
      </c>
      <c r="AE33" s="7" t="n">
        <f aca="false">TRUE()</f>
        <v>1</v>
      </c>
      <c r="AF33" s="7" t="n">
        <f aca="false">TRUE()</f>
        <v>1</v>
      </c>
      <c r="AG33" s="7" t="n">
        <f aca="false">TRUE()</f>
        <v>1</v>
      </c>
      <c r="AH33" s="7" t="n">
        <f aca="false">TRUE()</f>
        <v>1</v>
      </c>
      <c r="AI33" s="7" t="n">
        <f aca="false">TRUE()</f>
        <v>1</v>
      </c>
      <c r="AJ33" s="7" t="n">
        <f aca="false">TRUE()</f>
        <v>1</v>
      </c>
      <c r="AK33" s="7" t="n">
        <f aca="false">TRUE()</f>
        <v>1</v>
      </c>
      <c r="AL33" s="7" t="n">
        <f aca="false">TRUE()</f>
        <v>1</v>
      </c>
      <c r="AM33" s="7" t="n">
        <f aca="false">TRUE()</f>
        <v>1</v>
      </c>
      <c r="AN33" s="7" t="n">
        <f aca="false">FALSE()</f>
        <v>0</v>
      </c>
      <c r="AO33" s="7" t="n">
        <f aca="false">AND(NOT(OR(U33:AN33)),R33)</f>
        <v>0</v>
      </c>
    </row>
    <row r="34" customFormat="false" ht="15.75" hidden="false" customHeight="false" outlineLevel="0" collapsed="false">
      <c r="A34" s="9" t="e">
        <f aca="true">INDIRECT("'Ответы на форму (1)'!A"&amp;$P34,TRUE())</f>
        <v>#REF!</v>
      </c>
      <c r="B34" s="6" t="e">
        <f aca="true">INDIRECT("'Ответы на форму (1)'!B"&amp;$P34,TRUE())</f>
        <v>#REF!</v>
      </c>
      <c r="C34" s="6" t="e">
        <f aca="true">INDIRECT("'Ответы на форму (1)'!C"&amp;$P34,TRUE())</f>
        <v>#REF!</v>
      </c>
      <c r="D34" s="6" t="e">
        <f aca="true">INDIRECT("'Ответы на форму (1)'!D"&amp;$P34,TRUE())</f>
        <v>#REF!</v>
      </c>
      <c r="E34" s="6" t="e">
        <f aca="true">INDIRECT("'Ответы на форму (1)'!E"&amp;$P34,TRUE())</f>
        <v>#REF!</v>
      </c>
      <c r="F34" s="6" t="n">
        <f aca="false">IFERROR(__xludf.dummyfunction("iferror(VALUE(REGEXEXTRACT(TEXT(INDIRECT(""'Ответы на форму (1)'!F""&amp;$P34,TRUE),""####""),""[0-9]+"")),IF(IFERROR(SEARCH(""моцро"",INDIRECT(""'Ответы на форму (1)'!F""&amp;$P34,TRUE)),-1) &gt;= 0,117,INDIRECT(""'Ответы на форму (1)'!F""&amp;$P34,TRUE)))"),117)</f>
        <v>117</v>
      </c>
      <c r="G34" s="6" t="e">
        <f aca="true">INDIRECT("'Ответы на форму (1)'!G"&amp;$P34,TRUE())</f>
        <v>#REF!</v>
      </c>
      <c r="H34" s="10" t="e">
        <f aca="true">IFERROR(MID(INDIRECT("'Ответы на форму (1)'!H"&amp;$P34,TRUE()),SEARCH("vk.com",INDIRECT("'Ответы на форму (1)'!H"&amp;$P34,TRUE())),LEN(INDIRECT("'Ответы на форму (1)'!H"&amp;$P34,TRUE()))),INDIRECT("'Ответы на форму (1)'!H"&amp;$P34,TRUE()))</f>
        <v>#REF!</v>
      </c>
      <c r="I34" s="6" t="e">
        <f aca="true">INDIRECT("'Ответы на форму (1)'!I"&amp;$P34,TRUE())</f>
        <v>#REF!</v>
      </c>
      <c r="J34" s="11" t="str">
        <f aca="false">IFERROR(__xludf.dummyfunction("arrayformula(trim(iferror(SPLIT(T(INDIRECT(""'Ответы на форму (1)'!J""&amp;$P34,TRUE)),"","",TRUE,TRUE),"""")))"),"Математика")</f>
        <v>Математика</v>
      </c>
      <c r="K34" s="11" t="str">
        <f aca="false">IFERROR(__xludf.dummyfunction("""COMPUTED_VALUE"""),"Физика")</f>
        <v>Физика</v>
      </c>
      <c r="L34" s="11"/>
      <c r="M34" s="11" t="e">
        <f aca="true">INDIRECT("'Ответы на форму (1)'!K"&amp;$P34,TRUE())</f>
        <v>#REF!</v>
      </c>
      <c r="N34" s="11" t="e">
        <f aca="true">INDIRECT("'Ответы на форму (1)'!L"&amp;$P34,TRUE())</f>
        <v>#REF!</v>
      </c>
      <c r="O34" s="6" t="e">
        <f aca="false" t="array" ref="O34:O34">IF(B34 &lt;&gt; "",IF(COUNTIF(concat(TRIM('Список прошлого года'!$B$2:$B$200),TRIM('Список прошлого года'!$C$2:$C$200)),concat(TRIM(B34),TRIM(C34))) &gt; 0,"Да","Нет"),"")</f>
        <v>#REF!</v>
      </c>
      <c r="P34" s="7" t="n">
        <v>36</v>
      </c>
      <c r="Q34" s="13" t="n">
        <v>2</v>
      </c>
      <c r="R34" s="13" t="n">
        <f aca="false">FALSE()</f>
        <v>0</v>
      </c>
      <c r="S34" s="6" t="e">
        <f aca="false" t="array" ref="S34:S34">VLOOKUP(concat(B34,C34),{concat('Список от Вовы'!$B$1:$B$150,'Список от Вовы'!$C$1:$C$150),'Список от Вовы'!$O$1:$O$150},2,FALSE())</f>
        <v>#N/A</v>
      </c>
      <c r="T34" s="6"/>
      <c r="U34" s="7" t="n">
        <f aca="false">FALSE()</f>
        <v>0</v>
      </c>
      <c r="V34" s="7" t="n">
        <f aca="false">FALSE()</f>
        <v>0</v>
      </c>
      <c r="W34" s="7" t="n">
        <f aca="false">FALSE()</f>
        <v>0</v>
      </c>
      <c r="X34" s="7" t="n">
        <f aca="false">FALSE()</f>
        <v>0</v>
      </c>
      <c r="Y34" s="7" t="n">
        <f aca="false">FALSE()</f>
        <v>0</v>
      </c>
      <c r="Z34" s="7" t="n">
        <f aca="false">FALSE()</f>
        <v>0</v>
      </c>
      <c r="AA34" s="7" t="n">
        <f aca="false">FALSE()</f>
        <v>0</v>
      </c>
      <c r="AB34" s="7" t="n">
        <f aca="false">FALSE()</f>
        <v>0</v>
      </c>
      <c r="AC34" s="7" t="n">
        <f aca="false">FALSE()</f>
        <v>0</v>
      </c>
      <c r="AD34" s="7" t="n">
        <f aca="false">FALSE()</f>
        <v>0</v>
      </c>
      <c r="AE34" s="7" t="n">
        <f aca="false">FALSE()</f>
        <v>0</v>
      </c>
      <c r="AF34" s="7" t="n">
        <f aca="false">FALSE()</f>
        <v>0</v>
      </c>
      <c r="AG34" s="7" t="n">
        <f aca="false">FALSE()</f>
        <v>0</v>
      </c>
      <c r="AH34" s="7" t="n">
        <f aca="false">FALSE()</f>
        <v>0</v>
      </c>
      <c r="AI34" s="7" t="n">
        <f aca="false">FALSE()</f>
        <v>0</v>
      </c>
      <c r="AJ34" s="7" t="n">
        <f aca="false">FALSE()</f>
        <v>0</v>
      </c>
      <c r="AK34" s="7" t="n">
        <f aca="false">FALSE()</f>
        <v>0</v>
      </c>
      <c r="AL34" s="7" t="n">
        <f aca="false">FALSE()</f>
        <v>0</v>
      </c>
      <c r="AM34" s="7" t="n">
        <f aca="false">FALSE()</f>
        <v>0</v>
      </c>
      <c r="AN34" s="7" t="n">
        <f aca="false">FALSE()</f>
        <v>0</v>
      </c>
      <c r="AO34" s="7" t="n">
        <f aca="false">AND(NOT(OR(U34:AN34)),R34)</f>
        <v>0</v>
      </c>
    </row>
    <row r="35" customFormat="false" ht="15.75" hidden="false" customHeight="false" outlineLevel="0" collapsed="false">
      <c r="A35" s="9" t="e">
        <f aca="true">INDIRECT("'Ответы на форму (1)'!A"&amp;$P35,TRUE())</f>
        <v>#REF!</v>
      </c>
      <c r="B35" s="6" t="e">
        <f aca="true">INDIRECT("'Ответы на форму (1)'!B"&amp;$P35,TRUE())</f>
        <v>#REF!</v>
      </c>
      <c r="C35" s="6" t="e">
        <f aca="true">INDIRECT("'Ответы на форму (1)'!C"&amp;$P35,TRUE())</f>
        <v>#REF!</v>
      </c>
      <c r="D35" s="6" t="e">
        <f aca="true">INDIRECT("'Ответы на форму (1)'!D"&amp;$P35,TRUE())</f>
        <v>#REF!</v>
      </c>
      <c r="E35" s="6" t="e">
        <f aca="true">INDIRECT("'Ответы на форму (1)'!E"&amp;$P35,TRUE())</f>
        <v>#REF!</v>
      </c>
      <c r="F35" s="6" t="n">
        <f aca="false">IFERROR(__xludf.dummyfunction("iferror(VALUE(REGEXEXTRACT(TEXT(INDIRECT(""'Ответы на форму (1)'!F""&amp;$P35,TRUE),""####""),""[0-9]+"")),IF(IFERROR(SEARCH(""моцро"",INDIRECT(""'Ответы на форму (1)'!F""&amp;$P35,TRUE)),-1) &gt;= 0,117,INDIRECT(""'Ответы на форму (1)'!F""&amp;$P35,TRUE)))"),66)</f>
        <v>66</v>
      </c>
      <c r="G35" s="6" t="e">
        <f aca="true">INDIRECT("'Ответы на форму (1)'!G"&amp;$P35,TRUE())</f>
        <v>#REF!</v>
      </c>
      <c r="H35" s="10" t="e">
        <f aca="true">IFERROR(MID(INDIRECT("'Ответы на форму (1)'!H"&amp;$P35,TRUE()),SEARCH("vk.com",INDIRECT("'Ответы на форму (1)'!H"&amp;$P35,TRUE())),LEN(INDIRECT("'Ответы на форму (1)'!H"&amp;$P35,TRUE()))),INDIRECT("'Ответы на форму (1)'!H"&amp;$P35,TRUE()))</f>
        <v>#REF!</v>
      </c>
      <c r="I35" s="6" t="e">
        <f aca="true">INDIRECT("'Ответы на форму (1)'!I"&amp;$P35,TRUE())</f>
        <v>#REF!</v>
      </c>
      <c r="J35" s="11" t="str">
        <f aca="false">IFERROR(__xludf.dummyfunction("arrayformula(trim(iferror(SPLIT(T(INDIRECT(""'Ответы на форму (1)'!J""&amp;$P35,TRUE)),"","",TRUE,TRUE),"""")))"),"Математика")</f>
        <v>Математика</v>
      </c>
      <c r="K35" s="11" t="str">
        <f aca="false">IFERROR(__xludf.dummyfunction("""COMPUTED_VALUE"""),"Физика")</f>
        <v>Физика</v>
      </c>
      <c r="L35" s="11" t="str">
        <f aca="false">IFERROR(__xludf.dummyfunction("""COMPUTED_VALUE"""),"Право")</f>
        <v>Право</v>
      </c>
      <c r="M35" s="11" t="e">
        <f aca="true">INDIRECT("'Ответы на форму (1)'!K"&amp;$P35,TRUE())</f>
        <v>#REF!</v>
      </c>
      <c r="N35" s="11" t="e">
        <f aca="true">INDIRECT("'Ответы на форму (1)'!L"&amp;$P35,TRUE())</f>
        <v>#REF!</v>
      </c>
      <c r="O35" s="6" t="e">
        <f aca="false" t="array" ref="O35:O35">IF(B35 &lt;&gt; "",IF(COUNTIF(concat(TRIM('Список прошлого года'!$B$2:$B$200),TRIM('Список прошлого года'!$C$2:$C$200)),concat(TRIM(B35),TRIM(C35))) &gt; 0,"Да","Нет"),"")</f>
        <v>#REF!</v>
      </c>
      <c r="P35" s="7" t="n">
        <v>44</v>
      </c>
      <c r="Q35" s="7" t="n">
        <v>2</v>
      </c>
      <c r="R35" s="7" t="n">
        <f aca="false">TRUE()</f>
        <v>1</v>
      </c>
      <c r="S35" s="6" t="e">
        <f aca="false" t="array" ref="S35:S35">VLOOKUP(concat(B35,C35),{concat('Список от Вовы'!$B$1:$B$150,'Список от Вовы'!$C$1:$C$150),'Список от Вовы'!$O$1:$O$150},2,FALSE())</f>
        <v>#N/A</v>
      </c>
      <c r="T35" s="6"/>
      <c r="U35" s="7" t="n">
        <f aca="false">FALSE()</f>
        <v>0</v>
      </c>
      <c r="V35" s="7" t="n">
        <f aca="false">FALSE()</f>
        <v>0</v>
      </c>
      <c r="W35" s="7" t="n">
        <f aca="false">FALSE()</f>
        <v>0</v>
      </c>
      <c r="X35" s="7" t="n">
        <f aca="false">TRUE()</f>
        <v>1</v>
      </c>
      <c r="Y35" s="7" t="n">
        <f aca="false">FALSE()</f>
        <v>0</v>
      </c>
      <c r="Z35" s="7" t="n">
        <f aca="false">FALSE()</f>
        <v>0</v>
      </c>
      <c r="AA35" s="7" t="n">
        <f aca="false">FALSE()</f>
        <v>0</v>
      </c>
      <c r="AB35" s="7" t="n">
        <f aca="false">FALSE()</f>
        <v>0</v>
      </c>
      <c r="AC35" s="7" t="n">
        <f aca="false">FALSE()</f>
        <v>0</v>
      </c>
      <c r="AD35" s="7" t="n">
        <f aca="false">FALSE()</f>
        <v>0</v>
      </c>
      <c r="AE35" s="7" t="n">
        <f aca="false">FALSE()</f>
        <v>0</v>
      </c>
      <c r="AF35" s="7" t="n">
        <f aca="false">FALSE()</f>
        <v>0</v>
      </c>
      <c r="AG35" s="7" t="n">
        <f aca="false">TRUE()</f>
        <v>1</v>
      </c>
      <c r="AH35" s="7" t="n">
        <f aca="false">FALSE()</f>
        <v>0</v>
      </c>
      <c r="AI35" s="7" t="n">
        <f aca="false">TRUE()</f>
        <v>1</v>
      </c>
      <c r="AJ35" s="7" t="n">
        <f aca="false">TRUE()</f>
        <v>1</v>
      </c>
      <c r="AK35" s="7" t="n">
        <f aca="false">TRUE()</f>
        <v>1</v>
      </c>
      <c r="AL35" s="7" t="n">
        <f aca="false">FALSE()</f>
        <v>0</v>
      </c>
      <c r="AM35" s="7" t="n">
        <f aca="false">FALSE()</f>
        <v>0</v>
      </c>
      <c r="AN35" s="7" t="n">
        <f aca="false">FALSE()</f>
        <v>0</v>
      </c>
      <c r="AO35" s="7" t="n">
        <f aca="false">AND(NOT(OR(U35:AN35)),R35)</f>
        <v>0</v>
      </c>
    </row>
    <row r="36" customFormat="false" ht="15.75" hidden="false" customHeight="false" outlineLevel="0" collapsed="false">
      <c r="A36" s="9" t="e">
        <f aca="true">INDIRECT("'Ответы на форму (1)'!A"&amp;$P36,TRUE())</f>
        <v>#REF!</v>
      </c>
      <c r="B36" s="6" t="e">
        <f aca="true">INDIRECT("'Ответы на форму (1)'!B"&amp;$P36,TRUE())</f>
        <v>#REF!</v>
      </c>
      <c r="C36" s="6" t="e">
        <f aca="true">INDIRECT("'Ответы на форму (1)'!C"&amp;$P36,TRUE())</f>
        <v>#REF!</v>
      </c>
      <c r="D36" s="6" t="e">
        <f aca="true">INDIRECT("'Ответы на форму (1)'!D"&amp;$P36,TRUE())</f>
        <v>#REF!</v>
      </c>
      <c r="E36" s="6" t="e">
        <f aca="true">INDIRECT("'Ответы на форму (1)'!E"&amp;$P36,TRUE())</f>
        <v>#REF!</v>
      </c>
      <c r="F36" s="6" t="n">
        <f aca="false">IFERROR(__xludf.dummyfunction("iferror(VALUE(REGEXEXTRACT(TEXT(INDIRECT(""'Ответы на форму (1)'!F""&amp;$P36,TRUE),""####""),""[0-9]+"")),IF(IFERROR(SEARCH(""моцро"",INDIRECT(""'Ответы на форму (1)'!F""&amp;$P36,TRUE)),-1) &gt;= 0,117,INDIRECT(""'Ответы на форму (1)'!F""&amp;$P36,TRUE)))"),117)</f>
        <v>117</v>
      </c>
      <c r="G36" s="6" t="e">
        <f aca="true">INDIRECT("'Ответы на форму (1)'!G"&amp;$P36,TRUE())</f>
        <v>#REF!</v>
      </c>
      <c r="H36" s="10" t="e">
        <f aca="true">IFERROR(MID(INDIRECT("'Ответы на форму (1)'!H"&amp;$P36,TRUE()),SEARCH("vk.com",INDIRECT("'Ответы на форму (1)'!H"&amp;$P36,TRUE())),LEN(INDIRECT("'Ответы на форму (1)'!H"&amp;$P36,TRUE()))),INDIRECT("'Ответы на форму (1)'!H"&amp;$P36,TRUE()))</f>
        <v>#REF!</v>
      </c>
      <c r="I36" s="6" t="e">
        <f aca="true">INDIRECT("'Ответы на форму (1)'!I"&amp;$P36,TRUE())</f>
        <v>#REF!</v>
      </c>
      <c r="J36" s="11" t="str">
        <f aca="false">IFERROR(__xludf.dummyfunction("arrayformula(trim(iferror(SPLIT(T(INDIRECT(""'Ответы на форму (1)'!J""&amp;$P36,TRUE)),"","",TRUE,TRUE),"""")))"),"Право")</f>
        <v>Право</v>
      </c>
      <c r="K36" s="11"/>
      <c r="L36" s="11"/>
      <c r="M36" s="11" t="e">
        <f aca="true">INDIRECT("'Ответы на форму (1)'!K"&amp;$P36,TRUE())</f>
        <v>#REF!</v>
      </c>
      <c r="N36" s="11" t="e">
        <f aca="true">INDIRECT("'Ответы на форму (1)'!L"&amp;$P36,TRUE())</f>
        <v>#REF!</v>
      </c>
      <c r="O36" s="6" t="e">
        <f aca="false" t="array" ref="O36:O36">IF(B36 &lt;&gt; "",IF(COUNTIF(concat(TRIM('Список прошлого года'!$B$2:$B$200),TRIM('Список прошлого года'!$C$2:$C$200)),concat(TRIM(B36),TRIM(C36))) &gt; 0,"Да","Нет"),"")</f>
        <v>#REF!</v>
      </c>
      <c r="P36" s="7" t="n">
        <v>45</v>
      </c>
      <c r="Q36" s="7" t="n">
        <v>2</v>
      </c>
      <c r="R36" s="7" t="n">
        <f aca="false">TRUE()</f>
        <v>1</v>
      </c>
      <c r="S36" s="6" t="e">
        <f aca="false" t="array" ref="S36:S36">VLOOKUP(concat(B36,C36),{concat('Список от Вовы'!$B$1:$B$150,'Список от Вовы'!$C$1:$C$150),'Список от Вовы'!$O$1:$O$150},2,FALSE())</f>
        <v>#N/A</v>
      </c>
      <c r="T36" s="6"/>
      <c r="U36" s="7" t="n">
        <f aca="false">TRUE()</f>
        <v>1</v>
      </c>
      <c r="V36" s="7" t="n">
        <f aca="false">TRUE()</f>
        <v>1</v>
      </c>
      <c r="W36" s="7" t="n">
        <f aca="false">FALSE()</f>
        <v>0</v>
      </c>
      <c r="X36" s="7" t="n">
        <f aca="false">TRUE()</f>
        <v>1</v>
      </c>
      <c r="Y36" s="7" t="n">
        <f aca="false">FALSE()</f>
        <v>0</v>
      </c>
      <c r="Z36" s="7" t="n">
        <f aca="false">FALSE()</f>
        <v>0</v>
      </c>
      <c r="AA36" s="7" t="n">
        <f aca="false">FALSE()</f>
        <v>0</v>
      </c>
      <c r="AB36" s="7" t="n">
        <f aca="false">FALSE()</f>
        <v>0</v>
      </c>
      <c r="AC36" s="7" t="n">
        <f aca="false">FALSE()</f>
        <v>0</v>
      </c>
      <c r="AD36" s="7" t="n">
        <f aca="false">FALSE()</f>
        <v>0</v>
      </c>
      <c r="AE36" s="7" t="n">
        <f aca="false">FALSE()</f>
        <v>0</v>
      </c>
      <c r="AF36" s="7" t="n">
        <f aca="false">FALSE()</f>
        <v>0</v>
      </c>
      <c r="AG36" s="7" t="n">
        <f aca="false">FALSE()</f>
        <v>0</v>
      </c>
      <c r="AH36" s="7" t="n">
        <f aca="false">FALSE()</f>
        <v>0</v>
      </c>
      <c r="AI36" s="7" t="n">
        <f aca="false">FALSE()</f>
        <v>0</v>
      </c>
      <c r="AJ36" s="7" t="n">
        <f aca="false">FALSE()</f>
        <v>0</v>
      </c>
      <c r="AK36" s="7" t="n">
        <f aca="false">FALSE()</f>
        <v>0</v>
      </c>
      <c r="AL36" s="7" t="n">
        <f aca="false">FALSE()</f>
        <v>0</v>
      </c>
      <c r="AM36" s="7" t="n">
        <f aca="false">FALSE()</f>
        <v>0</v>
      </c>
      <c r="AN36" s="7" t="n">
        <f aca="false">FALSE()</f>
        <v>0</v>
      </c>
      <c r="AO36" s="7" t="n">
        <f aca="false">AND(NOT(OR(U36:AN36)),R36)</f>
        <v>0</v>
      </c>
    </row>
    <row r="37" customFormat="false" ht="15.75" hidden="false" customHeight="false" outlineLevel="0" collapsed="false">
      <c r="A37" s="9" t="e">
        <f aca="true">INDIRECT("'Ответы на форму (1)'!A"&amp;$P37,TRUE())</f>
        <v>#REF!</v>
      </c>
      <c r="B37" s="6" t="e">
        <f aca="true">INDIRECT("'Ответы на форму (1)'!B"&amp;$P37,TRUE())</f>
        <v>#REF!</v>
      </c>
      <c r="C37" s="6" t="e">
        <f aca="true">INDIRECT("'Ответы на форму (1)'!C"&amp;$P37,TRUE())</f>
        <v>#REF!</v>
      </c>
      <c r="D37" s="6" t="e">
        <f aca="true">INDIRECT("'Ответы на форму (1)'!D"&amp;$P37,TRUE())</f>
        <v>#REF!</v>
      </c>
      <c r="E37" s="6" t="e">
        <f aca="true">INDIRECT("'Ответы на форму (1)'!E"&amp;$P37,TRUE())</f>
        <v>#REF!</v>
      </c>
      <c r="F37" s="6" t="n">
        <f aca="false">IFERROR(__xludf.dummyfunction("iferror(VALUE(REGEXEXTRACT(TEXT(INDIRECT(""'Ответы на форму (1)'!F""&amp;$P37,TRUE),""####""),""[0-9]+"")),IF(IFERROR(SEARCH(""моцро"",INDIRECT(""'Ответы на форму (1)'!F""&amp;$P37,TRUE)),-1) &gt;= 0,117,INDIRECT(""'Ответы на форму (1)'!F""&amp;$P37,TRUE)))"),117)</f>
        <v>117</v>
      </c>
      <c r="G37" s="6" t="e">
        <f aca="true">INDIRECT("'Ответы на форму (1)'!G"&amp;$P37,TRUE())</f>
        <v>#REF!</v>
      </c>
      <c r="H37" s="10" t="e">
        <f aca="true">IFERROR(MID(INDIRECT("'Ответы на форму (1)'!H"&amp;$P37,TRUE()),SEARCH("vk.com",INDIRECT("'Ответы на форму (1)'!H"&amp;$P37,TRUE())),LEN(INDIRECT("'Ответы на форму (1)'!H"&amp;$P37,TRUE()))),INDIRECT("'Ответы на форму (1)'!H"&amp;$P37,TRUE()))</f>
        <v>#REF!</v>
      </c>
      <c r="I37" s="6" t="e">
        <f aca="true">INDIRECT("'Ответы на форму (1)'!I"&amp;$P37,TRUE())</f>
        <v>#REF!</v>
      </c>
      <c r="J37" s="11" t="str">
        <f aca="false">IFERROR(__xludf.dummyfunction("arrayformula(trim(iferror(SPLIT(T(INDIRECT(""'Ответы на форму (1)'!J""&amp;$P37,TRUE)),"","",TRUE,TRUE),"""")))"),"Право")</f>
        <v>Право</v>
      </c>
      <c r="K37" s="11"/>
      <c r="L37" s="11"/>
      <c r="M37" s="11" t="e">
        <f aca="true">INDIRECT("'Ответы на форму (1)'!K"&amp;$P37,TRUE())</f>
        <v>#REF!</v>
      </c>
      <c r="N37" s="11" t="e">
        <f aca="true">INDIRECT("'Ответы на форму (1)'!L"&amp;$P37,TRUE())</f>
        <v>#REF!</v>
      </c>
      <c r="O37" s="6" t="e">
        <f aca="false" t="array" ref="O37:O37">IF(B37 &lt;&gt; "",IF(COUNTIF(concat(TRIM('Список прошлого года'!$B$2:$B$200),TRIM('Список прошлого года'!$C$2:$C$200)),concat(TRIM(B37),TRIM(C37))) &gt; 0,"Да","Нет"),"")</f>
        <v>#REF!</v>
      </c>
      <c r="P37" s="7" t="n">
        <v>46</v>
      </c>
      <c r="Q37" s="7" t="n">
        <v>2</v>
      </c>
      <c r="R37" s="7" t="n">
        <f aca="false">FALSE()</f>
        <v>0</v>
      </c>
      <c r="S37" s="6" t="e">
        <f aca="false" t="array" ref="S37:S37">VLOOKUP(concat(B37,C37),{concat('Список от Вовы'!$B$1:$B$150,'Список от Вовы'!$C$1:$C$150),'Список от Вовы'!$O$1:$O$150},2,FALSE())</f>
        <v>#N/A</v>
      </c>
      <c r="T37" s="6"/>
      <c r="U37" s="7" t="n">
        <f aca="false">FALSE()</f>
        <v>0</v>
      </c>
      <c r="V37" s="7" t="n">
        <f aca="false">FALSE()</f>
        <v>0</v>
      </c>
      <c r="W37" s="7" t="n">
        <f aca="false">FALSE()</f>
        <v>0</v>
      </c>
      <c r="X37" s="7" t="n">
        <f aca="false">FALSE()</f>
        <v>0</v>
      </c>
      <c r="Y37" s="7" t="n">
        <f aca="false">FALSE()</f>
        <v>0</v>
      </c>
      <c r="Z37" s="7" t="n">
        <f aca="false">FALSE()</f>
        <v>0</v>
      </c>
      <c r="AA37" s="7" t="n">
        <f aca="false">FALSE()</f>
        <v>0</v>
      </c>
      <c r="AB37" s="7" t="n">
        <f aca="false">FALSE()</f>
        <v>0</v>
      </c>
      <c r="AC37" s="7" t="n">
        <f aca="false">FALSE()</f>
        <v>0</v>
      </c>
      <c r="AD37" s="7" t="n">
        <f aca="false">FALSE()</f>
        <v>0</v>
      </c>
      <c r="AE37" s="7" t="n">
        <f aca="false">FALSE()</f>
        <v>0</v>
      </c>
      <c r="AF37" s="7" t="n">
        <f aca="false">FALSE()</f>
        <v>0</v>
      </c>
      <c r="AG37" s="7" t="n">
        <f aca="false">FALSE()</f>
        <v>0</v>
      </c>
      <c r="AH37" s="7" t="n">
        <f aca="false">FALSE()</f>
        <v>0</v>
      </c>
      <c r="AI37" s="7" t="n">
        <f aca="false">FALSE()</f>
        <v>0</v>
      </c>
      <c r="AJ37" s="7" t="n">
        <f aca="false">FALSE()</f>
        <v>0</v>
      </c>
      <c r="AK37" s="7" t="n">
        <f aca="false">FALSE()</f>
        <v>0</v>
      </c>
      <c r="AL37" s="7" t="n">
        <f aca="false">FALSE()</f>
        <v>0</v>
      </c>
      <c r="AM37" s="7" t="n">
        <f aca="false">FALSE()</f>
        <v>0</v>
      </c>
      <c r="AN37" s="7" t="n">
        <f aca="false">FALSE()</f>
        <v>0</v>
      </c>
      <c r="AO37" s="7" t="n">
        <f aca="false">AND(NOT(OR(U37:AN37)),R37)</f>
        <v>0</v>
      </c>
    </row>
    <row r="38" customFormat="false" ht="15.75" hidden="false" customHeight="false" outlineLevel="0" collapsed="false">
      <c r="A38" s="9" t="e">
        <f aca="true">INDIRECT("'Ответы на форму (1)'!A"&amp;$P38,TRUE())</f>
        <v>#REF!</v>
      </c>
      <c r="B38" s="6" t="e">
        <f aca="true">INDIRECT("'Ответы на форму (1)'!B"&amp;$P38,TRUE())</f>
        <v>#REF!</v>
      </c>
      <c r="C38" s="6" t="e">
        <f aca="true">INDIRECT("'Ответы на форму (1)'!C"&amp;$P38,TRUE())</f>
        <v>#REF!</v>
      </c>
      <c r="D38" s="6" t="e">
        <f aca="true">INDIRECT("'Ответы на форму (1)'!D"&amp;$P38,TRUE())</f>
        <v>#REF!</v>
      </c>
      <c r="E38" s="6" t="e">
        <f aca="true">INDIRECT("'Ответы на форму (1)'!E"&amp;$P38,TRUE())</f>
        <v>#REF!</v>
      </c>
      <c r="F38" s="6" t="n">
        <f aca="false">IFERROR(__xludf.dummyfunction("iferror(VALUE(REGEXEXTRACT(TEXT(INDIRECT(""'Ответы на форму (1)'!F""&amp;$P38,TRUE),""####""),""[0-9]+"")),IF(IFERROR(SEARCH(""моцро"",INDIRECT(""'Ответы на форму (1)'!F""&amp;$P38,TRUE)),-1) &gt;= 0,117,INDIRECT(""'Ответы на форму (1)'!F""&amp;$P38,TRUE)))"),117)</f>
        <v>117</v>
      </c>
      <c r="G38" s="6" t="e">
        <f aca="true">INDIRECT("'Ответы на форму (1)'!G"&amp;$P38,TRUE())</f>
        <v>#REF!</v>
      </c>
      <c r="H38" s="6" t="e">
        <f aca="true">IFERROR(MID(INDIRECT("'Ответы на форму (1)'!H"&amp;$P38,TRUE()),SEARCH("vk.com",INDIRECT("'Ответы на форму (1)'!H"&amp;$P38,TRUE())),LEN(INDIRECT("'Ответы на форму (1)'!H"&amp;$P38,TRUE()))),INDIRECT("'Ответы на форму (1)'!H"&amp;$P38,TRUE()))</f>
        <v>#REF!</v>
      </c>
      <c r="I38" s="6" t="e">
        <f aca="true">INDIRECT("'Ответы на форму (1)'!I"&amp;$P38,TRUE())</f>
        <v>#REF!</v>
      </c>
      <c r="J38" s="11" t="str">
        <f aca="false">IFERROR(__xludf.dummyfunction("arrayformula(trim(iferror(SPLIT(T(INDIRECT(""'Ответы на форму (1)'!J""&amp;$P38,TRUE)),"","",TRUE,TRUE),"""")))"),"Информатика")</f>
        <v>Информатика</v>
      </c>
      <c r="K38" s="11"/>
      <c r="L38" s="11"/>
      <c r="M38" s="11" t="e">
        <f aca="true">INDIRECT("'Ответы на форму (1)'!K"&amp;$P38,TRUE())</f>
        <v>#REF!</v>
      </c>
      <c r="N38" s="11" t="e">
        <f aca="true">INDIRECT("'Ответы на форму (1)'!L"&amp;$P38,TRUE())</f>
        <v>#REF!</v>
      </c>
      <c r="O38" s="6" t="e">
        <f aca="false" t="array" ref="O38:O38">IF(B38 &lt;&gt; "",IF(COUNTIF(concat(TRIM('Список прошлого года'!$B$2:$B$200),TRIM('Список прошлого года'!$C$2:$C$200)),concat(TRIM(B38),TRIM(C38))) &gt; 0,"Да","Нет"),"")</f>
        <v>#REF!</v>
      </c>
      <c r="P38" s="7" t="n">
        <v>47</v>
      </c>
      <c r="Q38" s="7" t="n">
        <v>1</v>
      </c>
      <c r="R38" s="7" t="n">
        <f aca="false">FALSE()</f>
        <v>0</v>
      </c>
      <c r="S38" s="6" t="e">
        <f aca="false" t="array" ref="S38:S38">VLOOKUP(concat(B38,C38),{concat('Список от Вовы'!$B$1:$B$150,'Список от Вовы'!$C$1:$C$150),'Список от Вовы'!$O$1:$O$150},2,FALSE())</f>
        <v>#N/A</v>
      </c>
      <c r="T38" s="6"/>
      <c r="U38" s="7" t="n">
        <f aca="false">FALSE()</f>
        <v>0</v>
      </c>
      <c r="V38" s="7" t="n">
        <f aca="false">FALSE()</f>
        <v>0</v>
      </c>
      <c r="W38" s="7" t="n">
        <f aca="false">FALSE()</f>
        <v>0</v>
      </c>
      <c r="X38" s="7" t="n">
        <f aca="false">FALSE()</f>
        <v>0</v>
      </c>
      <c r="Y38" s="7" t="n">
        <f aca="false">FALSE()</f>
        <v>0</v>
      </c>
      <c r="Z38" s="7" t="n">
        <f aca="false">FALSE()</f>
        <v>0</v>
      </c>
      <c r="AA38" s="7" t="n">
        <f aca="false">FALSE()</f>
        <v>0</v>
      </c>
      <c r="AB38" s="7" t="n">
        <f aca="false">FALSE()</f>
        <v>0</v>
      </c>
      <c r="AC38" s="7" t="n">
        <f aca="false">FALSE()</f>
        <v>0</v>
      </c>
      <c r="AD38" s="7" t="n">
        <f aca="false">FALSE()</f>
        <v>0</v>
      </c>
      <c r="AE38" s="7" t="n">
        <f aca="false">FALSE()</f>
        <v>0</v>
      </c>
      <c r="AF38" s="7" t="n">
        <f aca="false">FALSE()</f>
        <v>0</v>
      </c>
      <c r="AG38" s="7" t="n">
        <f aca="false">FALSE()</f>
        <v>0</v>
      </c>
      <c r="AH38" s="7" t="n">
        <f aca="false">FALSE()</f>
        <v>0</v>
      </c>
      <c r="AI38" s="7" t="n">
        <f aca="false">FALSE()</f>
        <v>0</v>
      </c>
      <c r="AJ38" s="7" t="n">
        <f aca="false">FALSE()</f>
        <v>0</v>
      </c>
      <c r="AK38" s="7" t="n">
        <f aca="false">FALSE()</f>
        <v>0</v>
      </c>
      <c r="AL38" s="7" t="n">
        <f aca="false">FALSE()</f>
        <v>0</v>
      </c>
      <c r="AM38" s="7" t="n">
        <f aca="false">FALSE()</f>
        <v>0</v>
      </c>
      <c r="AN38" s="7" t="n">
        <f aca="false">FALSE()</f>
        <v>0</v>
      </c>
      <c r="AO38" s="7" t="n">
        <f aca="false">AND(NOT(OR(U38:AN38)),R38)</f>
        <v>0</v>
      </c>
    </row>
    <row r="39" customFormat="false" ht="15.75" hidden="false" customHeight="false" outlineLevel="0" collapsed="false">
      <c r="A39" s="9" t="e">
        <f aca="true">INDIRECT("'Ответы на форму (1)'!A"&amp;$P39,TRUE())</f>
        <v>#REF!</v>
      </c>
      <c r="B39" s="6" t="e">
        <f aca="true">INDIRECT("'Ответы на форму (1)'!B"&amp;$P39,TRUE())</f>
        <v>#REF!</v>
      </c>
      <c r="C39" s="6" t="e">
        <f aca="true">INDIRECT("'Ответы на форму (1)'!C"&amp;$P39,TRUE())</f>
        <v>#REF!</v>
      </c>
      <c r="D39" s="6" t="e">
        <f aca="true">INDIRECT("'Ответы на форму (1)'!D"&amp;$P39,TRUE())</f>
        <v>#REF!</v>
      </c>
      <c r="E39" s="6" t="e">
        <f aca="true">INDIRECT("'Ответы на форму (1)'!E"&amp;$P39,TRUE())</f>
        <v>#REF!</v>
      </c>
      <c r="F39" s="6" t="n">
        <f aca="false">IFERROR(__xludf.dummyfunction("iferror(VALUE(REGEXEXTRACT(TEXT(INDIRECT(""'Ответы на форму (1)'!F""&amp;$P39,TRUE),""####""),""[0-9]+"")),IF(IFERROR(SEARCH(""моцро"",INDIRECT(""'Ответы на форму (1)'!F""&amp;$P39,TRUE)),-1) &gt;= 0,117,INDIRECT(""'Ответы на форму (1)'!F""&amp;$P39,TRUE)))"),117)</f>
        <v>117</v>
      </c>
      <c r="G39" s="6" t="e">
        <f aca="true">INDIRECT("'Ответы на форму (1)'!G"&amp;$P39,TRUE())</f>
        <v>#REF!</v>
      </c>
      <c r="H39" s="10" t="e">
        <f aca="true">IFERROR(MID(INDIRECT("'Ответы на форму (1)'!H"&amp;$P39,TRUE()),SEARCH("vk.com",INDIRECT("'Ответы на форму (1)'!H"&amp;$P39,TRUE())),LEN(INDIRECT("'Ответы на форму (1)'!H"&amp;$P39,TRUE()))),INDIRECT("'Ответы на форму (1)'!H"&amp;$P39,TRUE()))</f>
        <v>#REF!</v>
      </c>
      <c r="I39" s="6" t="e">
        <f aca="true">INDIRECT("'Ответы на форму (1)'!I"&amp;$P39,TRUE())</f>
        <v>#REF!</v>
      </c>
      <c r="J39" s="11" t="str">
        <f aca="false">IFERROR(__xludf.dummyfunction("arrayformula(trim(iferror(SPLIT(T(INDIRECT(""'Ответы на форму (1)'!J""&amp;$P39,TRUE)),"","",TRUE,TRUE),"""")))"),"Право")</f>
        <v>Право</v>
      </c>
      <c r="K39" s="11"/>
      <c r="L39" s="11"/>
      <c r="M39" s="11" t="e">
        <f aca="true">INDIRECT("'Ответы на форму (1)'!K"&amp;$P39,TRUE())</f>
        <v>#REF!</v>
      </c>
      <c r="N39" s="11" t="e">
        <f aca="true">INDIRECT("'Ответы на форму (1)'!L"&amp;$P39,TRUE())</f>
        <v>#REF!</v>
      </c>
      <c r="O39" s="6" t="e">
        <f aca="false" t="array" ref="O39:O39">IF(B39 &lt;&gt; "",IF(COUNTIF(concat(TRIM('Список прошлого года'!$B$2:$B$200),TRIM('Список прошлого года'!$C$2:$C$200)),concat(TRIM(B39),TRIM(C39))) &gt; 0,"Да","Нет"),"")</f>
        <v>#REF!</v>
      </c>
      <c r="P39" s="7" t="n">
        <v>48</v>
      </c>
      <c r="Q39" s="7" t="n">
        <v>2</v>
      </c>
      <c r="R39" s="7" t="n">
        <f aca="false">TRUE()</f>
        <v>1</v>
      </c>
      <c r="S39" s="6" t="e">
        <f aca="false" t="array" ref="S39:S39">VLOOKUP(concat(B39,C39),{concat('Список от Вовы'!$B$1:$B$150,'Список от Вовы'!$C$1:$C$150),'Список от Вовы'!$O$1:$O$150},2,FALSE())</f>
        <v>#N/A</v>
      </c>
      <c r="T39" s="6"/>
      <c r="U39" s="7" t="n">
        <f aca="false">TRUE()</f>
        <v>1</v>
      </c>
      <c r="V39" s="7" t="n">
        <f aca="false">TRUE()</f>
        <v>1</v>
      </c>
      <c r="W39" s="7" t="n">
        <f aca="false">TRUE()</f>
        <v>1</v>
      </c>
      <c r="X39" s="7" t="n">
        <f aca="false">FALSE()</f>
        <v>0</v>
      </c>
      <c r="Y39" s="7" t="n">
        <f aca="false">FALSE()</f>
        <v>0</v>
      </c>
      <c r="Z39" s="7" t="n">
        <f aca="false">TRUE()</f>
        <v>1</v>
      </c>
      <c r="AA39" s="7" t="n">
        <f aca="false">FALSE()</f>
        <v>0</v>
      </c>
      <c r="AB39" s="7" t="n">
        <f aca="false">TRUE()</f>
        <v>1</v>
      </c>
      <c r="AC39" s="7" t="n">
        <f aca="false">TRUE()</f>
        <v>1</v>
      </c>
      <c r="AD39" s="7" t="n">
        <f aca="false">FALSE()</f>
        <v>0</v>
      </c>
      <c r="AE39" s="7" t="n">
        <f aca="false">TRUE()</f>
        <v>1</v>
      </c>
      <c r="AF39" s="7" t="n">
        <f aca="false">FALSE()</f>
        <v>0</v>
      </c>
      <c r="AG39" s="7" t="n">
        <f aca="false">FALSE()</f>
        <v>0</v>
      </c>
      <c r="AH39" s="7" t="n">
        <f aca="false">FALSE()</f>
        <v>0</v>
      </c>
      <c r="AI39" s="7" t="n">
        <f aca="false">FALSE()</f>
        <v>0</v>
      </c>
      <c r="AJ39" s="7" t="n">
        <f aca="false">TRUE()</f>
        <v>1</v>
      </c>
      <c r="AK39" s="7" t="n">
        <f aca="false">FALSE()</f>
        <v>0</v>
      </c>
      <c r="AL39" s="7" t="n">
        <f aca="false">FALSE()</f>
        <v>0</v>
      </c>
      <c r="AM39" s="7" t="n">
        <f aca="false">FALSE()</f>
        <v>0</v>
      </c>
      <c r="AN39" s="7" t="n">
        <f aca="false">FALSE()</f>
        <v>0</v>
      </c>
      <c r="AO39" s="7" t="n">
        <f aca="false">AND(NOT(OR(U39:AN39)),R39)</f>
        <v>0</v>
      </c>
    </row>
    <row r="40" customFormat="false" ht="15.75" hidden="false" customHeight="false" outlineLevel="0" collapsed="false">
      <c r="A40" s="9" t="e">
        <f aca="true">INDIRECT("'Ответы на форму (1)'!A"&amp;$P40,TRUE())</f>
        <v>#REF!</v>
      </c>
      <c r="B40" s="6" t="e">
        <f aca="true">INDIRECT("'Ответы на форму (1)'!B"&amp;$P40,TRUE())</f>
        <v>#REF!</v>
      </c>
      <c r="C40" s="6" t="e">
        <f aca="true">INDIRECT("'Ответы на форму (1)'!C"&amp;$P40,TRUE())</f>
        <v>#REF!</v>
      </c>
      <c r="D40" s="6" t="e">
        <f aca="true">INDIRECT("'Ответы на форму (1)'!D"&amp;$P40,TRUE())</f>
        <v>#REF!</v>
      </c>
      <c r="E40" s="6" t="e">
        <f aca="true">INDIRECT("'Ответы на форму (1)'!E"&amp;$P40,TRUE())</f>
        <v>#REF!</v>
      </c>
      <c r="F40" s="6" t="n">
        <f aca="false">IFERROR(__xludf.dummyfunction("iferror(VALUE(REGEXEXTRACT(TEXT(INDIRECT(""'Ответы на форму (1)'!F""&amp;$P40,TRUE),""####""),""[0-9]+"")),IF(IFERROR(SEARCH(""моцро"",INDIRECT(""'Ответы на форму (1)'!F""&amp;$P40,TRUE)),-1) &gt;= 0,117,INDIRECT(""'Ответы на форму (1)'!F""&amp;$P40,TRUE)))"),64)</f>
        <v>64</v>
      </c>
      <c r="G40" s="6" t="e">
        <f aca="true">INDIRECT("'Ответы на форму (1)'!G"&amp;$P40,TRUE())</f>
        <v>#REF!</v>
      </c>
      <c r="H40" s="10" t="e">
        <f aca="true">IFERROR(MID(INDIRECT("'Ответы на форму (1)'!H"&amp;$P40,TRUE()),SEARCH("vk.com",INDIRECT("'Ответы на форму (1)'!H"&amp;$P40,TRUE())),LEN(INDIRECT("'Ответы на форму (1)'!H"&amp;$P40,TRUE()))),INDIRECT("'Ответы на форму (1)'!H"&amp;$P40,TRUE()))</f>
        <v>#REF!</v>
      </c>
      <c r="I40" s="6" t="e">
        <f aca="true">INDIRECT("'Ответы на форму (1)'!I"&amp;$P40,TRUE())</f>
        <v>#REF!</v>
      </c>
      <c r="J40" s="11" t="str">
        <f aca="false">IFERROR(__xludf.dummyfunction("arrayformula(trim(iferror(SPLIT(T(INDIRECT(""'Ответы на форму (1)'!J""&amp;$P40,TRUE)),"","",TRUE,TRUE),"""")))"),"Математика")</f>
        <v>Математика</v>
      </c>
      <c r="K40" s="11" t="str">
        <f aca="false">IFERROR(__xludf.dummyfunction("""COMPUTED_VALUE"""),"Физика")</f>
        <v>Физика</v>
      </c>
      <c r="L40" s="11" t="str">
        <f aca="false">IFERROR(__xludf.dummyfunction("""COMPUTED_VALUE"""),"Русский язык")</f>
        <v>Русский язык</v>
      </c>
      <c r="M40" s="11" t="e">
        <f aca="true">INDIRECT("'Ответы на форму (1)'!K"&amp;$P40,TRUE())</f>
        <v>#REF!</v>
      </c>
      <c r="N40" s="11" t="e">
        <f aca="true">INDIRECT("'Ответы на форму (1)'!L"&amp;$P40,TRUE())</f>
        <v>#REF!</v>
      </c>
      <c r="O40" s="6" t="e">
        <f aca="false" t="array" ref="O40:O40">IF(B40 &lt;&gt; "",IF(COUNTIF(concat(TRIM('Список прошлого года'!$B$2:$B$200),TRIM('Список прошлого года'!$C$2:$C$200)),concat(TRIM(B40),TRIM(C40))) &gt; 0,"Да","Нет"),"")</f>
        <v>#REF!</v>
      </c>
      <c r="P40" s="7" t="n">
        <v>49</v>
      </c>
      <c r="Q40" s="13" t="n">
        <v>2</v>
      </c>
      <c r="R40" s="13" t="n">
        <f aca="false">TRUE()</f>
        <v>1</v>
      </c>
      <c r="S40" s="6" t="e">
        <f aca="false" t="array" ref="S40:S40">VLOOKUP(concat(B40,C40),{concat('Список от Вовы'!$B$1:$B$150,'Список от Вовы'!$C$1:$C$150),'Список от Вовы'!$O$1:$O$150},2,FALSE())</f>
        <v>#N/A</v>
      </c>
      <c r="T40" s="12"/>
      <c r="U40" s="7" t="n">
        <f aca="false">FALSE()</f>
        <v>0</v>
      </c>
      <c r="V40" s="7" t="n">
        <f aca="false">TRUE()</f>
        <v>1</v>
      </c>
      <c r="W40" s="7" t="n">
        <f aca="false">TRUE()</f>
        <v>1</v>
      </c>
      <c r="X40" s="7" t="n">
        <f aca="false">TRUE()</f>
        <v>1</v>
      </c>
      <c r="Y40" s="7" t="n">
        <f aca="false">TRUE()</f>
        <v>1</v>
      </c>
      <c r="Z40" s="7" t="n">
        <f aca="false">TRUE()</f>
        <v>1</v>
      </c>
      <c r="AA40" s="7" t="n">
        <f aca="false">TRUE()</f>
        <v>1</v>
      </c>
      <c r="AB40" s="7" t="n">
        <f aca="false">TRUE()</f>
        <v>1</v>
      </c>
      <c r="AC40" s="7" t="n">
        <f aca="false">TRUE()</f>
        <v>1</v>
      </c>
      <c r="AD40" s="7" t="n">
        <f aca="false">FALSE()</f>
        <v>0</v>
      </c>
      <c r="AE40" s="7" t="n">
        <f aca="false">FALSE()</f>
        <v>0</v>
      </c>
      <c r="AF40" s="7" t="n">
        <f aca="false">TRUE()</f>
        <v>1</v>
      </c>
      <c r="AG40" s="7" t="n">
        <f aca="false">TRUE()</f>
        <v>1</v>
      </c>
      <c r="AH40" s="7" t="n">
        <f aca="false">TRUE()</f>
        <v>1</v>
      </c>
      <c r="AI40" s="7" t="n">
        <f aca="false">FALSE()</f>
        <v>0</v>
      </c>
      <c r="AJ40" s="7" t="n">
        <f aca="false">TRUE()</f>
        <v>1</v>
      </c>
      <c r="AK40" s="7" t="n">
        <f aca="false">TRUE()</f>
        <v>1</v>
      </c>
      <c r="AL40" s="7" t="n">
        <f aca="false">TRUE()</f>
        <v>1</v>
      </c>
      <c r="AM40" s="7" t="n">
        <f aca="false">TRUE()</f>
        <v>1</v>
      </c>
      <c r="AN40" s="7" t="n">
        <f aca="false">FALSE()</f>
        <v>0</v>
      </c>
      <c r="AO40" s="7" t="n">
        <f aca="false">AND(NOT(OR(U40:AN40)),R40)</f>
        <v>0</v>
      </c>
    </row>
    <row r="41" customFormat="false" ht="15.75" hidden="false" customHeight="false" outlineLevel="0" collapsed="false">
      <c r="A41" s="9" t="e">
        <f aca="true">INDIRECT("'Ответы на форму (1)'!A"&amp;$P41,TRUE())</f>
        <v>#REF!</v>
      </c>
      <c r="B41" s="6" t="e">
        <f aca="true">INDIRECT("'Ответы на форму (1)'!B"&amp;$P41,TRUE())</f>
        <v>#REF!</v>
      </c>
      <c r="C41" s="6" t="e">
        <f aca="true">INDIRECT("'Ответы на форму (1)'!C"&amp;$P41,TRUE())</f>
        <v>#REF!</v>
      </c>
      <c r="D41" s="6" t="e">
        <f aca="true">INDIRECT("'Ответы на форму (1)'!D"&amp;$P41,TRUE())</f>
        <v>#REF!</v>
      </c>
      <c r="E41" s="6" t="e">
        <f aca="true">INDIRECT("'Ответы на форму (1)'!E"&amp;$P41,TRUE())</f>
        <v>#REF!</v>
      </c>
      <c r="F41" s="6" t="n">
        <f aca="false">IFERROR(__xludf.dummyfunction("iferror(VALUE(REGEXEXTRACT(TEXT(INDIRECT(""'Ответы на форму (1)'!F""&amp;$P41,TRUE),""####""),""[0-9]+"")),IF(IFERROR(SEARCH(""моцро"",INDIRECT(""'Ответы на форму (1)'!F""&amp;$P41,TRUE)),-1) &gt;= 0,117,INDIRECT(""'Ответы на форму (1)'!F""&amp;$P41,TRUE)))"),117)</f>
        <v>117</v>
      </c>
      <c r="G41" s="6" t="e">
        <f aca="true">INDIRECT("'Ответы на форму (1)'!G"&amp;$P41,TRUE())</f>
        <v>#REF!</v>
      </c>
      <c r="H41" s="10" t="e">
        <f aca="true">IFERROR(MID(INDIRECT("'Ответы на форму (1)'!H"&amp;$P41,TRUE()),SEARCH("vk.com",INDIRECT("'Ответы на форму (1)'!H"&amp;$P41,TRUE())),LEN(INDIRECT("'Ответы на форму (1)'!H"&amp;$P41,TRUE()))),INDIRECT("'Ответы на форму (1)'!H"&amp;$P41,TRUE()))</f>
        <v>#REF!</v>
      </c>
      <c r="I41" s="6" t="e">
        <f aca="true">INDIRECT("'Ответы на форму (1)'!I"&amp;$P41,TRUE())</f>
        <v>#REF!</v>
      </c>
      <c r="J41" s="11" t="str">
        <f aca="false">IFERROR(__xludf.dummyfunction("arrayformula(trim(iferror(SPLIT(T(INDIRECT(""'Ответы на форму (1)'!J""&amp;$P41,TRUE)),"","",TRUE,TRUE),"""")))"),"Математика")</f>
        <v>Математика</v>
      </c>
      <c r="K41" s="11" t="str">
        <f aca="false">IFERROR(__xludf.dummyfunction("""COMPUTED_VALUE"""),"Право")</f>
        <v>Право</v>
      </c>
      <c r="L41" s="11"/>
      <c r="M41" s="11" t="e">
        <f aca="true">INDIRECT("'Ответы на форму (1)'!K"&amp;$P41,TRUE())</f>
        <v>#REF!</v>
      </c>
      <c r="N41" s="11" t="e">
        <f aca="true">INDIRECT("'Ответы на форму (1)'!L"&amp;$P41,TRUE())</f>
        <v>#REF!</v>
      </c>
      <c r="O41" s="6" t="e">
        <f aca="false" t="array" ref="O41:O41">IF(B41 &lt;&gt; "",IF(COUNTIF(concat(TRIM('Список прошлого года'!$B$2:$B$200),TRIM('Список прошлого года'!$C$2:$C$200)),concat(TRIM(B41),TRIM(C41))) &gt; 0,"Да","Нет"),"")</f>
        <v>#REF!</v>
      </c>
      <c r="P41" s="7" t="n">
        <v>50</v>
      </c>
      <c r="Q41" s="13" t="n">
        <v>2</v>
      </c>
      <c r="R41" s="13" t="n">
        <f aca="false">TRUE()</f>
        <v>1</v>
      </c>
      <c r="S41" s="6" t="e">
        <f aca="false" t="array" ref="S41:S41">VLOOKUP(concat(B41,C41),{concat('Список от Вовы'!$B$1:$B$150,'Список от Вовы'!$C$1:$C$150),'Список от Вовы'!$O$1:$O$150},2,FALSE())</f>
        <v>#N/A</v>
      </c>
      <c r="T41" s="6"/>
      <c r="U41" s="7" t="n">
        <f aca="false">FALSE()</f>
        <v>0</v>
      </c>
      <c r="V41" s="7" t="n">
        <f aca="false">FALSE()</f>
        <v>0</v>
      </c>
      <c r="W41" s="7" t="n">
        <f aca="false">FALSE()</f>
        <v>0</v>
      </c>
      <c r="X41" s="7" t="n">
        <f aca="false">FALSE()</f>
        <v>0</v>
      </c>
      <c r="Y41" s="7" t="n">
        <f aca="false">FALSE()</f>
        <v>0</v>
      </c>
      <c r="Z41" s="7" t="n">
        <f aca="false">FALSE()</f>
        <v>0</v>
      </c>
      <c r="AA41" s="7" t="n">
        <f aca="false">FALSE()</f>
        <v>0</v>
      </c>
      <c r="AB41" s="7" t="n">
        <f aca="false">FALSE()</f>
        <v>0</v>
      </c>
      <c r="AC41" s="7" t="n">
        <f aca="false">FALSE()</f>
        <v>0</v>
      </c>
      <c r="AD41" s="7" t="n">
        <f aca="false">FALSE()</f>
        <v>0</v>
      </c>
      <c r="AE41" s="7" t="n">
        <f aca="false">TRUE()</f>
        <v>1</v>
      </c>
      <c r="AF41" s="7" t="n">
        <f aca="false">FALSE()</f>
        <v>0</v>
      </c>
      <c r="AG41" s="7" t="n">
        <f aca="false">FALSE()</f>
        <v>0</v>
      </c>
      <c r="AH41" s="7" t="n">
        <f aca="false">FALSE()</f>
        <v>0</v>
      </c>
      <c r="AI41" s="7" t="n">
        <f aca="false">FALSE()</f>
        <v>0</v>
      </c>
      <c r="AJ41" s="7" t="n">
        <f aca="false">FALSE()</f>
        <v>0</v>
      </c>
      <c r="AK41" s="7" t="n">
        <f aca="false">FALSE()</f>
        <v>0</v>
      </c>
      <c r="AL41" s="7" t="n">
        <f aca="false">FALSE()</f>
        <v>0</v>
      </c>
      <c r="AM41" s="7" t="n">
        <f aca="false">FALSE()</f>
        <v>0</v>
      </c>
      <c r="AN41" s="7" t="n">
        <f aca="false">FALSE()</f>
        <v>0</v>
      </c>
      <c r="AO41" s="7" t="n">
        <f aca="false">AND(NOT(OR(U41:AN41)),R41)</f>
        <v>0</v>
      </c>
    </row>
    <row r="42" customFormat="false" ht="15.75" hidden="false" customHeight="false" outlineLevel="0" collapsed="false">
      <c r="A42" s="9" t="e">
        <f aca="true">INDIRECT("'Ответы на форму (1)'!A"&amp;$P42,TRUE())</f>
        <v>#REF!</v>
      </c>
      <c r="B42" s="6" t="e">
        <f aca="true">INDIRECT("'Ответы на форму (1)'!B"&amp;$P42,TRUE())</f>
        <v>#REF!</v>
      </c>
      <c r="C42" s="6" t="e">
        <f aca="true">INDIRECT("'Ответы на форму (1)'!C"&amp;$P42,TRUE())</f>
        <v>#REF!</v>
      </c>
      <c r="D42" s="6" t="e">
        <f aca="true">INDIRECT("'Ответы на форму (1)'!D"&amp;$P42,TRUE())</f>
        <v>#REF!</v>
      </c>
      <c r="E42" s="6" t="e">
        <f aca="true">INDIRECT("'Ответы на форму (1)'!E"&amp;$P42,TRUE())</f>
        <v>#REF!</v>
      </c>
      <c r="F42" s="6" t="n">
        <f aca="false">IFERROR(__xludf.dummyfunction("iferror(VALUE(REGEXEXTRACT(TEXT(INDIRECT(""'Ответы на форму (1)'!F""&amp;$P42,TRUE),""####""),""[0-9]+"")),IF(IFERROR(SEARCH(""моцро"",INDIRECT(""'Ответы на форму (1)'!F""&amp;$P42,TRUE)),-1) &gt;= 0,117,INDIRECT(""'Ответы на форму (1)'!F""&amp;$P42,TRUE)))"),117)</f>
        <v>117</v>
      </c>
      <c r="G42" s="6" t="e">
        <f aca="true">INDIRECT("'Ответы на форму (1)'!G"&amp;$P42,TRUE())</f>
        <v>#REF!</v>
      </c>
      <c r="H42" s="10" t="e">
        <f aca="true">IFERROR(MID(INDIRECT("'Ответы на форму (1)'!H"&amp;$P42,TRUE()),SEARCH("vk.com",INDIRECT("'Ответы на форму (1)'!H"&amp;$P42,TRUE())),LEN(INDIRECT("'Ответы на форму (1)'!H"&amp;$P42,TRUE()))),INDIRECT("'Ответы на форму (1)'!H"&amp;$P42,TRUE()))</f>
        <v>#REF!</v>
      </c>
      <c r="I42" s="6" t="e">
        <f aca="true">INDIRECT("'Ответы на форму (1)'!I"&amp;$P42,TRUE())</f>
        <v>#REF!</v>
      </c>
      <c r="J42" s="11" t="str">
        <f aca="false">IFERROR(__xludf.dummyfunction("arrayformula(trim(iferror(SPLIT(T(INDIRECT(""'Ответы на форму (1)'!J""&amp;$P42,TRUE)),"","",TRUE,TRUE),"""")))"),"Математика")</f>
        <v>Математика</v>
      </c>
      <c r="K42" s="11" t="str">
        <f aca="false">IFERROR(__xludf.dummyfunction("""COMPUTED_VALUE"""),"Физика")</f>
        <v>Физика</v>
      </c>
      <c r="L42" s="11" t="str">
        <f aca="false">IFERROR(__xludf.dummyfunction("""COMPUTED_VALUE"""),"Информатика")</f>
        <v>Информатика</v>
      </c>
      <c r="M42" s="11" t="e">
        <f aca="true">INDIRECT("'Ответы на форму (1)'!K"&amp;$P42,TRUE())</f>
        <v>#REF!</v>
      </c>
      <c r="N42" s="11" t="e">
        <f aca="true">INDIRECT("'Ответы на форму (1)'!L"&amp;$P42,TRUE())</f>
        <v>#REF!</v>
      </c>
      <c r="O42" s="6" t="e">
        <f aca="false" t="array" ref="O42:O42">IF(B42 &lt;&gt; "",IF(COUNTIF(concat(TRIM('Список прошлого года'!$B$2:$B$200),TRIM('Список прошлого года'!$C$2:$C$200)),concat(TRIM(B42),TRIM(C42))) &gt; 0,"Да","Нет"),"")</f>
        <v>#REF!</v>
      </c>
      <c r="P42" s="7" t="n">
        <v>51</v>
      </c>
      <c r="Q42" s="13" t="n">
        <v>2</v>
      </c>
      <c r="R42" s="13" t="n">
        <f aca="false">TRUE()</f>
        <v>1</v>
      </c>
      <c r="S42" s="6" t="e">
        <f aca="false" t="array" ref="S42:S42">VLOOKUP(concat(B42,C42),{concat('Список от Вовы'!$B$1:$B$150,'Список от Вовы'!$C$1:$C$150),'Список от Вовы'!$O$1:$O$150},2,FALSE())</f>
        <v>#N/A</v>
      </c>
      <c r="T42" s="12"/>
      <c r="U42" s="7" t="n">
        <f aca="false">TRUE()</f>
        <v>1</v>
      </c>
      <c r="V42" s="7" t="n">
        <f aca="false">TRUE()</f>
        <v>1</v>
      </c>
      <c r="W42" s="7" t="n">
        <f aca="false">TRUE()</f>
        <v>1</v>
      </c>
      <c r="X42" s="7" t="n">
        <f aca="false">TRUE()</f>
        <v>1</v>
      </c>
      <c r="Y42" s="7" t="n">
        <f aca="false">TRUE()</f>
        <v>1</v>
      </c>
      <c r="Z42" s="7" t="n">
        <f aca="false">TRUE()</f>
        <v>1</v>
      </c>
      <c r="AA42" s="7" t="n">
        <f aca="false">TRUE()</f>
        <v>1</v>
      </c>
      <c r="AB42" s="7" t="n">
        <f aca="false">TRUE()</f>
        <v>1</v>
      </c>
      <c r="AC42" s="7" t="n">
        <f aca="false">TRUE()</f>
        <v>1</v>
      </c>
      <c r="AD42" s="7" t="n">
        <f aca="false">FALSE()</f>
        <v>0</v>
      </c>
      <c r="AE42" s="7" t="n">
        <f aca="false">TRUE()</f>
        <v>1</v>
      </c>
      <c r="AF42" s="7" t="n">
        <f aca="false">FALSE()</f>
        <v>0</v>
      </c>
      <c r="AG42" s="7" t="n">
        <f aca="false">FALSE()</f>
        <v>0</v>
      </c>
      <c r="AH42" s="7" t="n">
        <f aca="false">TRUE()</f>
        <v>1</v>
      </c>
      <c r="AI42" s="7" t="n">
        <f aca="false">TRUE()</f>
        <v>1</v>
      </c>
      <c r="AJ42" s="7" t="n">
        <f aca="false">TRUE()</f>
        <v>1</v>
      </c>
      <c r="AK42" s="7" t="n">
        <f aca="false">FALSE()</f>
        <v>0</v>
      </c>
      <c r="AL42" s="7" t="n">
        <f aca="false">TRUE()</f>
        <v>1</v>
      </c>
      <c r="AM42" s="7" t="n">
        <f aca="false">TRUE()</f>
        <v>1</v>
      </c>
      <c r="AN42" s="7" t="n">
        <f aca="false">FALSE()</f>
        <v>0</v>
      </c>
      <c r="AO42" s="7" t="n">
        <f aca="false">AND(NOT(OR(U42:AN42)),R42)</f>
        <v>0</v>
      </c>
    </row>
    <row r="43" customFormat="false" ht="15.75" hidden="false" customHeight="false" outlineLevel="0" collapsed="false">
      <c r="A43" s="9" t="e">
        <f aca="true">INDIRECT("'Ответы на форму (1)'!A"&amp;$P43,TRUE())</f>
        <v>#REF!</v>
      </c>
      <c r="B43" s="6" t="e">
        <f aca="true">INDIRECT("'Ответы на форму (1)'!B"&amp;$P43,TRUE())</f>
        <v>#REF!</v>
      </c>
      <c r="C43" s="6" t="e">
        <f aca="true">INDIRECT("'Ответы на форму (1)'!C"&amp;$P43,TRUE())</f>
        <v>#REF!</v>
      </c>
      <c r="D43" s="6" t="e">
        <f aca="true">INDIRECT("'Ответы на форму (1)'!D"&amp;$P43,TRUE())</f>
        <v>#REF!</v>
      </c>
      <c r="E43" s="6" t="e">
        <f aca="true">INDIRECT("'Ответы на форму (1)'!E"&amp;$P43,TRUE())</f>
        <v>#REF!</v>
      </c>
      <c r="F43" s="6" t="n">
        <f aca="false">IFERROR(__xludf.dummyfunction("iferror(VALUE(REGEXEXTRACT(TEXT(INDIRECT(""'Ответы на форму (1)'!F""&amp;$P43,TRUE),""####""),""[0-9]+"")),IF(IFERROR(SEARCH(""моцро"",INDIRECT(""'Ответы на форму (1)'!F""&amp;$P43,TRUE)),-1) &gt;= 0,117,INDIRECT(""'Ответы на форму (1)'!F""&amp;$P43,TRUE)))"),117)</f>
        <v>117</v>
      </c>
      <c r="G43" s="6" t="e">
        <f aca="true">INDIRECT("'Ответы на форму (1)'!G"&amp;$P43,TRUE())</f>
        <v>#REF!</v>
      </c>
      <c r="H43" s="10" t="e">
        <f aca="true">IFERROR(MID(INDIRECT("'Ответы на форму (1)'!H"&amp;$P43,TRUE()),SEARCH("vk.com",INDIRECT("'Ответы на форму (1)'!H"&amp;$P43,TRUE())),LEN(INDIRECT("'Ответы на форму (1)'!H"&amp;$P43,TRUE()))),INDIRECT("'Ответы на форму (1)'!H"&amp;$P43,TRUE()))</f>
        <v>#REF!</v>
      </c>
      <c r="I43" s="6" t="e">
        <f aca="true">INDIRECT("'Ответы на форму (1)'!I"&amp;$P43,TRUE())</f>
        <v>#REF!</v>
      </c>
      <c r="J43" s="11" t="str">
        <f aca="false">IFERROR(__xludf.dummyfunction("arrayformula(trim(iferror(SPLIT(T(INDIRECT(""'Ответы на форму (1)'!J""&amp;$P43,TRUE)),"","",TRUE,TRUE),"""")))"),"Математика")</f>
        <v>Математика</v>
      </c>
      <c r="K43" s="11" t="str">
        <f aca="false">IFERROR(__xludf.dummyfunction("""COMPUTED_VALUE"""),"Физика")</f>
        <v>Физика</v>
      </c>
      <c r="L43" s="11" t="str">
        <f aca="false">IFERROR(__xludf.dummyfunction("""COMPUTED_VALUE"""),"Информатика")</f>
        <v>Информатика</v>
      </c>
      <c r="M43" s="11" t="e">
        <f aca="true">INDIRECT("'Ответы на форму (1)'!K"&amp;$P43,TRUE())</f>
        <v>#REF!</v>
      </c>
      <c r="N43" s="11" t="e">
        <f aca="true">INDIRECT("'Ответы на форму (1)'!L"&amp;$P43,TRUE())</f>
        <v>#REF!</v>
      </c>
      <c r="O43" s="6" t="e">
        <f aca="false" t="array" ref="O43:O43">IF(B43 &lt;&gt; "",IF(COUNTIF(concat(TRIM('Список прошлого года'!$B$2:$B$200),TRIM('Список прошлого года'!$C$2:$C$200)),concat(TRIM(B43),TRIM(C43))) &gt; 0,"Да","Нет"),"")</f>
        <v>#REF!</v>
      </c>
      <c r="P43" s="7" t="n">
        <v>52</v>
      </c>
      <c r="Q43" s="7" t="n">
        <v>2</v>
      </c>
      <c r="R43" s="7" t="n">
        <f aca="false">TRUE()</f>
        <v>1</v>
      </c>
      <c r="S43" s="6" t="e">
        <f aca="false" t="array" ref="S43:S43">VLOOKUP(concat(B43,C43),{concat('Список от Вовы'!$B$1:$B$150,'Список от Вовы'!$C$1:$C$150),'Список от Вовы'!$O$1:$O$150},2,FALSE())</f>
        <v>#N/A</v>
      </c>
      <c r="T43" s="12"/>
      <c r="U43" s="7" t="n">
        <f aca="false">TRUE()</f>
        <v>1</v>
      </c>
      <c r="V43" s="7" t="n">
        <f aca="false">FALSE()</f>
        <v>0</v>
      </c>
      <c r="W43" s="7" t="n">
        <f aca="false">TRUE()</f>
        <v>1</v>
      </c>
      <c r="X43" s="7" t="n">
        <f aca="false">TRUE()</f>
        <v>1</v>
      </c>
      <c r="Y43" s="7" t="n">
        <f aca="false">FALSE()</f>
        <v>0</v>
      </c>
      <c r="Z43" s="7" t="n">
        <f aca="false">TRUE()</f>
        <v>1</v>
      </c>
      <c r="AA43" s="7" t="n">
        <f aca="false">TRUE()</f>
        <v>1</v>
      </c>
      <c r="AB43" s="7" t="n">
        <f aca="false">FALSE()</f>
        <v>0</v>
      </c>
      <c r="AC43" s="7" t="n">
        <f aca="false">FALSE()</f>
        <v>0</v>
      </c>
      <c r="AD43" s="7" t="n">
        <f aca="false">FALSE()</f>
        <v>0</v>
      </c>
      <c r="AE43" s="7" t="n">
        <f aca="false">TRUE()</f>
        <v>1</v>
      </c>
      <c r="AF43" s="7" t="n">
        <f aca="false">FALSE()</f>
        <v>0</v>
      </c>
      <c r="AG43" s="7" t="n">
        <f aca="false">FALSE()</f>
        <v>0</v>
      </c>
      <c r="AH43" s="7" t="n">
        <f aca="false">FALSE()</f>
        <v>0</v>
      </c>
      <c r="AI43" s="7" t="n">
        <f aca="false">FALSE()</f>
        <v>0</v>
      </c>
      <c r="AJ43" s="7" t="n">
        <f aca="false">TRUE()</f>
        <v>1</v>
      </c>
      <c r="AK43" s="7" t="n">
        <f aca="false">FALSE()</f>
        <v>0</v>
      </c>
      <c r="AL43" s="7" t="n">
        <f aca="false">FALSE()</f>
        <v>0</v>
      </c>
      <c r="AM43" s="7" t="n">
        <f aca="false">FALSE()</f>
        <v>0</v>
      </c>
      <c r="AN43" s="7" t="n">
        <f aca="false">FALSE()</f>
        <v>0</v>
      </c>
      <c r="AO43" s="7" t="n">
        <f aca="false">AND(NOT(OR(U43:AN43)),R43)</f>
        <v>0</v>
      </c>
    </row>
    <row r="44" customFormat="false" ht="15.75" hidden="false" customHeight="false" outlineLevel="0" collapsed="false">
      <c r="A44" s="9" t="e">
        <f aca="true">INDIRECT("'Ответы на форму (1)'!A"&amp;$P44,TRUE())</f>
        <v>#REF!</v>
      </c>
      <c r="B44" s="6" t="e">
        <f aca="true">INDIRECT("'Ответы на форму (1)'!B"&amp;$P44,TRUE())</f>
        <v>#REF!</v>
      </c>
      <c r="C44" s="6" t="e">
        <f aca="true">INDIRECT("'Ответы на форму (1)'!C"&amp;$P44,TRUE())</f>
        <v>#REF!</v>
      </c>
      <c r="D44" s="6" t="e">
        <f aca="true">INDIRECT("'Ответы на форму (1)'!D"&amp;$P44,TRUE())</f>
        <v>#REF!</v>
      </c>
      <c r="E44" s="6" t="e">
        <f aca="true">INDIRECT("'Ответы на форму (1)'!E"&amp;$P44,TRUE())</f>
        <v>#REF!</v>
      </c>
      <c r="F44" s="6" t="n">
        <f aca="false">IFERROR(__xludf.dummyfunction("iferror(VALUE(REGEXEXTRACT(TEXT(INDIRECT(""'Ответы на форму (1)'!F""&amp;$P44,TRUE),""####""),""[0-9]+"")),IF(IFERROR(SEARCH(""моцро"",INDIRECT(""'Ответы на форму (1)'!F""&amp;$P44,TRUE)),-1) &gt;= 0,117,INDIRECT(""'Ответы на форму (1)'!F""&amp;$P44,TRUE)))"),123)</f>
        <v>123</v>
      </c>
      <c r="G44" s="6" t="e">
        <f aca="true">INDIRECT("'Ответы на форму (1)'!G"&amp;$P44,TRUE())</f>
        <v>#REF!</v>
      </c>
      <c r="H44" s="10" t="e">
        <f aca="true">IFERROR(MID(INDIRECT("'Ответы на форму (1)'!H"&amp;$P44,TRUE()),SEARCH("vk.com",INDIRECT("'Ответы на форму (1)'!H"&amp;$P44,TRUE())),LEN(INDIRECT("'Ответы на форму (1)'!H"&amp;$P44,TRUE()))),INDIRECT("'Ответы на форму (1)'!H"&amp;$P44,TRUE()))</f>
        <v>#REF!</v>
      </c>
      <c r="I44" s="6" t="e">
        <f aca="true">INDIRECT("'Ответы на форму (1)'!I"&amp;$P44,TRUE())</f>
        <v>#REF!</v>
      </c>
      <c r="J44" s="11" t="str">
        <f aca="false">IFERROR(__xludf.dummyfunction("arrayformula(trim(iferror(SPLIT(T(INDIRECT(""'Ответы на форму (1)'!J""&amp;$P44,TRUE)),"","",TRUE,TRUE),"""")))"),"Математика")</f>
        <v>Математика</v>
      </c>
      <c r="K44" s="11" t="str">
        <f aca="false">IFERROR(__xludf.dummyfunction("""COMPUTED_VALUE"""),"Физика")</f>
        <v>Физика</v>
      </c>
      <c r="L44" s="11" t="str">
        <f aca="false">IFERROR(__xludf.dummyfunction("""COMPUTED_VALUE"""),"Информатика")</f>
        <v>Информатика</v>
      </c>
      <c r="M44" s="11" t="e">
        <f aca="true">INDIRECT("'Ответы на форму (1)'!K"&amp;$P44,TRUE())</f>
        <v>#REF!</v>
      </c>
      <c r="N44" s="11" t="e">
        <f aca="true">INDIRECT("'Ответы на форму (1)'!L"&amp;$P44,TRUE())</f>
        <v>#REF!</v>
      </c>
      <c r="O44" s="6" t="e">
        <f aca="false" t="array" ref="O44:O44">IF(B44 &lt;&gt; "",IF(COUNTIF(concat(TRIM('Список прошлого года'!$B$2:$B$200),TRIM('Список прошлого года'!$C$2:$C$200)),concat(TRIM(B44),TRIM(C44))) &gt; 0,"Да","Нет"),"")</f>
        <v>#REF!</v>
      </c>
      <c r="P44" s="7" t="n">
        <v>53</v>
      </c>
      <c r="Q44" s="13" t="n">
        <v>2</v>
      </c>
      <c r="R44" s="13" t="n">
        <f aca="false">TRUE()</f>
        <v>1</v>
      </c>
      <c r="S44" s="6" t="e">
        <f aca="false" t="array" ref="S44:S44">VLOOKUP(concat(B44,C44),{concat('Список от Вовы'!$B$1:$B$150,'Список от Вовы'!$C$1:$C$150),'Список от Вовы'!$O$1:$O$150},2,FALSE())</f>
        <v>#N/A</v>
      </c>
      <c r="T44" s="12"/>
      <c r="U44" s="7" t="n">
        <f aca="false">TRUE()</f>
        <v>1</v>
      </c>
      <c r="V44" s="7" t="n">
        <f aca="false">TRUE()</f>
        <v>1</v>
      </c>
      <c r="W44" s="7" t="n">
        <f aca="false">TRUE()</f>
        <v>1</v>
      </c>
      <c r="X44" s="7" t="n">
        <f aca="false">TRUE()</f>
        <v>1</v>
      </c>
      <c r="Y44" s="7" t="n">
        <f aca="false">TRUE()</f>
        <v>1</v>
      </c>
      <c r="Z44" s="7" t="n">
        <f aca="false">TRUE()</f>
        <v>1</v>
      </c>
      <c r="AA44" s="7" t="n">
        <f aca="false">TRUE()</f>
        <v>1</v>
      </c>
      <c r="AB44" s="7" t="n">
        <f aca="false">TRUE()</f>
        <v>1</v>
      </c>
      <c r="AC44" s="7" t="n">
        <f aca="false">TRUE()</f>
        <v>1</v>
      </c>
      <c r="AD44" s="7" t="n">
        <f aca="false">FALSE()</f>
        <v>0</v>
      </c>
      <c r="AE44" s="7" t="n">
        <f aca="false">FALSE()</f>
        <v>0</v>
      </c>
      <c r="AF44" s="7" t="n">
        <f aca="false">FALSE()</f>
        <v>0</v>
      </c>
      <c r="AG44" s="7" t="n">
        <f aca="false">TRUE()</f>
        <v>1</v>
      </c>
      <c r="AH44" s="7" t="n">
        <f aca="false">TRUE()</f>
        <v>1</v>
      </c>
      <c r="AI44" s="7" t="n">
        <f aca="false">TRUE()</f>
        <v>1</v>
      </c>
      <c r="AJ44" s="7" t="n">
        <f aca="false">TRUE()</f>
        <v>1</v>
      </c>
      <c r="AK44" s="7" t="n">
        <f aca="false">TRUE()</f>
        <v>1</v>
      </c>
      <c r="AL44" s="7" t="n">
        <f aca="false">TRUE()</f>
        <v>1</v>
      </c>
      <c r="AM44" s="7" t="n">
        <f aca="false">TRUE()</f>
        <v>1</v>
      </c>
      <c r="AN44" s="7" t="n">
        <f aca="false">FALSE()</f>
        <v>0</v>
      </c>
      <c r="AO44" s="7" t="n">
        <f aca="false">AND(NOT(OR(U44:AN44)),R44)</f>
        <v>0</v>
      </c>
    </row>
    <row r="45" customFormat="false" ht="15.75" hidden="false" customHeight="false" outlineLevel="0" collapsed="false">
      <c r="A45" s="9" t="e">
        <f aca="true">INDIRECT("'Ответы на форму (1)'!A"&amp;$P45,TRUE())</f>
        <v>#REF!</v>
      </c>
      <c r="B45" s="6" t="e">
        <f aca="true">INDIRECT("'Ответы на форму (1)'!B"&amp;$P45,TRUE())</f>
        <v>#REF!</v>
      </c>
      <c r="C45" s="6" t="e">
        <f aca="true">INDIRECT("'Ответы на форму (1)'!C"&amp;$P45,TRUE())</f>
        <v>#REF!</v>
      </c>
      <c r="D45" s="7" t="s">
        <v>271</v>
      </c>
      <c r="E45" s="6" t="e">
        <f aca="true">INDIRECT("'Ответы на форму (1)'!E"&amp;$P45,TRUE())</f>
        <v>#REF!</v>
      </c>
      <c r="F45" s="6" t="n">
        <f aca="false">IFERROR(__xludf.dummyfunction("iferror(VALUE(REGEXEXTRACT(TEXT(INDIRECT(""'Ответы на форму (1)'!F""&amp;$P45,TRUE),""####""),""[0-9]+"")),IF(IFERROR(SEARCH(""моцро"",INDIRECT(""'Ответы на форму (1)'!F""&amp;$P45,TRUE)),-1) &gt;= 0,117,INDIRECT(""'Ответы на форму (1)'!F""&amp;$P45,TRUE)))"),5)</f>
        <v>5</v>
      </c>
      <c r="G45" s="6" t="e">
        <f aca="true">INDIRECT("'Ответы на форму (1)'!G"&amp;$P45,TRUE())</f>
        <v>#REF!</v>
      </c>
      <c r="H45" s="10" t="e">
        <f aca="true">IFERROR(MID(INDIRECT("'Ответы на форму (1)'!H"&amp;$P45,TRUE()),SEARCH("vk.com",INDIRECT("'Ответы на форму (1)'!H"&amp;$P45,TRUE())),LEN(INDIRECT("'Ответы на форму (1)'!H"&amp;$P45,TRUE()))),INDIRECT("'Ответы на форму (1)'!H"&amp;$P45,TRUE()))</f>
        <v>#REF!</v>
      </c>
      <c r="I45" s="6" t="e">
        <f aca="true">INDIRECT("'Ответы на форму (1)'!I"&amp;$P45,TRUE())</f>
        <v>#REF!</v>
      </c>
      <c r="J45" s="11" t="str">
        <f aca="false">IFERROR(__xludf.dummyfunction("arrayformula(trim(iferror(SPLIT(T(INDIRECT(""'Ответы на форму (1)'!J""&amp;$P45,TRUE)),"","",TRUE,TRUE),"""")))"),"Право")</f>
        <v>Право</v>
      </c>
      <c r="K45" s="11" t="str">
        <f aca="false">IFERROR(__xludf.dummyfunction("""COMPUTED_VALUE"""),"Русский язык")</f>
        <v>Русский язык</v>
      </c>
      <c r="L45" s="11"/>
      <c r="M45" s="11" t="e">
        <f aca="true">INDIRECT("'Ответы на форму (1)'!K"&amp;$P45,TRUE())</f>
        <v>#REF!</v>
      </c>
      <c r="N45" s="11" t="e">
        <f aca="true">INDIRECT("'Ответы на форму (1)'!L"&amp;$P45,TRUE())</f>
        <v>#REF!</v>
      </c>
      <c r="O45" s="6" t="e">
        <f aca="false" t="array" ref="O45:O45">IF(B45 &lt;&gt; "",IF(COUNTIF(concat(TRIM('Список прошлого года'!$B$2:$B$200),TRIM('Список прошлого года'!$C$2:$C$200)),concat(TRIM(B45),TRIM(C45))) &gt; 0,"Да","Нет"),"")</f>
        <v>#REF!</v>
      </c>
      <c r="P45" s="7" t="n">
        <v>54</v>
      </c>
      <c r="Q45" s="7" t="n">
        <v>2</v>
      </c>
      <c r="R45" s="7" t="n">
        <f aca="false">TRUE()</f>
        <v>1</v>
      </c>
      <c r="S45" s="6" t="e">
        <f aca="false" t="array" ref="S45:S45">VLOOKUP(concat(B45,C45),{concat('Список от Вовы'!$B$1:$B$150,'Список от Вовы'!$C$1:$C$150),'Список от Вовы'!$O$1:$O$150},2,FALSE())</f>
        <v>#N/A</v>
      </c>
      <c r="T45" s="12"/>
      <c r="U45" s="7" t="n">
        <f aca="false">TRUE()</f>
        <v>1</v>
      </c>
      <c r="V45" s="7" t="n">
        <f aca="false">TRUE()</f>
        <v>1</v>
      </c>
      <c r="W45" s="7" t="n">
        <f aca="false">TRUE()</f>
        <v>1</v>
      </c>
      <c r="X45" s="7" t="n">
        <f aca="false">TRUE()</f>
        <v>1</v>
      </c>
      <c r="Y45" s="7" t="n">
        <f aca="false">FALSE()</f>
        <v>0</v>
      </c>
      <c r="Z45" s="7" t="n">
        <f aca="false">FALSE()</f>
        <v>0</v>
      </c>
      <c r="AA45" s="7" t="n">
        <f aca="false">FALSE()</f>
        <v>0</v>
      </c>
      <c r="AB45" s="7" t="n">
        <f aca="false">FALSE()</f>
        <v>0</v>
      </c>
      <c r="AC45" s="7" t="n">
        <f aca="false">FALSE()</f>
        <v>0</v>
      </c>
      <c r="AD45" s="7" t="n">
        <f aca="false">FALSE()</f>
        <v>0</v>
      </c>
      <c r="AE45" s="7" t="n">
        <f aca="false">TRUE()</f>
        <v>1</v>
      </c>
      <c r="AF45" s="7" t="n">
        <f aca="false">TRUE()</f>
        <v>1</v>
      </c>
      <c r="AG45" s="7" t="n">
        <f aca="false">TRUE()</f>
        <v>1</v>
      </c>
      <c r="AH45" s="7" t="n">
        <f aca="false">FALSE()</f>
        <v>0</v>
      </c>
      <c r="AI45" s="7" t="n">
        <f aca="false">FALSE()</f>
        <v>0</v>
      </c>
      <c r="AJ45" s="7" t="n">
        <f aca="false">TRUE()</f>
        <v>1</v>
      </c>
      <c r="AK45" s="7" t="n">
        <f aca="false">TRUE()</f>
        <v>1</v>
      </c>
      <c r="AL45" s="7" t="n">
        <f aca="false">TRUE()</f>
        <v>1</v>
      </c>
      <c r="AM45" s="7" t="n">
        <f aca="false">TRUE()</f>
        <v>1</v>
      </c>
      <c r="AN45" s="7" t="n">
        <f aca="false">FALSE()</f>
        <v>0</v>
      </c>
      <c r="AO45" s="7" t="n">
        <f aca="false">AND(NOT(OR(U45:AN45)),R45)</f>
        <v>0</v>
      </c>
    </row>
    <row r="46" customFormat="false" ht="15.75" hidden="false" customHeight="false" outlineLevel="0" collapsed="false">
      <c r="A46" s="9" t="e">
        <f aca="true">INDIRECT("'Ответы на форму (1)'!A"&amp;$P46,TRUE())</f>
        <v>#REF!</v>
      </c>
      <c r="B46" s="6" t="e">
        <f aca="true">INDIRECT("'Ответы на форму (1)'!B"&amp;$P46,TRUE())</f>
        <v>#REF!</v>
      </c>
      <c r="C46" s="6" t="e">
        <f aca="true">INDIRECT("'Ответы на форму (1)'!C"&amp;$P46,TRUE())</f>
        <v>#REF!</v>
      </c>
      <c r="D46" s="6" t="e">
        <f aca="true">INDIRECT("'Ответы на форму (1)'!D"&amp;$P46,TRUE())</f>
        <v>#REF!</v>
      </c>
      <c r="E46" s="6" t="e">
        <f aca="true">INDIRECT("'Ответы на форму (1)'!E"&amp;$P46,TRUE())</f>
        <v>#REF!</v>
      </c>
      <c r="F46" s="6" t="n">
        <f aca="false">IFERROR(__xludf.dummyfunction("iferror(VALUE(REGEXEXTRACT(TEXT(INDIRECT(""'Ответы на форму (1)'!F""&amp;$P46,TRUE),""####""),""[0-9]+"")),IF(IFERROR(SEARCH(""моцро"",INDIRECT(""'Ответы на форму (1)'!F""&amp;$P46,TRUE)),-1) &gt;= 0,117,INDIRECT(""'Ответы на форму (1)'!F""&amp;$P46,TRUE)))"),6)</f>
        <v>6</v>
      </c>
      <c r="G46" s="6" t="e">
        <f aca="true">INDIRECT("'Ответы на форму (1)'!G"&amp;$P46,TRUE())</f>
        <v>#REF!</v>
      </c>
      <c r="H46" s="10" t="e">
        <f aca="true">IFERROR(MID(INDIRECT("'Ответы на форму (1)'!H"&amp;$P46,TRUE()),SEARCH("vk.com",INDIRECT("'Ответы на форму (1)'!H"&amp;$P46,TRUE())),LEN(INDIRECT("'Ответы на форму (1)'!H"&amp;$P46,TRUE()))),INDIRECT("'Ответы на форму (1)'!H"&amp;$P46,TRUE()))</f>
        <v>#REF!</v>
      </c>
      <c r="I46" s="6" t="e">
        <f aca="true">INDIRECT("'Ответы на форму (1)'!I"&amp;$P46,TRUE())</f>
        <v>#REF!</v>
      </c>
      <c r="J46" s="11" t="str">
        <f aca="false">IFERROR(__xludf.dummyfunction("arrayformula(trim(iferror(SPLIT(T(INDIRECT(""'Ответы на форму (1)'!J""&amp;$P46,TRUE)),"","",TRUE,TRUE),"""")))"),"Русский язык")</f>
        <v>Русский язык</v>
      </c>
      <c r="K46" s="11"/>
      <c r="L46" s="11"/>
      <c r="M46" s="11" t="e">
        <f aca="true">INDIRECT("'Ответы на форму (1)'!K"&amp;$P46,TRUE())</f>
        <v>#REF!</v>
      </c>
      <c r="N46" s="11" t="e">
        <f aca="true">INDIRECT("'Ответы на форму (1)'!L"&amp;$P46,TRUE())</f>
        <v>#REF!</v>
      </c>
      <c r="O46" s="6" t="e">
        <f aca="false" t="array" ref="O46:O46">IF(B46 &lt;&gt; "",IF(COUNTIF(concat(TRIM('Список прошлого года'!$B$2:$B$200),TRIM('Список прошлого года'!$C$2:$C$200)),concat(TRIM(B46),TRIM(C46))) &gt; 0,"Да","Нет"),"")</f>
        <v>#REF!</v>
      </c>
      <c r="P46" s="7" t="n">
        <v>56</v>
      </c>
      <c r="Q46" s="13" t="n">
        <v>2</v>
      </c>
      <c r="R46" s="13" t="n">
        <f aca="false">TRUE()</f>
        <v>1</v>
      </c>
      <c r="S46" s="6" t="e">
        <f aca="false" t="array" ref="S46:S46">VLOOKUP(concat(B46,C46),{concat('Список от Вовы'!$B$1:$B$150,'Список от Вовы'!$C$1:$C$150),'Список от Вовы'!$O$1:$O$150},2,FALSE())</f>
        <v>#N/A</v>
      </c>
      <c r="T46" s="6"/>
      <c r="U46" s="7" t="n">
        <f aca="false">FALSE()</f>
        <v>0</v>
      </c>
      <c r="V46" s="7" t="n">
        <f aca="false">TRUE()</f>
        <v>1</v>
      </c>
      <c r="W46" s="7" t="n">
        <f aca="false">TRUE()</f>
        <v>1</v>
      </c>
      <c r="X46" s="7" t="n">
        <f aca="false">FALSE()</f>
        <v>0</v>
      </c>
      <c r="Y46" s="7" t="n">
        <f aca="false">FALSE()</f>
        <v>0</v>
      </c>
      <c r="Z46" s="7" t="n">
        <f aca="false">FALSE()</f>
        <v>0</v>
      </c>
      <c r="AA46" s="7" t="n">
        <f aca="false">FALSE()</f>
        <v>0</v>
      </c>
      <c r="AB46" s="7" t="n">
        <f aca="false">FALSE()</f>
        <v>0</v>
      </c>
      <c r="AC46" s="7" t="n">
        <f aca="false">FALSE()</f>
        <v>0</v>
      </c>
      <c r="AD46" s="7" t="n">
        <f aca="false">FALSE()</f>
        <v>0</v>
      </c>
      <c r="AE46" s="7" t="n">
        <f aca="false">TRUE()</f>
        <v>1</v>
      </c>
      <c r="AF46" s="7" t="n">
        <f aca="false">TRUE()</f>
        <v>1</v>
      </c>
      <c r="AG46" s="7" t="n">
        <f aca="false">TRUE()</f>
        <v>1</v>
      </c>
      <c r="AH46" s="7" t="n">
        <f aca="false">FALSE()</f>
        <v>0</v>
      </c>
      <c r="AI46" s="7" t="n">
        <f aca="false">TRUE()</f>
        <v>1</v>
      </c>
      <c r="AJ46" s="7" t="n">
        <f aca="false">FALSE()</f>
        <v>0</v>
      </c>
      <c r="AK46" s="7" t="n">
        <f aca="false">FALSE()</f>
        <v>0</v>
      </c>
      <c r="AL46" s="7" t="n">
        <f aca="false">FALSE()</f>
        <v>0</v>
      </c>
      <c r="AM46" s="7" t="n">
        <f aca="false">FALSE()</f>
        <v>0</v>
      </c>
      <c r="AN46" s="7" t="n">
        <f aca="false">FALSE()</f>
        <v>0</v>
      </c>
      <c r="AO46" s="7" t="n">
        <f aca="false">AND(NOT(OR(U46:AN46)),R46)</f>
        <v>0</v>
      </c>
    </row>
    <row r="47" customFormat="false" ht="15.75" hidden="false" customHeight="false" outlineLevel="0" collapsed="false">
      <c r="A47" s="9" t="e">
        <f aca="true">INDIRECT("'Ответы на форму (1)'!A"&amp;$P47,TRUE())</f>
        <v>#REF!</v>
      </c>
      <c r="B47" s="6" t="e">
        <f aca="true">INDIRECT("'Ответы на форму (1)'!B"&amp;$P47,TRUE())</f>
        <v>#REF!</v>
      </c>
      <c r="C47" s="6" t="e">
        <f aca="true">INDIRECT("'Ответы на форму (1)'!C"&amp;$P47,TRUE())</f>
        <v>#REF!</v>
      </c>
      <c r="D47" s="6" t="e">
        <f aca="true">INDIRECT("'Ответы на форму (1)'!D"&amp;$P47,TRUE())</f>
        <v>#REF!</v>
      </c>
      <c r="E47" s="6" t="e">
        <f aca="true">INDIRECT("'Ответы на форму (1)'!E"&amp;$P47,TRUE())</f>
        <v>#REF!</v>
      </c>
      <c r="F47" s="6" t="n">
        <f aca="false">IFERROR(__xludf.dummyfunction("iferror(VALUE(REGEXEXTRACT(TEXT(INDIRECT(""'Ответы на форму (1)'!F""&amp;$P47,TRUE),""####""),""[0-9]+"")),IF(IFERROR(SEARCH(""моцро"",INDIRECT(""'Ответы на форму (1)'!F""&amp;$P47,TRUE)),-1) &gt;= 0,117,INDIRECT(""'Ответы на форму (1)'!F""&amp;$P47,TRUE)))"),117)</f>
        <v>117</v>
      </c>
      <c r="G47" s="6" t="e">
        <f aca="true">INDIRECT("'Ответы на форму (1)'!G"&amp;$P47,TRUE())</f>
        <v>#REF!</v>
      </c>
      <c r="H47" s="10" t="e">
        <f aca="true">IFERROR(MID(INDIRECT("'Ответы на форму (1)'!H"&amp;$P47,TRUE()),SEARCH("vk.com",INDIRECT("'Ответы на форму (1)'!H"&amp;$P47,TRUE())),LEN(INDIRECT("'Ответы на форму (1)'!H"&amp;$P47,TRUE()))),INDIRECT("'Ответы на форму (1)'!H"&amp;$P47,TRUE()))</f>
        <v>#REF!</v>
      </c>
      <c r="I47" s="6" t="e">
        <f aca="true">INDIRECT("'Ответы на форму (1)'!I"&amp;$P47,TRUE())</f>
        <v>#REF!</v>
      </c>
      <c r="J47" s="11" t="str">
        <f aca="false">IFERROR(__xludf.dummyfunction("arrayformula(trim(iferror(SPLIT(T(INDIRECT(""'Ответы на форму (1)'!J""&amp;$P47,TRUE)),"","",TRUE,TRUE),"""")))"),"Информатика")</f>
        <v>Информатика</v>
      </c>
      <c r="K47" s="11" t="str">
        <f aca="false">IFERROR(__xludf.dummyfunction("""COMPUTED_VALUE"""),"Русский язык")</f>
        <v>Русский язык</v>
      </c>
      <c r="L47" s="11" t="str">
        <f aca="false">IFERROR(__xludf.dummyfunction("""COMPUTED_VALUE"""),"Экономика")</f>
        <v>Экономика</v>
      </c>
      <c r="M47" s="11" t="e">
        <f aca="true">INDIRECT("'Ответы на форму (1)'!K"&amp;$P47,TRUE())</f>
        <v>#REF!</v>
      </c>
      <c r="N47" s="11" t="e">
        <f aca="true">INDIRECT("'Ответы на форму (1)'!L"&amp;$P47,TRUE())</f>
        <v>#REF!</v>
      </c>
      <c r="O47" s="6" t="e">
        <f aca="false" t="array" ref="O47:O47">IF(B47 &lt;&gt; "",IF(COUNTIF(concat(TRIM('Список прошлого года'!$B$2:$B$200),TRIM('Список прошлого года'!$C$2:$C$200)),concat(TRIM(B47),TRIM(C47))) &gt; 0,"Да","Нет"),"")</f>
        <v>#REF!</v>
      </c>
      <c r="P47" s="7" t="n">
        <v>57</v>
      </c>
      <c r="Q47" s="7" t="n">
        <v>2</v>
      </c>
      <c r="R47" s="7" t="n">
        <f aca="false">TRUE()</f>
        <v>1</v>
      </c>
      <c r="S47" s="6" t="e">
        <f aca="false" t="array" ref="S47:S47">VLOOKUP(concat(B47,C47),{concat('Список от Вовы'!$B$1:$B$150,'Список от Вовы'!$C$1:$C$150),'Список от Вовы'!$O$1:$O$150},2,FALSE())</f>
        <v>#N/A</v>
      </c>
      <c r="T47" s="6"/>
      <c r="U47" s="7" t="n">
        <f aca="false">TRUE()</f>
        <v>1</v>
      </c>
      <c r="V47" s="7" t="n">
        <f aca="false">FALSE()</f>
        <v>0</v>
      </c>
      <c r="W47" s="7" t="n">
        <f aca="false">FALSE()</f>
        <v>0</v>
      </c>
      <c r="X47" s="7" t="n">
        <f aca="false">FALSE()</f>
        <v>0</v>
      </c>
      <c r="Y47" s="7" t="n">
        <f aca="false">FALSE()</f>
        <v>0</v>
      </c>
      <c r="Z47" s="7" t="n">
        <f aca="false">FALSE()</f>
        <v>0</v>
      </c>
      <c r="AA47" s="7" t="n">
        <f aca="false">FALSE()</f>
        <v>0</v>
      </c>
      <c r="AB47" s="7" t="n">
        <f aca="false">FALSE()</f>
        <v>0</v>
      </c>
      <c r="AC47" s="7" t="n">
        <f aca="false">FALSE()</f>
        <v>0</v>
      </c>
      <c r="AD47" s="7" t="n">
        <f aca="false">FALSE()</f>
        <v>0</v>
      </c>
      <c r="AE47" s="7" t="n">
        <f aca="false">TRUE()</f>
        <v>1</v>
      </c>
      <c r="AF47" s="7" t="n">
        <f aca="false">FALSE()</f>
        <v>0</v>
      </c>
      <c r="AG47" s="7" t="n">
        <f aca="false">FALSE()</f>
        <v>0</v>
      </c>
      <c r="AH47" s="7" t="n">
        <f aca="false">FALSE()</f>
        <v>0</v>
      </c>
      <c r="AI47" s="7" t="n">
        <f aca="false">TRUE()</f>
        <v>1</v>
      </c>
      <c r="AJ47" s="7" t="n">
        <f aca="false">FALSE()</f>
        <v>0</v>
      </c>
      <c r="AK47" s="7" t="n">
        <f aca="false">FALSE()</f>
        <v>0</v>
      </c>
      <c r="AL47" s="7" t="n">
        <f aca="false">FALSE()</f>
        <v>0</v>
      </c>
      <c r="AM47" s="7" t="n">
        <f aca="false">FALSE()</f>
        <v>0</v>
      </c>
      <c r="AN47" s="7" t="n">
        <f aca="false">FALSE()</f>
        <v>0</v>
      </c>
      <c r="AO47" s="7" t="n">
        <f aca="false">AND(NOT(OR(U47:AN47)),R47)</f>
        <v>0</v>
      </c>
    </row>
    <row r="48" customFormat="false" ht="15.75" hidden="false" customHeight="false" outlineLevel="0" collapsed="false">
      <c r="A48" s="9" t="e">
        <f aca="true">INDIRECT("'Ответы на форму (1)'!A"&amp;$P48,TRUE())</f>
        <v>#REF!</v>
      </c>
      <c r="B48" s="6" t="e">
        <f aca="true">INDIRECT("'Ответы на форму (1)'!B"&amp;$P48,TRUE())</f>
        <v>#REF!</v>
      </c>
      <c r="C48" s="6" t="e">
        <f aca="true">INDIRECT("'Ответы на форму (1)'!C"&amp;$P48,TRUE())</f>
        <v>#REF!</v>
      </c>
      <c r="D48" s="6" t="e">
        <f aca="true">INDIRECT("'Ответы на форму (1)'!D"&amp;$P48,TRUE())</f>
        <v>#REF!</v>
      </c>
      <c r="E48" s="6" t="e">
        <f aca="true">INDIRECT("'Ответы на форму (1)'!E"&amp;$P48,TRUE())</f>
        <v>#REF!</v>
      </c>
      <c r="F48" s="6" t="n">
        <f aca="false">IFERROR(__xludf.dummyfunction("iferror(VALUE(REGEXEXTRACT(TEXT(INDIRECT(""'Ответы на форму (1)'!F""&amp;$P48,TRUE),""####""),""[0-9]+"")),IF(IFERROR(SEARCH(""моцро"",INDIRECT(""'Ответы на форму (1)'!F""&amp;$P48,TRUE)),-1) &gt;= 0,117,INDIRECT(""'Ответы на форму (1)'!F""&amp;$P48,TRUE)))"),117)</f>
        <v>117</v>
      </c>
      <c r="G48" s="6" t="e">
        <f aca="true">INDIRECT("'Ответы на форму (1)'!G"&amp;$P48,TRUE())</f>
        <v>#REF!</v>
      </c>
      <c r="H48" s="10" t="e">
        <f aca="true">IFERROR(MID(INDIRECT("'Ответы на форму (1)'!H"&amp;$P48,TRUE()),SEARCH("vk.com",INDIRECT("'Ответы на форму (1)'!H"&amp;$P48,TRUE())),LEN(INDIRECT("'Ответы на форму (1)'!H"&amp;$P48,TRUE()))),INDIRECT("'Ответы на форму (1)'!H"&amp;$P48,TRUE()))</f>
        <v>#REF!</v>
      </c>
      <c r="I48" s="6" t="e">
        <f aca="true">INDIRECT("'Ответы на форму (1)'!I"&amp;$P48,TRUE())</f>
        <v>#REF!</v>
      </c>
      <c r="J48" s="11" t="str">
        <f aca="false">IFERROR(__xludf.dummyfunction("arrayformula(trim(iferror(SPLIT(T(INDIRECT(""'Ответы на форму (1)'!J""&amp;$P48,TRUE)),"","",TRUE,TRUE),"""")))"),"Физика")</f>
        <v>Физика</v>
      </c>
      <c r="K48" s="11"/>
      <c r="L48" s="11"/>
      <c r="M48" s="11" t="e">
        <f aca="true">INDIRECT("'Ответы на форму (1)'!K"&amp;$P48,TRUE())</f>
        <v>#REF!</v>
      </c>
      <c r="N48" s="11" t="e">
        <f aca="true">INDIRECT("'Ответы на форму (1)'!L"&amp;$P48,TRUE())</f>
        <v>#REF!</v>
      </c>
      <c r="O48" s="6" t="e">
        <f aca="false" t="array" ref="O48:O48">IF(B48 &lt;&gt; "",IF(COUNTIF(concat(TRIM('Список прошлого года'!$B$2:$B$200),TRIM('Список прошлого года'!$C$2:$C$200)),concat(TRIM(B48),TRIM(C48))) &gt; 0,"Да","Нет"),"")</f>
        <v>#REF!</v>
      </c>
      <c r="P48" s="7" t="n">
        <v>58</v>
      </c>
      <c r="Q48" s="7" t="n">
        <v>2</v>
      </c>
      <c r="R48" s="7" t="n">
        <f aca="false">FALSE()</f>
        <v>0</v>
      </c>
      <c r="S48" s="6" t="e">
        <f aca="false" t="array" ref="S48:S48">VLOOKUP(concat(B48,C48),{concat('Список от Вовы'!$B$1:$B$150,'Список от Вовы'!$C$1:$C$150),'Список от Вовы'!$O$1:$O$150},2,FALSE())</f>
        <v>#N/A</v>
      </c>
      <c r="T48" s="6"/>
      <c r="U48" s="7" t="n">
        <f aca="false">FALSE()</f>
        <v>0</v>
      </c>
      <c r="V48" s="7" t="n">
        <f aca="false">FALSE()</f>
        <v>0</v>
      </c>
      <c r="W48" s="7" t="n">
        <f aca="false">FALSE()</f>
        <v>0</v>
      </c>
      <c r="X48" s="7" t="n">
        <f aca="false">FALSE()</f>
        <v>0</v>
      </c>
      <c r="Y48" s="7" t="n">
        <f aca="false">FALSE()</f>
        <v>0</v>
      </c>
      <c r="Z48" s="7" t="n">
        <f aca="false">FALSE()</f>
        <v>0</v>
      </c>
      <c r="AA48" s="7" t="n">
        <f aca="false">FALSE()</f>
        <v>0</v>
      </c>
      <c r="AB48" s="7" t="n">
        <f aca="false">FALSE()</f>
        <v>0</v>
      </c>
      <c r="AC48" s="7" t="n">
        <f aca="false">FALSE()</f>
        <v>0</v>
      </c>
      <c r="AD48" s="7" t="n">
        <f aca="false">FALSE()</f>
        <v>0</v>
      </c>
      <c r="AE48" s="7" t="n">
        <f aca="false">FALSE()</f>
        <v>0</v>
      </c>
      <c r="AF48" s="7" t="n">
        <f aca="false">FALSE()</f>
        <v>0</v>
      </c>
      <c r="AG48" s="7" t="n">
        <f aca="false">FALSE()</f>
        <v>0</v>
      </c>
      <c r="AH48" s="7" t="n">
        <f aca="false">FALSE()</f>
        <v>0</v>
      </c>
      <c r="AI48" s="7" t="n">
        <f aca="false">FALSE()</f>
        <v>0</v>
      </c>
      <c r="AJ48" s="7" t="n">
        <f aca="false">FALSE()</f>
        <v>0</v>
      </c>
      <c r="AK48" s="7" t="n">
        <f aca="false">FALSE()</f>
        <v>0</v>
      </c>
      <c r="AL48" s="7" t="n">
        <f aca="false">FALSE()</f>
        <v>0</v>
      </c>
      <c r="AM48" s="7" t="n">
        <f aca="false">FALSE()</f>
        <v>0</v>
      </c>
      <c r="AN48" s="7" t="n">
        <f aca="false">FALSE()</f>
        <v>0</v>
      </c>
      <c r="AO48" s="7" t="n">
        <f aca="false">AND(NOT(OR(U48:AN48)),R48)</f>
        <v>0</v>
      </c>
    </row>
    <row r="49" customFormat="false" ht="15.75" hidden="false" customHeight="false" outlineLevel="0" collapsed="false">
      <c r="A49" s="9" t="e">
        <f aca="true">INDIRECT("'Ответы на форму (1)'!A"&amp;$P49,TRUE())</f>
        <v>#REF!</v>
      </c>
      <c r="B49" s="6" t="e">
        <f aca="true">INDIRECT("'Ответы на форму (1)'!B"&amp;$P49,TRUE())</f>
        <v>#REF!</v>
      </c>
      <c r="C49" s="6" t="e">
        <f aca="true">INDIRECT("'Ответы на форму (1)'!C"&amp;$P49,TRUE())</f>
        <v>#REF!</v>
      </c>
      <c r="D49" s="6" t="e">
        <f aca="true">INDIRECT("'Ответы на форму (1)'!D"&amp;$P49,TRUE())</f>
        <v>#REF!</v>
      </c>
      <c r="E49" s="6" t="e">
        <f aca="true">INDIRECT("'Ответы на форму (1)'!E"&amp;$P49,TRUE())</f>
        <v>#REF!</v>
      </c>
      <c r="F49" s="6" t="n">
        <f aca="false">IFERROR(__xludf.dummyfunction("iferror(VALUE(REGEXEXTRACT(TEXT(INDIRECT(""'Ответы на форму (1)'!F""&amp;$P49,TRUE),""####""),""[0-9]+"")),IF(IFERROR(SEARCH(""моцро"",INDIRECT(""'Ответы на форму (1)'!F""&amp;$P49,TRUE)),-1) &gt;= 0,117,INDIRECT(""'Ответы на форму (1)'!F""&amp;$P49,TRUE)))"),64)</f>
        <v>64</v>
      </c>
      <c r="G49" s="6" t="e">
        <f aca="true">INDIRECT("'Ответы на форму (1)'!G"&amp;$P49,TRUE())</f>
        <v>#REF!</v>
      </c>
      <c r="H49" s="10" t="e">
        <f aca="true">IFERROR(MID(INDIRECT("'Ответы на форму (1)'!H"&amp;$P49,TRUE()),SEARCH("vk.com",INDIRECT("'Ответы на форму (1)'!H"&amp;$P49,TRUE())),LEN(INDIRECT("'Ответы на форму (1)'!H"&amp;$P49,TRUE()))),INDIRECT("'Ответы на форму (1)'!H"&amp;$P49,TRUE()))</f>
        <v>#REF!</v>
      </c>
      <c r="I49" s="6" t="e">
        <f aca="true">INDIRECT("'Ответы на форму (1)'!I"&amp;$P49,TRUE())</f>
        <v>#REF!</v>
      </c>
      <c r="J49" s="11" t="str">
        <f aca="false">IFERROR(__xludf.dummyfunction("arrayformula(trim(iferror(SPLIT(T(INDIRECT(""'Ответы на форму (1)'!J""&amp;$P49,TRUE)),"","",TRUE,TRUE),"""")))"),"Математика")</f>
        <v>Математика</v>
      </c>
      <c r="K49" s="11" t="str">
        <f aca="false">IFERROR(__xludf.dummyfunction("""COMPUTED_VALUE"""),"Физика")</f>
        <v>Физика</v>
      </c>
      <c r="L49" s="11"/>
      <c r="M49" s="11" t="e">
        <f aca="true">INDIRECT("'Ответы на форму (1)'!K"&amp;$P49,TRUE())</f>
        <v>#REF!</v>
      </c>
      <c r="N49" s="11" t="e">
        <f aca="true">INDIRECT("'Ответы на форму (1)'!L"&amp;$P49,TRUE())</f>
        <v>#REF!</v>
      </c>
      <c r="O49" s="6" t="e">
        <f aca="false" t="array" ref="O49:O49">IF(B49 &lt;&gt; "",IF(COUNTIF(concat(TRIM('Список прошлого года'!$B$2:$B$200),TRIM('Список прошлого года'!$C$2:$C$200)),concat(TRIM(B49),TRIM(C49))) &gt; 0,"Да","Нет"),"")</f>
        <v>#REF!</v>
      </c>
      <c r="P49" s="7" t="n">
        <v>59</v>
      </c>
      <c r="Q49" s="7" t="n">
        <v>2</v>
      </c>
      <c r="R49" s="7" t="n">
        <f aca="false">TRUE()</f>
        <v>1</v>
      </c>
      <c r="S49" s="6" t="e">
        <f aca="false" t="array" ref="S49:S49">VLOOKUP(concat(B49,C49),{concat('Список от Вовы'!$B$1:$B$150,'Список от Вовы'!$C$1:$C$150),'Список от Вовы'!$O$1:$O$150},2,FALSE())</f>
        <v>#N/A</v>
      </c>
      <c r="T49" s="12"/>
      <c r="U49" s="7" t="n">
        <f aca="false">TRUE()</f>
        <v>1</v>
      </c>
      <c r="V49" s="7" t="n">
        <f aca="false">TRUE()</f>
        <v>1</v>
      </c>
      <c r="W49" s="7" t="n">
        <f aca="false">TRUE()</f>
        <v>1</v>
      </c>
      <c r="X49" s="7" t="n">
        <f aca="false">TRUE()</f>
        <v>1</v>
      </c>
      <c r="Y49" s="7" t="n">
        <f aca="false">FALSE()</f>
        <v>0</v>
      </c>
      <c r="Z49" s="7" t="n">
        <f aca="false">TRUE()</f>
        <v>1</v>
      </c>
      <c r="AA49" s="7" t="n">
        <f aca="false">TRUE()</f>
        <v>1</v>
      </c>
      <c r="AB49" s="7" t="n">
        <f aca="false">TRUE()</f>
        <v>1</v>
      </c>
      <c r="AC49" s="7" t="n">
        <f aca="false">TRUE()</f>
        <v>1</v>
      </c>
      <c r="AD49" s="7" t="n">
        <f aca="false">FALSE()</f>
        <v>0</v>
      </c>
      <c r="AE49" s="7" t="n">
        <f aca="false">TRUE()</f>
        <v>1</v>
      </c>
      <c r="AF49" s="7" t="n">
        <f aca="false">TRUE()</f>
        <v>1</v>
      </c>
      <c r="AG49" s="7" t="n">
        <f aca="false">TRUE()</f>
        <v>1</v>
      </c>
      <c r="AH49" s="7" t="n">
        <f aca="false">FALSE()</f>
        <v>0</v>
      </c>
      <c r="AI49" s="7" t="n">
        <f aca="false">FALSE()</f>
        <v>0</v>
      </c>
      <c r="AJ49" s="7" t="n">
        <f aca="false">FALSE()</f>
        <v>0</v>
      </c>
      <c r="AK49" s="7" t="n">
        <f aca="false">FALSE()</f>
        <v>0</v>
      </c>
      <c r="AL49" s="7" t="n">
        <f aca="false">FALSE()</f>
        <v>0</v>
      </c>
      <c r="AM49" s="7" t="n">
        <f aca="false">FALSE()</f>
        <v>0</v>
      </c>
      <c r="AN49" s="7" t="n">
        <f aca="false">FALSE()</f>
        <v>0</v>
      </c>
      <c r="AO49" s="7" t="n">
        <f aca="false">AND(NOT(OR(U49:AN49)),R49)</f>
        <v>0</v>
      </c>
    </row>
    <row r="50" customFormat="false" ht="15.75" hidden="false" customHeight="false" outlineLevel="0" collapsed="false">
      <c r="A50" s="9" t="e">
        <f aca="true">INDIRECT("'Ответы на форму (1)'!A"&amp;$P50,TRUE())</f>
        <v>#REF!</v>
      </c>
      <c r="B50" s="6" t="e">
        <f aca="true">INDIRECT("'Ответы на форму (1)'!B"&amp;$P50,TRUE())</f>
        <v>#REF!</v>
      </c>
      <c r="C50" s="6" t="e">
        <f aca="true">INDIRECT("'Ответы на форму (1)'!C"&amp;$P50,TRUE())</f>
        <v>#REF!</v>
      </c>
      <c r="D50" s="7" t="s">
        <v>14</v>
      </c>
      <c r="E50" s="6" t="e">
        <f aca="true">INDIRECT("'Ответы на форму (1)'!E"&amp;$P50,TRUE())</f>
        <v>#REF!</v>
      </c>
      <c r="F50" s="6" t="n">
        <f aca="false">IFERROR(__xludf.dummyfunction("iferror(VALUE(REGEXEXTRACT(TEXT(INDIRECT(""'Ответы на форму (1)'!F""&amp;$P50,TRUE),""####""),""[0-9]+"")),IF(IFERROR(SEARCH(""моцро"",INDIRECT(""'Ответы на форму (1)'!F""&amp;$P50,TRUE)),-1) &gt;= 0,117,INDIRECT(""'Ответы на форму (1)'!F""&amp;$P50,TRUE)))"),117)</f>
        <v>117</v>
      </c>
      <c r="G50" s="6" t="e">
        <f aca="true">INDIRECT("'Ответы на форму (1)'!G"&amp;$P50,TRUE())</f>
        <v>#REF!</v>
      </c>
      <c r="H50" s="14" t="s">
        <v>538</v>
      </c>
      <c r="I50" s="6" t="e">
        <f aca="true">INDIRECT("'Ответы на форму (1)'!I"&amp;$P50,TRUE())</f>
        <v>#REF!</v>
      </c>
      <c r="J50" s="11" t="str">
        <f aca="false">IFERROR(__xludf.dummyfunction("arrayformula(trim(iferror(SPLIT(T(INDIRECT(""'Ответы на форму (1)'!J""&amp;$P50,TRUE)),"","",TRUE,TRUE),"""")))"),"Математика")</f>
        <v>Математика</v>
      </c>
      <c r="K50" s="11" t="str">
        <f aca="false">IFERROR(__xludf.dummyfunction("""COMPUTED_VALUE"""),"Информатика")</f>
        <v>Информатика</v>
      </c>
      <c r="L50" s="11"/>
      <c r="M50" s="11" t="e">
        <f aca="true">INDIRECT("'Ответы на форму (1)'!K"&amp;$P50,TRUE())</f>
        <v>#REF!</v>
      </c>
      <c r="N50" s="11" t="e">
        <f aca="true">INDIRECT("'Ответы на форму (1)'!L"&amp;$P50,TRUE())</f>
        <v>#REF!</v>
      </c>
      <c r="O50" s="6" t="e">
        <f aca="false" t="array" ref="O50:O50">IF(B50 &lt;&gt; "",IF(COUNTIF(concat(TRIM('Список прошлого года'!$B$2:$B$200),TRIM('Список прошлого года'!$C$2:$C$200)),concat(TRIM(B50),TRIM(C50))) &gt; 0,"Да","Нет"),"")</f>
        <v>#REF!</v>
      </c>
      <c r="P50" s="7" t="n">
        <v>60</v>
      </c>
      <c r="Q50" s="7" t="n">
        <v>2</v>
      </c>
      <c r="R50" s="7" t="n">
        <f aca="false">TRUE()</f>
        <v>1</v>
      </c>
      <c r="S50" s="6" t="e">
        <f aca="false" t="array" ref="S50:S50">VLOOKUP(concat(B50,C50),{concat('Список от Вовы'!$B$1:$B$150,'Список от Вовы'!$C$1:$C$150),'Список от Вовы'!$O$1:$O$150},2,FALSE())</f>
        <v>#N/A</v>
      </c>
      <c r="T50" s="12"/>
      <c r="U50" s="7" t="n">
        <f aca="false">TRUE()</f>
        <v>1</v>
      </c>
      <c r="V50" s="7" t="n">
        <f aca="false">TRUE()</f>
        <v>1</v>
      </c>
      <c r="W50" s="7" t="n">
        <f aca="false">TRUE()</f>
        <v>1</v>
      </c>
      <c r="X50" s="7" t="n">
        <f aca="false">TRUE()</f>
        <v>1</v>
      </c>
      <c r="Y50" s="7" t="n">
        <f aca="false">FALSE()</f>
        <v>0</v>
      </c>
      <c r="Z50" s="7" t="n">
        <f aca="false">TRUE()</f>
        <v>1</v>
      </c>
      <c r="AA50" s="7" t="n">
        <f aca="false">FALSE()</f>
        <v>0</v>
      </c>
      <c r="AB50" s="7" t="n">
        <f aca="false">FALSE()</f>
        <v>0</v>
      </c>
      <c r="AC50" s="7" t="n">
        <f aca="false">FALSE()</f>
        <v>0</v>
      </c>
      <c r="AD50" s="7" t="n">
        <f aca="false">FALSE()</f>
        <v>0</v>
      </c>
      <c r="AE50" s="7" t="n">
        <f aca="false">TRUE()</f>
        <v>1</v>
      </c>
      <c r="AF50" s="7" t="n">
        <f aca="false">FALSE()</f>
        <v>0</v>
      </c>
      <c r="AG50" s="7" t="n">
        <f aca="false">FALSE()</f>
        <v>0</v>
      </c>
      <c r="AH50" s="7" t="n">
        <f aca="false">FALSE()</f>
        <v>0</v>
      </c>
      <c r="AI50" s="7" t="n">
        <f aca="false">FALSE()</f>
        <v>0</v>
      </c>
      <c r="AJ50" s="7" t="n">
        <f aca="false">TRUE()</f>
        <v>1</v>
      </c>
      <c r="AK50" s="7" t="n">
        <f aca="false">TRUE()</f>
        <v>1</v>
      </c>
      <c r="AL50" s="7" t="n">
        <f aca="false">TRUE()</f>
        <v>1</v>
      </c>
      <c r="AM50" s="7" t="n">
        <f aca="false">TRUE()</f>
        <v>1</v>
      </c>
      <c r="AN50" s="7" t="n">
        <f aca="false">FALSE()</f>
        <v>0</v>
      </c>
      <c r="AO50" s="7" t="n">
        <f aca="false">AND(NOT(OR(U50:AN50)),R50)</f>
        <v>0</v>
      </c>
    </row>
    <row r="51" customFormat="false" ht="15.75" hidden="false" customHeight="false" outlineLevel="0" collapsed="false">
      <c r="A51" s="9" t="e">
        <f aca="true">INDIRECT("'Ответы на форму (1)'!A"&amp;$P51,TRUE())</f>
        <v>#REF!</v>
      </c>
      <c r="B51" s="6" t="e">
        <f aca="true">INDIRECT("'Ответы на форму (1)'!B"&amp;$P51,TRUE())</f>
        <v>#REF!</v>
      </c>
      <c r="C51" s="6" t="e">
        <f aca="true">INDIRECT("'Ответы на форму (1)'!C"&amp;$P51,TRUE())</f>
        <v>#REF!</v>
      </c>
      <c r="D51" s="6" t="e">
        <f aca="true">INDIRECT("'Ответы на форму (1)'!D"&amp;$P51,TRUE())</f>
        <v>#REF!</v>
      </c>
      <c r="E51" s="6" t="e">
        <f aca="true">INDIRECT("'Ответы на форму (1)'!E"&amp;$P51,TRUE())</f>
        <v>#REF!</v>
      </c>
      <c r="F51" s="6" t="n">
        <f aca="false">IFERROR(__xludf.dummyfunction("iferror(VALUE(REGEXEXTRACT(TEXT(INDIRECT(""'Ответы на форму (1)'!F""&amp;$P51,TRUE),""####""),""[0-9]+"")),IF(IFERROR(SEARCH(""моцро"",INDIRECT(""'Ответы на форму (1)'!F""&amp;$P51,TRUE)),-1) &gt;= 0,117,INDIRECT(""'Ответы на форму (1)'!F""&amp;$P51,TRUE)))"),64)</f>
        <v>64</v>
      </c>
      <c r="G51" s="6" t="e">
        <f aca="true">INDIRECT("'Ответы на форму (1)'!G"&amp;$P51,TRUE())</f>
        <v>#REF!</v>
      </c>
      <c r="H51" s="10" t="e">
        <f aca="true">IFERROR(MID(INDIRECT("'Ответы на форму (1)'!H"&amp;$P51,TRUE()),SEARCH("vk.com",INDIRECT("'Ответы на форму (1)'!H"&amp;$P51,TRUE())),LEN(INDIRECT("'Ответы на форму (1)'!H"&amp;$P51,TRUE()))),INDIRECT("'Ответы на форму (1)'!H"&amp;$P51,TRUE()))</f>
        <v>#REF!</v>
      </c>
      <c r="I51" s="6" t="e">
        <f aca="true">INDIRECT("'Ответы на форму (1)'!I"&amp;$P51,TRUE())</f>
        <v>#REF!</v>
      </c>
      <c r="J51" s="11" t="str">
        <f aca="false">IFERROR(__xludf.dummyfunction("arrayformula(trim(iferror(SPLIT(T(INDIRECT(""'Ответы на форму (1)'!J""&amp;$P51,TRUE)),"","",TRUE,TRUE),"""")))"),"Математика")</f>
        <v>Математика</v>
      </c>
      <c r="K51" s="11"/>
      <c r="L51" s="11"/>
      <c r="M51" s="11" t="e">
        <f aca="true">INDIRECT("'Ответы на форму (1)'!K"&amp;$P51,TRUE())</f>
        <v>#REF!</v>
      </c>
      <c r="N51" s="11" t="e">
        <f aca="true">INDIRECT("'Ответы на форму (1)'!L"&amp;$P51,TRUE())</f>
        <v>#REF!</v>
      </c>
      <c r="O51" s="6" t="e">
        <f aca="false" t="array" ref="O51:O51">IF(B51 &lt;&gt; "",IF(COUNTIF(concat(TRIM('Список прошлого года'!$B$2:$B$200),TRIM('Список прошлого года'!$C$2:$C$200)),concat(TRIM(B51),TRIM(C51))) &gt; 0,"Да","Нет"),"")</f>
        <v>#REF!</v>
      </c>
      <c r="P51" s="7" t="n">
        <v>61</v>
      </c>
      <c r="Q51" s="13" t="n">
        <v>2</v>
      </c>
      <c r="R51" s="13" t="n">
        <f aca="false">TRUE()</f>
        <v>1</v>
      </c>
      <c r="S51" s="6" t="e">
        <f aca="false" t="array" ref="S51:S51">VLOOKUP(concat(B51,C51),{concat('Список от Вовы'!$B$1:$B$150,'Список от Вовы'!$C$1:$C$150),'Список от Вовы'!$O$1:$O$150},2,FALSE())</f>
        <v>#N/A</v>
      </c>
      <c r="T51" s="6"/>
      <c r="U51" s="7" t="n">
        <f aca="false">FALSE()</f>
        <v>0</v>
      </c>
      <c r="V51" s="7" t="n">
        <f aca="false">FALSE()</f>
        <v>0</v>
      </c>
      <c r="W51" s="7" t="n">
        <f aca="false">FALSE()</f>
        <v>0</v>
      </c>
      <c r="X51" s="7" t="n">
        <f aca="false">FALSE()</f>
        <v>0</v>
      </c>
      <c r="Y51" s="7" t="n">
        <f aca="false">FALSE()</f>
        <v>0</v>
      </c>
      <c r="Z51" s="7" t="n">
        <f aca="false">FALSE()</f>
        <v>0</v>
      </c>
      <c r="AA51" s="7" t="n">
        <f aca="false">FALSE()</f>
        <v>0</v>
      </c>
      <c r="AB51" s="7" t="n">
        <f aca="false">FALSE()</f>
        <v>0</v>
      </c>
      <c r="AC51" s="7" t="n">
        <f aca="false">FALSE()</f>
        <v>0</v>
      </c>
      <c r="AD51" s="7" t="n">
        <f aca="false">FALSE()</f>
        <v>0</v>
      </c>
      <c r="AE51" s="7" t="n">
        <f aca="false">TRUE()</f>
        <v>1</v>
      </c>
      <c r="AF51" s="7" t="n">
        <f aca="false">FALSE()</f>
        <v>0</v>
      </c>
      <c r="AG51" s="7" t="n">
        <f aca="false">TRUE()</f>
        <v>1</v>
      </c>
      <c r="AH51" s="7" t="n">
        <f aca="false">FALSE()</f>
        <v>0</v>
      </c>
      <c r="AI51" s="7" t="n">
        <f aca="false">FALSE()</f>
        <v>0</v>
      </c>
      <c r="AJ51" s="7" t="n">
        <f aca="false">TRUE()</f>
        <v>1</v>
      </c>
      <c r="AK51" s="7" t="n">
        <f aca="false">FALSE()</f>
        <v>0</v>
      </c>
      <c r="AL51" s="7" t="n">
        <f aca="false">FALSE()</f>
        <v>0</v>
      </c>
      <c r="AM51" s="7" t="n">
        <f aca="false">TRUE()</f>
        <v>1</v>
      </c>
      <c r="AN51" s="7" t="n">
        <f aca="false">FALSE()</f>
        <v>0</v>
      </c>
      <c r="AO51" s="7" t="n">
        <f aca="false">AND(NOT(OR(U51:AN51)),R51)</f>
        <v>0</v>
      </c>
    </row>
    <row r="52" customFormat="false" ht="15.75" hidden="false" customHeight="false" outlineLevel="0" collapsed="false">
      <c r="A52" s="9" t="e">
        <f aca="true">INDIRECT("'Ответы на форму (1)'!A"&amp;$P52,TRUE())</f>
        <v>#REF!</v>
      </c>
      <c r="B52" s="6" t="e">
        <f aca="true">INDIRECT("'Ответы на форму (1)'!B"&amp;$P52,TRUE())</f>
        <v>#REF!</v>
      </c>
      <c r="C52" s="6" t="e">
        <f aca="true">INDIRECT("'Ответы на форму (1)'!C"&amp;$P52,TRUE())</f>
        <v>#REF!</v>
      </c>
      <c r="D52" s="6" t="e">
        <f aca="true">INDIRECT("'Ответы на форму (1)'!D"&amp;$P52,TRUE())</f>
        <v>#REF!</v>
      </c>
      <c r="E52" s="6" t="e">
        <f aca="true">INDIRECT("'Ответы на форму (1)'!E"&amp;$P52,TRUE())</f>
        <v>#REF!</v>
      </c>
      <c r="F52" s="6" t="n">
        <f aca="false">IFERROR(__xludf.dummyfunction("iferror(VALUE(REGEXEXTRACT(TEXT(INDIRECT(""'Ответы на форму (1)'!F""&amp;$P52,TRUE),""####""),""[0-9]+"")),IF(IFERROR(SEARCH(""моцро"",INDIRECT(""'Ответы на форму (1)'!F""&amp;$P52,TRUE)),-1) &gt;= 0,117,INDIRECT(""'Ответы на форму (1)'!F""&amp;$P52,TRUE)))"),74)</f>
        <v>74</v>
      </c>
      <c r="G52" s="6" t="e">
        <f aca="true">INDIRECT("'Ответы на форму (1)'!G"&amp;$P52,TRUE())</f>
        <v>#REF!</v>
      </c>
      <c r="H52" s="14" t="s">
        <v>539</v>
      </c>
      <c r="I52" s="6" t="e">
        <f aca="true">INDIRECT("'Ответы на форму (1)'!I"&amp;$P52,TRUE())</f>
        <v>#REF!</v>
      </c>
      <c r="J52" s="11" t="str">
        <f aca="false">IFERROR(__xludf.dummyfunction("arrayformula(trim(iferror(SPLIT(T(INDIRECT(""'Ответы на форму (1)'!J""&amp;$P52,TRUE)),"","",TRUE,TRUE),"""")))"),"Биология")</f>
        <v>Биология</v>
      </c>
      <c r="K52" s="11" t="str">
        <f aca="false">IFERROR(__xludf.dummyfunction("""COMPUTED_VALUE"""),"Русский язык")</f>
        <v>Русский язык</v>
      </c>
      <c r="L52" s="11"/>
      <c r="M52" s="11" t="e">
        <f aca="true">INDIRECT("'Ответы на форму (1)'!K"&amp;$P52,TRUE())</f>
        <v>#REF!</v>
      </c>
      <c r="N52" s="11" t="e">
        <f aca="true">INDIRECT("'Ответы на форму (1)'!L"&amp;$P52,TRUE())</f>
        <v>#REF!</v>
      </c>
      <c r="O52" s="6" t="e">
        <f aca="false" t="array" ref="O52:O52">IF(B52 &lt;&gt; "",IF(COUNTIF(concat(TRIM('Список прошлого года'!$B$2:$B$200),TRIM('Список прошлого года'!$C$2:$C$200)),concat(TRIM(B52),TRIM(C52))) &gt; 0,"Да","Нет"),"")</f>
        <v>#REF!</v>
      </c>
      <c r="P52" s="7" t="n">
        <v>62</v>
      </c>
      <c r="Q52" s="7" t="n">
        <v>-1</v>
      </c>
      <c r="R52" s="7" t="n">
        <f aca="false">FALSE()</f>
        <v>0</v>
      </c>
      <c r="S52" s="6" t="e">
        <f aca="false" t="array" ref="S52:S52">VLOOKUP(concat(B52,C52),{concat('Список от Вовы'!$B$1:$B$150,'Список от Вовы'!$C$1:$C$150),'Список от Вовы'!$O$1:$O$150},2,FALSE())</f>
        <v>#N/A</v>
      </c>
      <c r="T52" s="6"/>
      <c r="U52" s="7" t="n">
        <f aca="false">FALSE()</f>
        <v>0</v>
      </c>
      <c r="V52" s="7" t="n">
        <f aca="false">FALSE()</f>
        <v>0</v>
      </c>
      <c r="W52" s="7" t="n">
        <f aca="false">FALSE()</f>
        <v>0</v>
      </c>
      <c r="X52" s="7" t="n">
        <f aca="false">FALSE()</f>
        <v>0</v>
      </c>
      <c r="Y52" s="7" t="n">
        <f aca="false">FALSE()</f>
        <v>0</v>
      </c>
      <c r="Z52" s="7" t="n">
        <f aca="false">FALSE()</f>
        <v>0</v>
      </c>
      <c r="AA52" s="7" t="n">
        <f aca="false">FALSE()</f>
        <v>0</v>
      </c>
      <c r="AB52" s="7" t="n">
        <f aca="false">FALSE()</f>
        <v>0</v>
      </c>
      <c r="AC52" s="7" t="n">
        <f aca="false">FALSE()</f>
        <v>0</v>
      </c>
      <c r="AD52" s="7" t="n">
        <f aca="false">FALSE()</f>
        <v>0</v>
      </c>
      <c r="AE52" s="7" t="n">
        <f aca="false">FALSE()</f>
        <v>0</v>
      </c>
      <c r="AF52" s="7" t="n">
        <f aca="false">FALSE()</f>
        <v>0</v>
      </c>
      <c r="AG52" s="7" t="n">
        <f aca="false">FALSE()</f>
        <v>0</v>
      </c>
      <c r="AH52" s="7" t="n">
        <f aca="false">FALSE()</f>
        <v>0</v>
      </c>
      <c r="AI52" s="7" t="n">
        <f aca="false">FALSE()</f>
        <v>0</v>
      </c>
      <c r="AJ52" s="7" t="n">
        <f aca="false">FALSE()</f>
        <v>0</v>
      </c>
      <c r="AK52" s="7" t="n">
        <f aca="false">FALSE()</f>
        <v>0</v>
      </c>
      <c r="AL52" s="7" t="n">
        <f aca="false">FALSE()</f>
        <v>0</v>
      </c>
      <c r="AM52" s="7" t="n">
        <f aca="false">FALSE()</f>
        <v>0</v>
      </c>
      <c r="AN52" s="7" t="n">
        <f aca="false">FALSE()</f>
        <v>0</v>
      </c>
      <c r="AO52" s="7" t="n">
        <f aca="false">AND(NOT(OR(U52:AN52)),R52)</f>
        <v>0</v>
      </c>
    </row>
    <row r="53" customFormat="false" ht="15.75" hidden="false" customHeight="false" outlineLevel="0" collapsed="false">
      <c r="A53" s="9" t="e">
        <f aca="true">INDIRECT("'Ответы на форму (1)'!A"&amp;$P53,TRUE())</f>
        <v>#REF!</v>
      </c>
      <c r="B53" s="6" t="e">
        <f aca="true">INDIRECT("'Ответы на форму (1)'!B"&amp;$P53,TRUE())</f>
        <v>#REF!</v>
      </c>
      <c r="C53" s="6" t="e">
        <f aca="true">INDIRECT("'Ответы на форму (1)'!C"&amp;$P53,TRUE())</f>
        <v>#REF!</v>
      </c>
      <c r="D53" s="6" t="e">
        <f aca="true">INDIRECT("'Ответы на форму (1)'!D"&amp;$P53,TRUE())</f>
        <v>#REF!</v>
      </c>
      <c r="E53" s="6" t="e">
        <f aca="true">INDIRECT("'Ответы на форму (1)'!E"&amp;$P53,TRUE())</f>
        <v>#REF!</v>
      </c>
      <c r="F53" s="6" t="n">
        <f aca="false">IFERROR(__xludf.dummyfunction("iferror(VALUE(REGEXEXTRACT(TEXT(INDIRECT(""'Ответы на форму (1)'!F""&amp;$P53,TRUE),""####""),""[0-9]+"")),IF(IFERROR(SEARCH(""моцро"",INDIRECT(""'Ответы на форму (1)'!F""&amp;$P53,TRUE)),-1) &gt;= 0,117,INDIRECT(""'Ответы на форму (1)'!F""&amp;$P53,TRUE)))"),24)</f>
        <v>24</v>
      </c>
      <c r="G53" s="6" t="e">
        <f aca="true">INDIRECT("'Ответы на форму (1)'!G"&amp;$P53,TRUE())</f>
        <v>#REF!</v>
      </c>
      <c r="H53" s="10" t="e">
        <f aca="true">IFERROR(MID(INDIRECT("'Ответы на форму (1)'!H"&amp;$P53,TRUE()),SEARCH("vk.com",INDIRECT("'Ответы на форму (1)'!H"&amp;$P53,TRUE())),LEN(INDIRECT("'Ответы на форму (1)'!H"&amp;$P53,TRUE()))),INDIRECT("'Ответы на форму (1)'!H"&amp;$P53,TRUE()))</f>
        <v>#REF!</v>
      </c>
      <c r="I53" s="6" t="e">
        <f aca="true">INDIRECT("'Ответы на форму (1)'!I"&amp;$P53,TRUE())</f>
        <v>#REF!</v>
      </c>
      <c r="J53" s="11" t="str">
        <f aca="false">IFERROR(__xludf.dummyfunction("arrayformula(trim(iferror(SPLIT(T(INDIRECT(""'Ответы на форму (1)'!J""&amp;$P53,TRUE)),"","",TRUE,TRUE),"""")))"),"Право")</f>
        <v>Право</v>
      </c>
      <c r="K53" s="11" t="str">
        <f aca="false">IFERROR(__xludf.dummyfunction("""COMPUTED_VALUE"""),"Русский язык")</f>
        <v>Русский язык</v>
      </c>
      <c r="L53" s="11"/>
      <c r="M53" s="11" t="e">
        <f aca="true">INDIRECT("'Ответы на форму (1)'!K"&amp;$P53,TRUE())</f>
        <v>#REF!</v>
      </c>
      <c r="N53" s="11" t="e">
        <f aca="true">INDIRECT("'Ответы на форму (1)'!L"&amp;$P53,TRUE())</f>
        <v>#REF!</v>
      </c>
      <c r="O53" s="6" t="e">
        <f aca="false" t="array" ref="O53:O53">IF(B53 &lt;&gt; "",IF(COUNTIF(concat(TRIM('Список прошлого года'!$B$2:$B$200),TRIM('Список прошлого года'!$C$2:$C$200)),concat(TRIM(B53),TRIM(C53))) &gt; 0,"Да","Нет"),"")</f>
        <v>#REF!</v>
      </c>
      <c r="P53" s="7" t="n">
        <v>63</v>
      </c>
      <c r="Q53" s="7" t="n">
        <v>-1</v>
      </c>
      <c r="R53" s="7" t="n">
        <f aca="false">FALSE()</f>
        <v>0</v>
      </c>
      <c r="S53" s="6" t="e">
        <f aca="false" t="array" ref="S53:S53">VLOOKUP(concat(B53,C53),{concat('Список от Вовы'!$B$1:$B$150,'Список от Вовы'!$C$1:$C$150),'Список от Вовы'!$O$1:$O$150},2,FALSE())</f>
        <v>#N/A</v>
      </c>
      <c r="T53" s="6"/>
      <c r="U53" s="7" t="n">
        <f aca="false">FALSE()</f>
        <v>0</v>
      </c>
      <c r="V53" s="7" t="n">
        <f aca="false">FALSE()</f>
        <v>0</v>
      </c>
      <c r="W53" s="7" t="n">
        <f aca="false">FALSE()</f>
        <v>0</v>
      </c>
      <c r="X53" s="7" t="n">
        <f aca="false">FALSE()</f>
        <v>0</v>
      </c>
      <c r="Y53" s="7" t="n">
        <f aca="false">FALSE()</f>
        <v>0</v>
      </c>
      <c r="Z53" s="7" t="n">
        <f aca="false">FALSE()</f>
        <v>0</v>
      </c>
      <c r="AA53" s="7" t="n">
        <f aca="false">FALSE()</f>
        <v>0</v>
      </c>
      <c r="AB53" s="7" t="n">
        <f aca="false">FALSE()</f>
        <v>0</v>
      </c>
      <c r="AC53" s="7" t="n">
        <f aca="false">FALSE()</f>
        <v>0</v>
      </c>
      <c r="AD53" s="7" t="n">
        <f aca="false">FALSE()</f>
        <v>0</v>
      </c>
      <c r="AE53" s="7" t="n">
        <f aca="false">FALSE()</f>
        <v>0</v>
      </c>
      <c r="AF53" s="7" t="n">
        <f aca="false">FALSE()</f>
        <v>0</v>
      </c>
      <c r="AG53" s="7" t="n">
        <f aca="false">FALSE()</f>
        <v>0</v>
      </c>
      <c r="AH53" s="7" t="n">
        <f aca="false">FALSE()</f>
        <v>0</v>
      </c>
      <c r="AI53" s="7" t="n">
        <f aca="false">FALSE()</f>
        <v>0</v>
      </c>
      <c r="AJ53" s="7" t="n">
        <f aca="false">FALSE()</f>
        <v>0</v>
      </c>
      <c r="AK53" s="7" t="n">
        <f aca="false">FALSE()</f>
        <v>0</v>
      </c>
      <c r="AL53" s="7" t="n">
        <f aca="false">FALSE()</f>
        <v>0</v>
      </c>
      <c r="AM53" s="7" t="n">
        <f aca="false">FALSE()</f>
        <v>0</v>
      </c>
      <c r="AN53" s="7" t="n">
        <f aca="false">FALSE()</f>
        <v>0</v>
      </c>
      <c r="AO53" s="7" t="n">
        <f aca="false">AND(NOT(OR(U53:AN53)),R53)</f>
        <v>0</v>
      </c>
    </row>
    <row r="54" customFormat="false" ht="15.75" hidden="false" customHeight="false" outlineLevel="0" collapsed="false">
      <c r="A54" s="9" t="e">
        <f aca="true">INDIRECT("'Ответы на форму (1)'!A"&amp;$P54,TRUE())</f>
        <v>#REF!</v>
      </c>
      <c r="B54" s="6" t="e">
        <f aca="true">INDIRECT("'Ответы на форму (1)'!B"&amp;$P54,TRUE())</f>
        <v>#REF!</v>
      </c>
      <c r="C54" s="6" t="e">
        <f aca="true">INDIRECT("'Ответы на форму (1)'!C"&amp;$P54,TRUE())</f>
        <v>#REF!</v>
      </c>
      <c r="D54" s="6" t="e">
        <f aca="true">INDIRECT("'Ответы на форму (1)'!D"&amp;$P54,TRUE())</f>
        <v>#REF!</v>
      </c>
      <c r="E54" s="6" t="e">
        <f aca="true">INDIRECT("'Ответы на форму (1)'!E"&amp;$P54,TRUE())</f>
        <v>#REF!</v>
      </c>
      <c r="F54" s="6" t="n">
        <f aca="false">IFERROR(__xludf.dummyfunction("iferror(VALUE(REGEXEXTRACT(TEXT(INDIRECT(""'Ответы на форму (1)'!F""&amp;$P54,TRUE),""####""),""[0-9]+"")),IF(IFERROR(SEARCH(""моцро"",INDIRECT(""'Ответы на форму (1)'!F""&amp;$P54,TRUE)),-1) &gt;= 0,117,INDIRECT(""'Ответы на форму (1)'!F""&amp;$P54,TRUE)))"),117)</f>
        <v>117</v>
      </c>
      <c r="G54" s="6" t="e">
        <f aca="true">INDIRECT("'Ответы на форму (1)'!G"&amp;$P54,TRUE())</f>
        <v>#REF!</v>
      </c>
      <c r="H54" s="10" t="e">
        <f aca="true">IFERROR(MID(INDIRECT("'Ответы на форму (1)'!H"&amp;$P54,TRUE()),SEARCH("vk.com",INDIRECT("'Ответы на форму (1)'!H"&amp;$P54,TRUE())),LEN(INDIRECT("'Ответы на форму (1)'!H"&amp;$P54,TRUE()))),INDIRECT("'Ответы на форму (1)'!H"&amp;$P54,TRUE()))</f>
        <v>#REF!</v>
      </c>
      <c r="I54" s="6" t="e">
        <f aca="true">INDIRECT("'Ответы на форму (1)'!I"&amp;$P54,TRUE())</f>
        <v>#REF!</v>
      </c>
      <c r="J54" s="11" t="str">
        <f aca="false">IFERROR(__xludf.dummyfunction("arrayformula(trim(iferror(SPLIT(T(INDIRECT(""'Ответы на форму (1)'!J""&amp;$P54,TRUE)),"","",TRUE,TRUE),"""")))"),"Математика")</f>
        <v>Математика</v>
      </c>
      <c r="K54" s="11" t="str">
        <f aca="false">IFERROR(__xludf.dummyfunction("""COMPUTED_VALUE"""),"Право")</f>
        <v>Право</v>
      </c>
      <c r="L54" s="11"/>
      <c r="M54" s="11" t="e">
        <f aca="true">INDIRECT("'Ответы на форму (1)'!K"&amp;$P54,TRUE())</f>
        <v>#REF!</v>
      </c>
      <c r="N54" s="11" t="e">
        <f aca="true">INDIRECT("'Ответы на форму (1)'!L"&amp;$P54,TRUE())</f>
        <v>#REF!</v>
      </c>
      <c r="O54" s="6" t="e">
        <f aca="false" t="array" ref="O54:O54">IF(B54 &lt;&gt; "",IF(COUNTIF(concat(TRIM('Список прошлого года'!$B$2:$B$200),TRIM('Список прошлого года'!$C$2:$C$200)),concat(TRIM(B54),TRIM(C54))) &gt; 0,"Да","Нет"),"")</f>
        <v>#REF!</v>
      </c>
      <c r="P54" s="7" t="n">
        <v>64</v>
      </c>
      <c r="Q54" s="7" t="n">
        <v>-1</v>
      </c>
      <c r="R54" s="7" t="n">
        <f aca="false">FALSE()</f>
        <v>0</v>
      </c>
      <c r="S54" s="6" t="e">
        <f aca="false" t="array" ref="S54:S54">VLOOKUP(concat(B54,C54),{concat('Список от Вовы'!$B$1:$B$150,'Список от Вовы'!$C$1:$C$150),'Список от Вовы'!$O$1:$O$150},2,FALSE())</f>
        <v>#N/A</v>
      </c>
      <c r="T54" s="6"/>
      <c r="U54" s="7" t="n">
        <f aca="false">FALSE()</f>
        <v>0</v>
      </c>
      <c r="V54" s="7" t="n">
        <f aca="false">FALSE()</f>
        <v>0</v>
      </c>
      <c r="W54" s="7" t="n">
        <f aca="false">FALSE()</f>
        <v>0</v>
      </c>
      <c r="X54" s="7" t="n">
        <f aca="false">FALSE()</f>
        <v>0</v>
      </c>
      <c r="Y54" s="7" t="n">
        <f aca="false">FALSE()</f>
        <v>0</v>
      </c>
      <c r="Z54" s="7" t="n">
        <f aca="false">FALSE()</f>
        <v>0</v>
      </c>
      <c r="AA54" s="7" t="n">
        <f aca="false">FALSE()</f>
        <v>0</v>
      </c>
      <c r="AB54" s="7" t="n">
        <f aca="false">FALSE()</f>
        <v>0</v>
      </c>
      <c r="AC54" s="7" t="n">
        <f aca="false">FALSE()</f>
        <v>0</v>
      </c>
      <c r="AD54" s="7" t="n">
        <f aca="false">FALSE()</f>
        <v>0</v>
      </c>
      <c r="AE54" s="7" t="n">
        <f aca="false">FALSE()</f>
        <v>0</v>
      </c>
      <c r="AF54" s="7" t="n">
        <f aca="false">FALSE()</f>
        <v>0</v>
      </c>
      <c r="AG54" s="7" t="n">
        <f aca="false">FALSE()</f>
        <v>0</v>
      </c>
      <c r="AH54" s="7" t="n">
        <f aca="false">FALSE()</f>
        <v>0</v>
      </c>
      <c r="AI54" s="7" t="n">
        <f aca="false">FALSE()</f>
        <v>0</v>
      </c>
      <c r="AJ54" s="7" t="n">
        <f aca="false">FALSE()</f>
        <v>0</v>
      </c>
      <c r="AK54" s="7" t="n">
        <f aca="false">FALSE()</f>
        <v>0</v>
      </c>
      <c r="AL54" s="7" t="n">
        <f aca="false">FALSE()</f>
        <v>0</v>
      </c>
      <c r="AM54" s="7" t="n">
        <f aca="false">FALSE()</f>
        <v>0</v>
      </c>
      <c r="AN54" s="7" t="n">
        <f aca="false">FALSE()</f>
        <v>0</v>
      </c>
      <c r="AO54" s="7" t="n">
        <f aca="false">AND(NOT(OR(U54:AN54)),R54)</f>
        <v>0</v>
      </c>
    </row>
    <row r="55" customFormat="false" ht="15.75" hidden="false" customHeight="false" outlineLevel="0" collapsed="false">
      <c r="A55" s="9" t="e">
        <f aca="true">INDIRECT("'Ответы на форму (1)'!A"&amp;$P55,TRUE())</f>
        <v>#REF!</v>
      </c>
      <c r="B55" s="6" t="e">
        <f aca="true">INDIRECT("'Ответы на форму (1)'!B"&amp;$P55,TRUE())</f>
        <v>#REF!</v>
      </c>
      <c r="C55" s="6" t="e">
        <f aca="true">INDIRECT("'Ответы на форму (1)'!C"&amp;$P55,TRUE())</f>
        <v>#REF!</v>
      </c>
      <c r="D55" s="6" t="e">
        <f aca="true">INDIRECT("'Ответы на форму (1)'!D"&amp;$P55,TRUE())</f>
        <v>#REF!</v>
      </c>
      <c r="E55" s="6" t="e">
        <f aca="true">INDIRECT("'Ответы на форму (1)'!E"&amp;$P55,TRUE())</f>
        <v>#REF!</v>
      </c>
      <c r="F55" s="6" t="str">
        <f aca="false">IFERROR(__xludf.dummyfunction("iferror(VALUE(REGEXEXTRACT(TEXT(INDIRECT(""'Ответы на форму (1)'!F""&amp;$P55,TRUE),""####""),""[0-9]+"")),IF(IFERROR(SEARCH(""моцро"",INDIRECT(""'Ответы на форму (1)'!F""&amp;$P55,TRUE)),-1) &gt;= 0,117,INDIRECT(""'Ответы на форму (1)'!F""&amp;$P55,TRUE)))"),"МБОУ ""Ремзаводская СОШ""")</f>
        <v>МБОУ "Ремзаводская СОШ"</v>
      </c>
      <c r="G55" s="6" t="e">
        <f aca="true">INDIRECT("'Ответы на форму (1)'!G"&amp;$P55,TRUE())</f>
        <v>#REF!</v>
      </c>
      <c r="H55" s="10" t="e">
        <f aca="true">IFERROR(MID(INDIRECT("'Ответы на форму (1)'!H"&amp;$P55,TRUE()),SEARCH("vk.com",INDIRECT("'Ответы на форму (1)'!H"&amp;$P55,TRUE())),LEN(INDIRECT("'Ответы на форму (1)'!H"&amp;$P55,TRUE()))),INDIRECT("'Ответы на форму (1)'!H"&amp;$P55,TRUE()))</f>
        <v>#REF!</v>
      </c>
      <c r="I55" s="6" t="e">
        <f aca="true">INDIRECT("'Ответы на форму (1)'!I"&amp;$P55,TRUE())</f>
        <v>#REF!</v>
      </c>
      <c r="J55" s="11" t="str">
        <f aca="false">IFERROR(__xludf.dummyfunction("arrayformula(trim(iferror(SPLIT(T(INDIRECT(""'Ответы на форму (1)'!J""&amp;$P55,TRUE)),"","",TRUE,TRUE),"""")))"),"Право")</f>
        <v>Право</v>
      </c>
      <c r="K55" s="11" t="str">
        <f aca="false">IFERROR(__xludf.dummyfunction("""COMPUTED_VALUE"""),"Русский язык")</f>
        <v>Русский язык</v>
      </c>
      <c r="L55" s="11"/>
      <c r="M55" s="11" t="e">
        <f aca="true">INDIRECT("'Ответы на форму (1)'!K"&amp;$P55,TRUE())</f>
        <v>#REF!</v>
      </c>
      <c r="N55" s="11" t="e">
        <f aca="true">INDIRECT("'Ответы на форму (1)'!L"&amp;$P55,TRUE())</f>
        <v>#REF!</v>
      </c>
      <c r="O55" s="6" t="e">
        <f aca="false" t="array" ref="O55:O55">IF(B55 &lt;&gt; "",IF(COUNTIF(concat(TRIM('Список прошлого года'!$B$2:$B$200),TRIM('Список прошлого года'!$C$2:$C$200)),concat(TRIM(B55),TRIM(C55))) &gt; 0,"Да","Нет"),"")</f>
        <v>#REF!</v>
      </c>
      <c r="P55" s="7" t="n">
        <v>65</v>
      </c>
      <c r="Q55" s="7" t="n">
        <v>1</v>
      </c>
      <c r="R55" s="7" t="n">
        <f aca="false">FALSE()</f>
        <v>0</v>
      </c>
      <c r="S55" s="6" t="e">
        <f aca="false" t="array" ref="S55:S55">VLOOKUP(concat(B55,C55),{concat('Список от Вовы'!$B$1:$B$150,'Список от Вовы'!$C$1:$C$150),'Список от Вовы'!$O$1:$O$150},2,FALSE())</f>
        <v>#N/A</v>
      </c>
      <c r="T55" s="6"/>
      <c r="U55" s="7" t="n">
        <f aca="false">FALSE()</f>
        <v>0</v>
      </c>
      <c r="V55" s="7" t="n">
        <f aca="false">FALSE()</f>
        <v>0</v>
      </c>
      <c r="W55" s="7" t="n">
        <f aca="false">FALSE()</f>
        <v>0</v>
      </c>
      <c r="X55" s="7" t="n">
        <f aca="false">FALSE()</f>
        <v>0</v>
      </c>
      <c r="Y55" s="7" t="n">
        <f aca="false">FALSE()</f>
        <v>0</v>
      </c>
      <c r="Z55" s="7" t="n">
        <f aca="false">FALSE()</f>
        <v>0</v>
      </c>
      <c r="AA55" s="7" t="n">
        <f aca="false">FALSE()</f>
        <v>0</v>
      </c>
      <c r="AB55" s="7" t="n">
        <f aca="false">FALSE()</f>
        <v>0</v>
      </c>
      <c r="AC55" s="7" t="n">
        <f aca="false">FALSE()</f>
        <v>0</v>
      </c>
      <c r="AD55" s="7" t="n">
        <f aca="false">FALSE()</f>
        <v>0</v>
      </c>
      <c r="AE55" s="7" t="n">
        <f aca="false">FALSE()</f>
        <v>0</v>
      </c>
      <c r="AF55" s="7" t="n">
        <f aca="false">FALSE()</f>
        <v>0</v>
      </c>
      <c r="AG55" s="7" t="n">
        <f aca="false">FALSE()</f>
        <v>0</v>
      </c>
      <c r="AH55" s="7" t="n">
        <f aca="false">FALSE()</f>
        <v>0</v>
      </c>
      <c r="AI55" s="7" t="n">
        <f aca="false">FALSE()</f>
        <v>0</v>
      </c>
      <c r="AJ55" s="7" t="n">
        <f aca="false">FALSE()</f>
        <v>0</v>
      </c>
      <c r="AK55" s="7" t="n">
        <f aca="false">FALSE()</f>
        <v>0</v>
      </c>
      <c r="AL55" s="7" t="n">
        <f aca="false">FALSE()</f>
        <v>0</v>
      </c>
      <c r="AM55" s="7" t="n">
        <f aca="false">FALSE()</f>
        <v>0</v>
      </c>
      <c r="AN55" s="7" t="n">
        <f aca="false">FALSE()</f>
        <v>0</v>
      </c>
      <c r="AO55" s="7" t="n">
        <f aca="false">AND(NOT(OR(U55:AN55)),R55)</f>
        <v>0</v>
      </c>
    </row>
    <row r="56" customFormat="false" ht="15.75" hidden="false" customHeight="false" outlineLevel="0" collapsed="false">
      <c r="A56" s="9" t="e">
        <f aca="true">INDIRECT("'Ответы на форму (1)'!A"&amp;$P56,TRUE())</f>
        <v>#REF!</v>
      </c>
      <c r="B56" s="6" t="e">
        <f aca="true">INDIRECT("'Ответы на форму (1)'!B"&amp;$P56,TRUE())</f>
        <v>#REF!</v>
      </c>
      <c r="C56" s="6" t="e">
        <f aca="true">INDIRECT("'Ответы на форму (1)'!C"&amp;$P56,TRUE())</f>
        <v>#REF!</v>
      </c>
      <c r="D56" s="6" t="e">
        <f aca="true">INDIRECT("'Ответы на форму (1)'!D"&amp;$P56,TRUE())</f>
        <v>#REF!</v>
      </c>
      <c r="E56" s="6" t="e">
        <f aca="true">INDIRECT("'Ответы на форму (1)'!E"&amp;$P56,TRUE())</f>
        <v>#REF!</v>
      </c>
      <c r="F56" s="6" t="n">
        <f aca="false">IFERROR(__xludf.dummyfunction("iferror(VALUE(REGEXEXTRACT(TEXT(INDIRECT(""'Ответы на форму (1)'!F""&amp;$P56,TRUE),""####""),""[0-9]+"")),IF(IFERROR(SEARCH(""моцро"",INDIRECT(""'Ответы на форму (1)'!F""&amp;$P56,TRUE)),-1) &gt;= 0,117,INDIRECT(""'Ответы на форму (1)'!F""&amp;$P56,TRUE)))"),137)</f>
        <v>137</v>
      </c>
      <c r="G56" s="6" t="e">
        <f aca="true">INDIRECT("'Ответы на форму (1)'!G"&amp;$P56,TRUE())</f>
        <v>#REF!</v>
      </c>
      <c r="H56" s="10" t="e">
        <f aca="true">IFERROR(MID(INDIRECT("'Ответы на форму (1)'!H"&amp;$P56,TRUE()),SEARCH("vk.com",INDIRECT("'Ответы на форму (1)'!H"&amp;$P56,TRUE())),LEN(INDIRECT("'Ответы на форму (1)'!H"&amp;$P56,TRUE()))),INDIRECT("'Ответы на форму (1)'!H"&amp;$P56,TRUE()))</f>
        <v>#REF!</v>
      </c>
      <c r="I56" s="6" t="e">
        <f aca="true">INDIRECT("'Ответы на форму (1)'!I"&amp;$P56,TRUE())</f>
        <v>#REF!</v>
      </c>
      <c r="J56" s="11" t="str">
        <f aca="false">IFERROR(__xludf.dummyfunction("arrayformula(trim(iferror(SPLIT(T(INDIRECT(""'Ответы на форму (1)'!J""&amp;$P56,TRUE)),"","",TRUE,TRUE),"""")))"),"Математика")</f>
        <v>Математика</v>
      </c>
      <c r="K56" s="11" t="str">
        <f aca="false">IFERROR(__xludf.dummyfunction("""COMPUTED_VALUE"""),"Русский язык")</f>
        <v>Русский язык</v>
      </c>
      <c r="L56" s="11"/>
      <c r="M56" s="11" t="e">
        <f aca="true">INDIRECT("'Ответы на форму (1)'!K"&amp;$P56,TRUE())</f>
        <v>#REF!</v>
      </c>
      <c r="N56" s="11" t="e">
        <f aca="true">INDIRECT("'Ответы на форму (1)'!L"&amp;$P56,TRUE())</f>
        <v>#REF!</v>
      </c>
      <c r="O56" s="6" t="e">
        <f aca="false" t="array" ref="O56:O56">IF(B56 &lt;&gt; "",IF(COUNTIF(concat(TRIM('Список прошлого года'!$B$2:$B$200),TRIM('Список прошлого года'!$C$2:$C$200)),concat(TRIM(B56),TRIM(C56))) &gt; 0,"Да","Нет"),"")</f>
        <v>#REF!</v>
      </c>
      <c r="P56" s="7" t="n">
        <v>68</v>
      </c>
      <c r="Q56" s="7" t="n">
        <v>-1</v>
      </c>
      <c r="R56" s="7" t="n">
        <f aca="false">FALSE()</f>
        <v>0</v>
      </c>
      <c r="S56" s="6" t="e">
        <f aca="false" t="array" ref="S56:S56">VLOOKUP(concat(B56,C56),{concat('Список от Вовы'!$B$1:$B$150,'Список от Вовы'!$C$1:$C$150),'Список от Вовы'!$O$1:$O$150},2,FALSE())</f>
        <v>#N/A</v>
      </c>
      <c r="T56" s="6"/>
      <c r="U56" s="7" t="n">
        <f aca="false">FALSE()</f>
        <v>0</v>
      </c>
      <c r="V56" s="7" t="n">
        <f aca="false">FALSE()</f>
        <v>0</v>
      </c>
      <c r="W56" s="7" t="n">
        <f aca="false">FALSE()</f>
        <v>0</v>
      </c>
      <c r="X56" s="7" t="n">
        <f aca="false">FALSE()</f>
        <v>0</v>
      </c>
      <c r="Y56" s="7" t="n">
        <f aca="false">FALSE()</f>
        <v>0</v>
      </c>
      <c r="Z56" s="7" t="n">
        <f aca="false">FALSE()</f>
        <v>0</v>
      </c>
      <c r="AA56" s="7" t="n">
        <f aca="false">FALSE()</f>
        <v>0</v>
      </c>
      <c r="AB56" s="7" t="n">
        <f aca="false">FALSE()</f>
        <v>0</v>
      </c>
      <c r="AC56" s="7" t="n">
        <f aca="false">FALSE()</f>
        <v>0</v>
      </c>
      <c r="AD56" s="7" t="n">
        <f aca="false">FALSE()</f>
        <v>0</v>
      </c>
      <c r="AE56" s="7" t="n">
        <f aca="false">FALSE()</f>
        <v>0</v>
      </c>
      <c r="AF56" s="7" t="n">
        <f aca="false">FALSE()</f>
        <v>0</v>
      </c>
      <c r="AG56" s="7" t="n">
        <f aca="false">FALSE()</f>
        <v>0</v>
      </c>
      <c r="AH56" s="7" t="n">
        <f aca="false">FALSE()</f>
        <v>0</v>
      </c>
      <c r="AI56" s="7" t="n">
        <f aca="false">FALSE()</f>
        <v>0</v>
      </c>
      <c r="AJ56" s="7" t="n">
        <f aca="false">FALSE()</f>
        <v>0</v>
      </c>
      <c r="AK56" s="7" t="n">
        <f aca="false">FALSE()</f>
        <v>0</v>
      </c>
      <c r="AL56" s="7" t="n">
        <f aca="false">FALSE()</f>
        <v>0</v>
      </c>
      <c r="AM56" s="7" t="n">
        <f aca="false">FALSE()</f>
        <v>0</v>
      </c>
      <c r="AN56" s="7" t="n">
        <f aca="false">FALSE()</f>
        <v>0</v>
      </c>
      <c r="AO56" s="7" t="n">
        <f aca="false">AND(NOT(OR(U56:AN56)),R56)</f>
        <v>0</v>
      </c>
    </row>
    <row r="57" customFormat="false" ht="15.75" hidden="false" customHeight="false" outlineLevel="0" collapsed="false">
      <c r="A57" s="9" t="e">
        <f aca="true">INDIRECT("'Ответы на форму (1)'!A"&amp;$P57,TRUE())</f>
        <v>#REF!</v>
      </c>
      <c r="B57" s="6" t="e">
        <f aca="true">INDIRECT("'Ответы на форму (1)'!B"&amp;$P57,TRUE())</f>
        <v>#REF!</v>
      </c>
      <c r="C57" s="6" t="e">
        <f aca="true">INDIRECT("'Ответы на форму (1)'!C"&amp;$P57,TRUE())</f>
        <v>#REF!</v>
      </c>
      <c r="D57" s="6" t="e">
        <f aca="true">INDIRECT("'Ответы на форму (1)'!D"&amp;$P57,TRUE())</f>
        <v>#REF!</v>
      </c>
      <c r="E57" s="6" t="e">
        <f aca="true">INDIRECT("'Ответы на форму (1)'!E"&amp;$P57,TRUE())</f>
        <v>#REF!</v>
      </c>
      <c r="F57" s="6" t="n">
        <f aca="false">IFERROR(__xludf.dummyfunction("iferror(VALUE(REGEXEXTRACT(TEXT(INDIRECT(""'Ответы на форму (1)'!F""&amp;$P57,TRUE),""####""),""[0-9]+"")),IF(IFERROR(SEARCH(""моцро"",INDIRECT(""'Ответы на форму (1)'!F""&amp;$P57,TRUE)),-1) &gt;= 0,117,INDIRECT(""'Ответы на форму (1)'!F""&amp;$P57,TRUE)))"),64)</f>
        <v>64</v>
      </c>
      <c r="G57" s="6" t="e">
        <f aca="true">INDIRECT("'Ответы на форму (1)'!G"&amp;$P57,TRUE())</f>
        <v>#REF!</v>
      </c>
      <c r="H57" s="10" t="e">
        <f aca="true">IFERROR(MID(INDIRECT("'Ответы на форму (1)'!H"&amp;$P57,TRUE()),SEARCH("vk.com",INDIRECT("'Ответы на форму (1)'!H"&amp;$P57,TRUE())),LEN(INDIRECT("'Ответы на форму (1)'!H"&amp;$P57,TRUE()))),INDIRECT("'Ответы на форму (1)'!H"&amp;$P57,TRUE()))</f>
        <v>#REF!</v>
      </c>
      <c r="I57" s="6" t="e">
        <f aca="true">INDIRECT("'Ответы на форму (1)'!I"&amp;$P57,TRUE())</f>
        <v>#REF!</v>
      </c>
      <c r="J57" s="11" t="str">
        <f aca="false">IFERROR(__xludf.dummyfunction("arrayformula(trim(iferror(SPLIT(T(INDIRECT(""'Ответы на форму (1)'!J""&amp;$P57,TRUE)),"","",TRUE,TRUE),"""")))"),"Математика")</f>
        <v>Математика</v>
      </c>
      <c r="K57" s="11" t="str">
        <f aca="false">IFERROR(__xludf.dummyfunction("""COMPUTED_VALUE"""),"Информатика")</f>
        <v>Информатика</v>
      </c>
      <c r="L57" s="11" t="str">
        <f aca="false">IFERROR(__xludf.dummyfunction("""COMPUTED_VALUE"""),"Экономика")</f>
        <v>Экономика</v>
      </c>
      <c r="M57" s="11" t="e">
        <f aca="true">INDIRECT("'Ответы на форму (1)'!K"&amp;$P57,TRUE())</f>
        <v>#REF!</v>
      </c>
      <c r="N57" s="11" t="e">
        <f aca="true">INDIRECT("'Ответы на форму (1)'!L"&amp;$P57,TRUE())</f>
        <v>#REF!</v>
      </c>
      <c r="O57" s="6" t="e">
        <f aca="false" t="array" ref="O57:O57">IF(B57 &lt;&gt; "",IF(COUNTIF(concat(TRIM('Список прошлого года'!$B$2:$B$200),TRIM('Список прошлого года'!$C$2:$C$200)),concat(TRIM(B57),TRIM(C57))) &gt; 0,"Да","Нет"),"")</f>
        <v>#REF!</v>
      </c>
      <c r="P57" s="7" t="n">
        <v>69</v>
      </c>
      <c r="Q57" s="13" t="n">
        <v>2</v>
      </c>
      <c r="R57" s="13" t="n">
        <f aca="false">TRUE()</f>
        <v>1</v>
      </c>
      <c r="S57" s="6" t="e">
        <f aca="false" t="array" ref="S57:S57">VLOOKUP(concat(B57,C57),{concat('Список от Вовы'!$B$1:$B$150,'Список от Вовы'!$C$1:$C$150),'Список от Вовы'!$O$1:$O$150},2,FALSE())</f>
        <v>#N/A</v>
      </c>
      <c r="T57" s="12"/>
      <c r="U57" s="7" t="n">
        <f aca="false">TRUE()</f>
        <v>1</v>
      </c>
      <c r="V57" s="7" t="n">
        <f aca="false">TRUE()</f>
        <v>1</v>
      </c>
      <c r="W57" s="7" t="n">
        <f aca="false">TRUE()</f>
        <v>1</v>
      </c>
      <c r="X57" s="7" t="n">
        <f aca="false">TRUE()</f>
        <v>1</v>
      </c>
      <c r="Y57" s="7" t="n">
        <f aca="false">TRUE()</f>
        <v>1</v>
      </c>
      <c r="Z57" s="7" t="n">
        <f aca="false">FALSE()</f>
        <v>0</v>
      </c>
      <c r="AA57" s="7" t="n">
        <f aca="false">TRUE()</f>
        <v>1</v>
      </c>
      <c r="AB57" s="7" t="n">
        <f aca="false">FALSE()</f>
        <v>0</v>
      </c>
      <c r="AC57" s="7" t="n">
        <f aca="false">FALSE()</f>
        <v>0</v>
      </c>
      <c r="AD57" s="7" t="n">
        <f aca="false">FALSE()</f>
        <v>0</v>
      </c>
      <c r="AE57" s="7" t="n">
        <f aca="false">TRUE()</f>
        <v>1</v>
      </c>
      <c r="AF57" s="7" t="n">
        <f aca="false">TRUE()</f>
        <v>1</v>
      </c>
      <c r="AG57" s="7" t="n">
        <f aca="false">TRUE()</f>
        <v>1</v>
      </c>
      <c r="AH57" s="7" t="n">
        <f aca="false">TRUE()</f>
        <v>1</v>
      </c>
      <c r="AI57" s="7" t="n">
        <f aca="false">TRUE()</f>
        <v>1</v>
      </c>
      <c r="AJ57" s="7" t="n">
        <f aca="false">FALSE()</f>
        <v>0</v>
      </c>
      <c r="AK57" s="7" t="n">
        <f aca="false">FALSE()</f>
        <v>0</v>
      </c>
      <c r="AL57" s="7" t="n">
        <f aca="false">FALSE()</f>
        <v>0</v>
      </c>
      <c r="AM57" s="7" t="n">
        <f aca="false">FALSE()</f>
        <v>0</v>
      </c>
      <c r="AN57" s="7" t="n">
        <f aca="false">FALSE()</f>
        <v>0</v>
      </c>
      <c r="AO57" s="7" t="n">
        <f aca="false">AND(NOT(OR(U57:AN57)),R57)</f>
        <v>0</v>
      </c>
    </row>
    <row r="58" customFormat="false" ht="15.75" hidden="false" customHeight="false" outlineLevel="0" collapsed="false">
      <c r="A58" s="9" t="e">
        <f aca="true">INDIRECT("'Ответы на форму (1)'!A"&amp;$P58,TRUE())</f>
        <v>#REF!</v>
      </c>
      <c r="B58" s="6" t="e">
        <f aca="true">INDIRECT("'Ответы на форму (1)'!B"&amp;$P58,TRUE())</f>
        <v>#REF!</v>
      </c>
      <c r="C58" s="6" t="e">
        <f aca="true">INDIRECT("'Ответы на форму (1)'!C"&amp;$P58,TRUE())</f>
        <v>#REF!</v>
      </c>
      <c r="D58" s="6" t="e">
        <f aca="true">INDIRECT("'Ответы на форму (1)'!D"&amp;$P58,TRUE())</f>
        <v>#REF!</v>
      </c>
      <c r="E58" s="6" t="e">
        <f aca="true">INDIRECT("'Ответы на форму (1)'!E"&amp;$P58,TRUE())</f>
        <v>#REF!</v>
      </c>
      <c r="F58" s="6" t="n">
        <f aca="false">IFERROR(__xludf.dummyfunction("iferror(VALUE(REGEXEXTRACT(TEXT(INDIRECT(""'Ответы на форму (1)'!F""&amp;$P58,TRUE),""####""),""[0-9]+"")),IF(IFERROR(SEARCH(""моцро"",INDIRECT(""'Ответы на форму (1)'!F""&amp;$P58,TRUE)),-1) &gt;= 0,117,INDIRECT(""'Ответы на форму (1)'!F""&amp;$P58,TRUE)))"),64)</f>
        <v>64</v>
      </c>
      <c r="G58" s="6" t="e">
        <f aca="true">INDIRECT("'Ответы на форму (1)'!G"&amp;$P58,TRUE())</f>
        <v>#REF!</v>
      </c>
      <c r="H58" s="10" t="e">
        <f aca="true">IFERROR(MID(INDIRECT("'Ответы на форму (1)'!H"&amp;$P58,TRUE()),SEARCH("vk.com",INDIRECT("'Ответы на форму (1)'!H"&amp;$P58,TRUE())),LEN(INDIRECT("'Ответы на форму (1)'!H"&amp;$P58,TRUE()))),INDIRECT("'Ответы на форму (1)'!H"&amp;$P58,TRUE()))</f>
        <v>#REF!</v>
      </c>
      <c r="I58" s="6" t="e">
        <f aca="true">INDIRECT("'Ответы на форму (1)'!I"&amp;$P58,TRUE())</f>
        <v>#REF!</v>
      </c>
      <c r="J58" s="11" t="str">
        <f aca="false">IFERROR(__xludf.dummyfunction("arrayformula(trim(iferror(SPLIT(T(INDIRECT(""'Ответы на форму (1)'!J""&amp;$P58,TRUE)),"","",TRUE,TRUE),"""")))"),"Математика")</f>
        <v>Математика</v>
      </c>
      <c r="K58" s="11" t="str">
        <f aca="false">IFERROR(__xludf.dummyfunction("""COMPUTED_VALUE"""),"Информатика")</f>
        <v>Информатика</v>
      </c>
      <c r="L58" s="11"/>
      <c r="M58" s="11" t="e">
        <f aca="true">INDIRECT("'Ответы на форму (1)'!K"&amp;$P58,TRUE())</f>
        <v>#REF!</v>
      </c>
      <c r="N58" s="11" t="e">
        <f aca="true">INDIRECT("'Ответы на форму (1)'!L"&amp;$P58,TRUE())</f>
        <v>#REF!</v>
      </c>
      <c r="O58" s="6" t="e">
        <f aca="false" t="array" ref="O58:O58">IF(B58 &lt;&gt; "",IF(COUNTIF(concat(TRIM('Список прошлого года'!$B$2:$B$200),TRIM('Список прошлого года'!$C$2:$C$200)),concat(TRIM(B58),TRIM(C58))) &gt; 0,"Да","Нет"),"")</f>
        <v>#REF!</v>
      </c>
      <c r="P58" s="7" t="n">
        <v>70</v>
      </c>
      <c r="Q58" s="7" t="n">
        <v>2</v>
      </c>
      <c r="R58" s="7" t="n">
        <f aca="false">TRUE()</f>
        <v>1</v>
      </c>
      <c r="S58" s="6" t="e">
        <f aca="false" t="array" ref="S58:S58">VLOOKUP(concat(B58,C58),{concat('Список от Вовы'!$B$1:$B$150,'Список от Вовы'!$C$1:$C$150),'Список от Вовы'!$O$1:$O$150},2,FALSE())</f>
        <v>#N/A</v>
      </c>
      <c r="T58" s="12"/>
      <c r="U58" s="7" t="n">
        <f aca="false">TRUE()</f>
        <v>1</v>
      </c>
      <c r="V58" s="7" t="n">
        <f aca="false">TRUE()</f>
        <v>1</v>
      </c>
      <c r="W58" s="7" t="n">
        <f aca="false">TRUE()</f>
        <v>1</v>
      </c>
      <c r="X58" s="7" t="n">
        <f aca="false">TRUE()</f>
        <v>1</v>
      </c>
      <c r="Y58" s="7" t="n">
        <f aca="false">TRUE()</f>
        <v>1</v>
      </c>
      <c r="Z58" s="7" t="n">
        <f aca="false">FALSE()</f>
        <v>0</v>
      </c>
      <c r="AA58" s="7" t="n">
        <f aca="false">TRUE()</f>
        <v>1</v>
      </c>
      <c r="AB58" s="7" t="n">
        <f aca="false">TRUE()</f>
        <v>1</v>
      </c>
      <c r="AC58" s="7" t="n">
        <f aca="false">TRUE()</f>
        <v>1</v>
      </c>
      <c r="AD58" s="7" t="n">
        <f aca="false">FALSE()</f>
        <v>0</v>
      </c>
      <c r="AE58" s="7" t="n">
        <f aca="false">TRUE()</f>
        <v>1</v>
      </c>
      <c r="AF58" s="7" t="n">
        <f aca="false">TRUE()</f>
        <v>1</v>
      </c>
      <c r="AG58" s="7" t="n">
        <f aca="false">TRUE()</f>
        <v>1</v>
      </c>
      <c r="AH58" s="7" t="n">
        <f aca="false">TRUE()</f>
        <v>1</v>
      </c>
      <c r="AI58" s="7" t="n">
        <f aca="false">TRUE()</f>
        <v>1</v>
      </c>
      <c r="AJ58" s="7" t="n">
        <f aca="false">FALSE()</f>
        <v>0</v>
      </c>
      <c r="AK58" s="7" t="n">
        <f aca="false">FALSE()</f>
        <v>0</v>
      </c>
      <c r="AL58" s="7" t="n">
        <f aca="false">FALSE()</f>
        <v>0</v>
      </c>
      <c r="AM58" s="7" t="n">
        <f aca="false">FALSE()</f>
        <v>0</v>
      </c>
      <c r="AN58" s="7" t="n">
        <f aca="false">FALSE()</f>
        <v>0</v>
      </c>
      <c r="AO58" s="7" t="n">
        <f aca="false">AND(NOT(OR(U58:AN58)),R58)</f>
        <v>0</v>
      </c>
    </row>
    <row r="59" customFormat="false" ht="15.75" hidden="false" customHeight="false" outlineLevel="0" collapsed="false">
      <c r="A59" s="9" t="e">
        <f aca="true">INDIRECT("'Ответы на форму (1)'!A"&amp;$P59,TRUE())</f>
        <v>#REF!</v>
      </c>
      <c r="B59" s="6" t="e">
        <f aca="true">INDIRECT("'Ответы на форму (1)'!B"&amp;$P59,TRUE())</f>
        <v>#REF!</v>
      </c>
      <c r="C59" s="6" t="e">
        <f aca="true">INDIRECT("'Ответы на форму (1)'!C"&amp;$P59,TRUE())</f>
        <v>#REF!</v>
      </c>
      <c r="D59" s="6" t="e">
        <f aca="true">INDIRECT("'Ответы на форму (1)'!D"&amp;$P59,TRUE())</f>
        <v>#REF!</v>
      </c>
      <c r="E59" s="6" t="e">
        <f aca="true">INDIRECT("'Ответы на форму (1)'!E"&amp;$P59,TRUE())</f>
        <v>#REF!</v>
      </c>
      <c r="F59" s="6" t="n">
        <f aca="false">IFERROR(__xludf.dummyfunction("iferror(VALUE(REGEXEXTRACT(TEXT(INDIRECT(""'Ответы на форму (1)'!F""&amp;$P59,TRUE),""####""),""[0-9]+"")),IF(IFERROR(SEARCH(""моцро"",INDIRECT(""'Ответы на форму (1)'!F""&amp;$P59,TRUE)),-1) &gt;= 0,117,INDIRECT(""'Ответы на форму (1)'!F""&amp;$P59,TRUE)))"),62)</f>
        <v>62</v>
      </c>
      <c r="G59" s="6" t="e">
        <f aca="true">INDIRECT("'Ответы на форму (1)'!G"&amp;$P59,TRUE())</f>
        <v>#REF!</v>
      </c>
      <c r="H59" s="6" t="e">
        <f aca="true">IFERROR(MID(INDIRECT("'Ответы на форму (1)'!H"&amp;$P59,TRUE()),SEARCH("vk.com",INDIRECT("'Ответы на форму (1)'!H"&amp;$P59,TRUE())),LEN(INDIRECT("'Ответы на форму (1)'!H"&amp;$P59,TRUE()))),INDIRECT("'Ответы на форму (1)'!H"&amp;$P59,TRUE()))</f>
        <v>#REF!</v>
      </c>
      <c r="I59" s="6" t="e">
        <f aca="true">INDIRECT("'Ответы на форму (1)'!I"&amp;$P59,TRUE())</f>
        <v>#REF!</v>
      </c>
      <c r="J59" s="11" t="str">
        <f aca="false">IFERROR(__xludf.dummyfunction("arrayformula(trim(iferror(SPLIT(T(INDIRECT(""'Ответы на форму (1)'!J""&amp;$P59,TRUE)),"","",TRUE,TRUE),"""")))"),"Информатика")</f>
        <v>Информатика</v>
      </c>
      <c r="K59" s="11"/>
      <c r="L59" s="11"/>
      <c r="M59" s="11" t="e">
        <f aca="true">INDIRECT("'Ответы на форму (1)'!K"&amp;$P59,TRUE())</f>
        <v>#REF!</v>
      </c>
      <c r="N59" s="11" t="e">
        <f aca="true">INDIRECT("'Ответы на форму (1)'!L"&amp;$P59,TRUE())</f>
        <v>#REF!</v>
      </c>
      <c r="O59" s="6" t="e">
        <f aca="false" t="array" ref="O59:O59">IF(B59 &lt;&gt; "",IF(COUNTIF(concat(TRIM('Список прошлого года'!$B$2:$B$200),TRIM('Список прошлого года'!$C$2:$C$200)),concat(TRIM(B59),TRIM(C59))) &gt; 0,"Да","Нет"),"")</f>
        <v>#REF!</v>
      </c>
      <c r="P59" s="7" t="n">
        <v>71</v>
      </c>
      <c r="Q59" s="7" t="n">
        <v>1</v>
      </c>
      <c r="R59" s="7" t="n">
        <f aca="false">FALSE()</f>
        <v>0</v>
      </c>
      <c r="S59" s="6" t="e">
        <f aca="false" t="array" ref="S59:S59">VLOOKUP(concat(B59,C59),{concat('Список от Вовы'!$B$1:$B$150,'Список от Вовы'!$C$1:$C$150),'Список от Вовы'!$O$1:$O$150},2,FALSE())</f>
        <v>#N/A</v>
      </c>
      <c r="T59" s="6"/>
      <c r="U59" s="7" t="n">
        <f aca="false">FALSE()</f>
        <v>0</v>
      </c>
      <c r="V59" s="7" t="n">
        <f aca="false">FALSE()</f>
        <v>0</v>
      </c>
      <c r="W59" s="7" t="n">
        <f aca="false">FALSE()</f>
        <v>0</v>
      </c>
      <c r="X59" s="7" t="n">
        <f aca="false">FALSE()</f>
        <v>0</v>
      </c>
      <c r="Y59" s="7" t="n">
        <f aca="false">FALSE()</f>
        <v>0</v>
      </c>
      <c r="Z59" s="7" t="n">
        <f aca="false">FALSE()</f>
        <v>0</v>
      </c>
      <c r="AA59" s="7" t="n">
        <f aca="false">FALSE()</f>
        <v>0</v>
      </c>
      <c r="AB59" s="7" t="n">
        <f aca="false">FALSE()</f>
        <v>0</v>
      </c>
      <c r="AC59" s="7" t="n">
        <f aca="false">FALSE()</f>
        <v>0</v>
      </c>
      <c r="AD59" s="7" t="n">
        <f aca="false">FALSE()</f>
        <v>0</v>
      </c>
      <c r="AE59" s="7" t="n">
        <f aca="false">FALSE()</f>
        <v>0</v>
      </c>
      <c r="AF59" s="7" t="n">
        <f aca="false">FALSE()</f>
        <v>0</v>
      </c>
      <c r="AG59" s="7" t="n">
        <f aca="false">FALSE()</f>
        <v>0</v>
      </c>
      <c r="AH59" s="7" t="n">
        <f aca="false">FALSE()</f>
        <v>0</v>
      </c>
      <c r="AI59" s="7" t="n">
        <f aca="false">FALSE()</f>
        <v>0</v>
      </c>
      <c r="AJ59" s="7" t="n">
        <f aca="false">FALSE()</f>
        <v>0</v>
      </c>
      <c r="AK59" s="7" t="n">
        <f aca="false">FALSE()</f>
        <v>0</v>
      </c>
      <c r="AL59" s="7" t="n">
        <f aca="false">FALSE()</f>
        <v>0</v>
      </c>
      <c r="AM59" s="7" t="n">
        <f aca="false">FALSE()</f>
        <v>0</v>
      </c>
      <c r="AN59" s="7" t="n">
        <f aca="false">FALSE()</f>
        <v>0</v>
      </c>
      <c r="AO59" s="7" t="n">
        <f aca="false">AND(NOT(OR(U59:AN59)),R59)</f>
        <v>0</v>
      </c>
    </row>
    <row r="60" customFormat="false" ht="15.75" hidden="false" customHeight="false" outlineLevel="0" collapsed="false">
      <c r="A60" s="9" t="e">
        <f aca="true">INDIRECT("'Ответы на форму (1)'!A"&amp;$P60,TRUE())</f>
        <v>#REF!</v>
      </c>
      <c r="B60" s="6" t="e">
        <f aca="true">INDIRECT("'Ответы на форму (1)'!B"&amp;$P60,TRUE())</f>
        <v>#REF!</v>
      </c>
      <c r="C60" s="6" t="e">
        <f aca="true">INDIRECT("'Ответы на форму (1)'!C"&amp;$P60,TRUE())</f>
        <v>#REF!</v>
      </c>
      <c r="D60" s="6" t="e">
        <f aca="true">INDIRECT("'Ответы на форму (1)'!D"&amp;$P60,TRUE())</f>
        <v>#REF!</v>
      </c>
      <c r="E60" s="6" t="e">
        <f aca="true">INDIRECT("'Ответы на форму (1)'!E"&amp;$P60,TRUE())</f>
        <v>#REF!</v>
      </c>
      <c r="F60" s="6" t="n">
        <f aca="false">IFERROR(__xludf.dummyfunction("iferror(VALUE(REGEXEXTRACT(TEXT(INDIRECT(""'Ответы на форму (1)'!F""&amp;$P60,TRUE),""####""),""[0-9]+"")),IF(IFERROR(SEARCH(""моцро"",INDIRECT(""'Ответы на форму (1)'!F""&amp;$P60,TRUE)),-1) &gt;= 0,117,INDIRECT(""'Ответы на форму (1)'!F""&amp;$P60,TRUE)))"),140)</f>
        <v>140</v>
      </c>
      <c r="G60" s="6" t="e">
        <f aca="true">INDIRECT("'Ответы на форму (1)'!G"&amp;$P60,TRUE())</f>
        <v>#REF!</v>
      </c>
      <c r="H60" s="10" t="e">
        <f aca="true">IFERROR(MID(INDIRECT("'Ответы на форму (1)'!H"&amp;$P60,TRUE()),SEARCH("vk.com",INDIRECT("'Ответы на форму (1)'!H"&amp;$P60,TRUE())),LEN(INDIRECT("'Ответы на форму (1)'!H"&amp;$P60,TRUE()))),INDIRECT("'Ответы на форму (1)'!H"&amp;$P60,TRUE()))</f>
        <v>#REF!</v>
      </c>
      <c r="I60" s="6" t="e">
        <f aca="true">INDIRECT("'Ответы на форму (1)'!I"&amp;$P60,TRUE())</f>
        <v>#REF!</v>
      </c>
      <c r="J60" s="11" t="str">
        <f aca="false">IFERROR(__xludf.dummyfunction("arrayformula(trim(iferror(SPLIT(T(INDIRECT(""'Ответы на форму (1)'!J""&amp;$P60,TRUE)),"","",TRUE,TRUE),"""")))"),"Информатика")</f>
        <v>Информатика</v>
      </c>
      <c r="K60" s="11"/>
      <c r="L60" s="11"/>
      <c r="M60" s="11" t="e">
        <f aca="true">INDIRECT("'Ответы на форму (1)'!K"&amp;$P60,TRUE())</f>
        <v>#REF!</v>
      </c>
      <c r="N60" s="11" t="e">
        <f aca="true">INDIRECT("'Ответы на форму (1)'!L"&amp;$P60,TRUE())</f>
        <v>#REF!</v>
      </c>
      <c r="O60" s="6" t="e">
        <f aca="false" t="array" ref="O60:O60">IF(B60 &lt;&gt; "",IF(COUNTIF(concat(TRIM('Список прошлого года'!$B$2:$B$200),TRIM('Список прошлого года'!$C$2:$C$200)),concat(TRIM(B60),TRIM(C60))) &gt; 0,"Да","Нет"),"")</f>
        <v>#REF!</v>
      </c>
      <c r="P60" s="7" t="n">
        <v>72</v>
      </c>
      <c r="Q60" s="7" t="n">
        <v>1</v>
      </c>
      <c r="R60" s="7" t="n">
        <f aca="false">FALSE()</f>
        <v>0</v>
      </c>
      <c r="S60" s="6" t="e">
        <f aca="false" t="array" ref="S60:S60">VLOOKUP(concat(B60,C60),{concat('Список от Вовы'!$B$1:$B$150,'Список от Вовы'!$C$1:$C$150),'Список от Вовы'!$O$1:$O$150},2,FALSE())</f>
        <v>#N/A</v>
      </c>
      <c r="T60" s="6"/>
      <c r="U60" s="7" t="n">
        <f aca="false">FALSE()</f>
        <v>0</v>
      </c>
      <c r="V60" s="7" t="n">
        <f aca="false">FALSE()</f>
        <v>0</v>
      </c>
      <c r="W60" s="7" t="n">
        <f aca="false">FALSE()</f>
        <v>0</v>
      </c>
      <c r="X60" s="7" t="n">
        <f aca="false">FALSE()</f>
        <v>0</v>
      </c>
      <c r="Y60" s="7" t="n">
        <f aca="false">FALSE()</f>
        <v>0</v>
      </c>
      <c r="Z60" s="7" t="n">
        <f aca="false">FALSE()</f>
        <v>0</v>
      </c>
      <c r="AA60" s="7" t="n">
        <f aca="false">FALSE()</f>
        <v>0</v>
      </c>
      <c r="AB60" s="7" t="n">
        <f aca="false">FALSE()</f>
        <v>0</v>
      </c>
      <c r="AC60" s="7" t="n">
        <f aca="false">FALSE()</f>
        <v>0</v>
      </c>
      <c r="AD60" s="7" t="n">
        <f aca="false">FALSE()</f>
        <v>0</v>
      </c>
      <c r="AE60" s="7" t="n">
        <f aca="false">FALSE()</f>
        <v>0</v>
      </c>
      <c r="AF60" s="7" t="n">
        <f aca="false">FALSE()</f>
        <v>0</v>
      </c>
      <c r="AG60" s="7" t="n">
        <f aca="false">FALSE()</f>
        <v>0</v>
      </c>
      <c r="AH60" s="7" t="n">
        <f aca="false">FALSE()</f>
        <v>0</v>
      </c>
      <c r="AI60" s="7" t="n">
        <f aca="false">FALSE()</f>
        <v>0</v>
      </c>
      <c r="AJ60" s="7" t="n">
        <f aca="false">FALSE()</f>
        <v>0</v>
      </c>
      <c r="AK60" s="7" t="n">
        <f aca="false">FALSE()</f>
        <v>0</v>
      </c>
      <c r="AL60" s="7" t="n">
        <f aca="false">FALSE()</f>
        <v>0</v>
      </c>
      <c r="AM60" s="7" t="n">
        <f aca="false">FALSE()</f>
        <v>0</v>
      </c>
      <c r="AN60" s="7" t="n">
        <f aca="false">FALSE()</f>
        <v>0</v>
      </c>
      <c r="AO60" s="7" t="n">
        <f aca="false">AND(NOT(OR(U60:AN60)),R60)</f>
        <v>0</v>
      </c>
    </row>
    <row r="61" customFormat="false" ht="15.75" hidden="false" customHeight="false" outlineLevel="0" collapsed="false">
      <c r="A61" s="9" t="e">
        <f aca="true">INDIRECT("'Ответы на форму (1)'!A"&amp;$P61,TRUE())</f>
        <v>#REF!</v>
      </c>
      <c r="B61" s="6" t="e">
        <f aca="true">INDIRECT("'Ответы на форму (1)'!B"&amp;$P61,TRUE())</f>
        <v>#REF!</v>
      </c>
      <c r="C61" s="6" t="e">
        <f aca="true">INDIRECT("'Ответы на форму (1)'!C"&amp;$P61,TRUE())</f>
        <v>#REF!</v>
      </c>
      <c r="D61" s="6" t="e">
        <f aca="true">INDIRECT("'Ответы на форму (1)'!D"&amp;$P61,TRUE())</f>
        <v>#REF!</v>
      </c>
      <c r="E61" s="6" t="e">
        <f aca="true">INDIRECT("'Ответы на форму (1)'!E"&amp;$P61,TRUE())</f>
        <v>#REF!</v>
      </c>
      <c r="F61" s="6" t="n">
        <f aca="false">IFERROR(__xludf.dummyfunction("iferror(VALUE(REGEXEXTRACT(TEXT(INDIRECT(""'Ответы на форму (1)'!F""&amp;$P61,TRUE),""####""),""[0-9]+"")),IF(IFERROR(SEARCH(""моцро"",INDIRECT(""'Ответы на форму (1)'!F""&amp;$P61,TRUE)),-1) &gt;= 0,117,INDIRECT(""'Ответы на форму (1)'!F""&amp;$P61,TRUE)))"),25)</f>
        <v>25</v>
      </c>
      <c r="G61" s="6" t="e">
        <f aca="true">INDIRECT("'Ответы на форму (1)'!G"&amp;$P61,TRUE())</f>
        <v>#REF!</v>
      </c>
      <c r="H61" s="10" t="e">
        <f aca="true">IFERROR(MID(INDIRECT("'Ответы на форму (1)'!H"&amp;$P61,TRUE()),SEARCH("vk.com",INDIRECT("'Ответы на форму (1)'!H"&amp;$P61,TRUE())),LEN(INDIRECT("'Ответы на форму (1)'!H"&amp;$P61,TRUE()))),INDIRECT("'Ответы на форму (1)'!H"&amp;$P61,TRUE()))</f>
        <v>#REF!</v>
      </c>
      <c r="I61" s="6" t="e">
        <f aca="true">INDIRECT("'Ответы на форму (1)'!I"&amp;$P61,TRUE())</f>
        <v>#REF!</v>
      </c>
      <c r="J61" s="11" t="str">
        <f aca="false">IFERROR(__xludf.dummyfunction("arrayformula(trim(iferror(SPLIT(T(INDIRECT(""'Ответы на форму (1)'!J""&amp;$P61,TRUE)),"","",TRUE,TRUE),"""")))"),"Физика")</f>
        <v>Физика</v>
      </c>
      <c r="K61" s="11" t="str">
        <f aca="false">IFERROR(__xludf.dummyfunction("""COMPUTED_VALUE"""),"Информатика")</f>
        <v>Информатика</v>
      </c>
      <c r="L61" s="11" t="str">
        <f aca="false">IFERROR(__xludf.dummyfunction("""COMPUTED_VALUE"""),"Русский язык")</f>
        <v>Русский язык</v>
      </c>
      <c r="M61" s="11" t="e">
        <f aca="true">INDIRECT("'Ответы на форму (1)'!K"&amp;$P61,TRUE())</f>
        <v>#REF!</v>
      </c>
      <c r="N61" s="11" t="e">
        <f aca="true">INDIRECT("'Ответы на форму (1)'!L"&amp;$P61,TRUE())</f>
        <v>#REF!</v>
      </c>
      <c r="O61" s="6" t="e">
        <f aca="false" t="array" ref="O61:O61">IF(B61 &lt;&gt; "",IF(COUNTIF(concat(TRIM('Список прошлого года'!$B$2:$B$200),TRIM('Список прошлого года'!$C$2:$C$200)),concat(TRIM(B61),TRIM(C61))) &gt; 0,"Да","Нет"),"")</f>
        <v>#REF!</v>
      </c>
      <c r="P61" s="7" t="n">
        <v>73</v>
      </c>
      <c r="Q61" s="7" t="n">
        <v>-1</v>
      </c>
      <c r="R61" s="7" t="n">
        <f aca="false">FALSE()</f>
        <v>0</v>
      </c>
      <c r="S61" s="6" t="e">
        <f aca="false" t="array" ref="S61:S61">VLOOKUP(concat(B61,C61),{concat('Список от Вовы'!$B$1:$B$150,'Список от Вовы'!$C$1:$C$150),'Список от Вовы'!$O$1:$O$150},2,FALSE())</f>
        <v>#N/A</v>
      </c>
      <c r="T61" s="6"/>
      <c r="U61" s="7" t="n">
        <f aca="false">FALSE()</f>
        <v>0</v>
      </c>
      <c r="V61" s="7" t="n">
        <f aca="false">FALSE()</f>
        <v>0</v>
      </c>
      <c r="W61" s="7" t="n">
        <f aca="false">FALSE()</f>
        <v>0</v>
      </c>
      <c r="X61" s="7" t="n">
        <f aca="false">FALSE()</f>
        <v>0</v>
      </c>
      <c r="Y61" s="7" t="n">
        <f aca="false">FALSE()</f>
        <v>0</v>
      </c>
      <c r="Z61" s="7" t="n">
        <f aca="false">FALSE()</f>
        <v>0</v>
      </c>
      <c r="AA61" s="7" t="n">
        <f aca="false">FALSE()</f>
        <v>0</v>
      </c>
      <c r="AB61" s="7" t="n">
        <f aca="false">FALSE()</f>
        <v>0</v>
      </c>
      <c r="AC61" s="7" t="n">
        <f aca="false">FALSE()</f>
        <v>0</v>
      </c>
      <c r="AD61" s="7" t="n">
        <f aca="false">FALSE()</f>
        <v>0</v>
      </c>
      <c r="AE61" s="7" t="n">
        <f aca="false">FALSE()</f>
        <v>0</v>
      </c>
      <c r="AF61" s="7" t="n">
        <f aca="false">FALSE()</f>
        <v>0</v>
      </c>
      <c r="AG61" s="7" t="n">
        <f aca="false">FALSE()</f>
        <v>0</v>
      </c>
      <c r="AH61" s="7" t="n">
        <f aca="false">FALSE()</f>
        <v>0</v>
      </c>
      <c r="AI61" s="7" t="n">
        <f aca="false">FALSE()</f>
        <v>0</v>
      </c>
      <c r="AJ61" s="7" t="n">
        <f aca="false">FALSE()</f>
        <v>0</v>
      </c>
      <c r="AK61" s="7" t="n">
        <f aca="false">FALSE()</f>
        <v>0</v>
      </c>
      <c r="AL61" s="7" t="n">
        <f aca="false">FALSE()</f>
        <v>0</v>
      </c>
      <c r="AM61" s="7" t="n">
        <f aca="false">FALSE()</f>
        <v>0</v>
      </c>
      <c r="AN61" s="7" t="n">
        <f aca="false">FALSE()</f>
        <v>0</v>
      </c>
      <c r="AO61" s="7" t="n">
        <f aca="false">AND(NOT(OR(U61:AN61)),R61)</f>
        <v>0</v>
      </c>
    </row>
    <row r="62" customFormat="false" ht="15.75" hidden="false" customHeight="false" outlineLevel="0" collapsed="false">
      <c r="A62" s="9" t="e">
        <f aca="true">INDIRECT("'Ответы на форму (1)'!A"&amp;$P62,TRUE())</f>
        <v>#REF!</v>
      </c>
      <c r="B62" s="6" t="e">
        <f aca="true">INDIRECT("'Ответы на форму (1)'!B"&amp;$P62,TRUE())</f>
        <v>#REF!</v>
      </c>
      <c r="C62" s="6" t="e">
        <f aca="true">INDIRECT("'Ответы на форму (1)'!C"&amp;$P62,TRUE())</f>
        <v>#REF!</v>
      </c>
      <c r="D62" s="6" t="e">
        <f aca="true">INDIRECT("'Ответы на форму (1)'!D"&amp;$P62,TRUE())</f>
        <v>#REF!</v>
      </c>
      <c r="E62" s="6" t="e">
        <f aca="true">INDIRECT("'Ответы на форму (1)'!E"&amp;$P62,TRUE())</f>
        <v>#REF!</v>
      </c>
      <c r="F62" s="6" t="n">
        <f aca="false">IFERROR(__xludf.dummyfunction("iferror(VALUE(REGEXEXTRACT(TEXT(INDIRECT(""'Ответы на форму (1)'!F""&amp;$P62,TRUE),""####""),""[0-9]+"")),IF(IFERROR(SEARCH(""моцро"",INDIRECT(""'Ответы на форму (1)'!F""&amp;$P62,TRUE)),-1) &gt;= 0,117,INDIRECT(""'Ответы на форму (1)'!F""&amp;$P62,TRUE)))"),25)</f>
        <v>25</v>
      </c>
      <c r="G62" s="6" t="e">
        <f aca="true">INDIRECT("'Ответы на форму (1)'!G"&amp;$P62,TRUE())</f>
        <v>#REF!</v>
      </c>
      <c r="H62" s="10" t="e">
        <f aca="true">IFERROR(MID(INDIRECT("'Ответы на форму (1)'!H"&amp;$P62,TRUE()),SEARCH("vk.com",INDIRECT("'Ответы на форму (1)'!H"&amp;$P62,TRUE())),LEN(INDIRECT("'Ответы на форму (1)'!H"&amp;$P62,TRUE()))),INDIRECT("'Ответы на форму (1)'!H"&amp;$P62,TRUE()))</f>
        <v>#REF!</v>
      </c>
      <c r="I62" s="6" t="e">
        <f aca="true">INDIRECT("'Ответы на форму (1)'!I"&amp;$P62,TRUE())</f>
        <v>#REF!</v>
      </c>
      <c r="J62" s="11" t="str">
        <f aca="false">IFERROR(__xludf.dummyfunction("arrayformula(trim(iferror(SPLIT(T(INDIRECT(""'Ответы на форму (1)'!J""&amp;$P62,TRUE)),"","",TRUE,TRUE),"""")))"),"Информатика")</f>
        <v>Информатика</v>
      </c>
      <c r="K62" s="11"/>
      <c r="L62" s="11"/>
      <c r="M62" s="11" t="e">
        <f aca="true">INDIRECT("'Ответы на форму (1)'!K"&amp;$P62,TRUE())</f>
        <v>#REF!</v>
      </c>
      <c r="N62" s="11" t="e">
        <f aca="true">INDIRECT("'Ответы на форму (1)'!L"&amp;$P62,TRUE())</f>
        <v>#REF!</v>
      </c>
      <c r="O62" s="6" t="e">
        <f aca="false" t="array" ref="O62:O62">IF(B62 &lt;&gt; "",IF(COUNTIF(concat(TRIM('Список прошлого года'!$B$2:$B$200),TRIM('Список прошлого года'!$C$2:$C$200)),concat(TRIM(B62),TRIM(C62))) &gt; 0,"Да","Нет"),"")</f>
        <v>#REF!</v>
      </c>
      <c r="P62" s="7" t="n">
        <v>74</v>
      </c>
      <c r="Q62" s="7" t="n">
        <v>2</v>
      </c>
      <c r="R62" s="7" t="n">
        <f aca="false">TRUE()</f>
        <v>1</v>
      </c>
      <c r="S62" s="6" t="e">
        <f aca="false" t="array" ref="S62:S62">VLOOKUP(concat(B62,C62),{concat('Список от Вовы'!$B$1:$B$150,'Список от Вовы'!$C$1:$C$150),'Список от Вовы'!$O$1:$O$150},2,FALSE())</f>
        <v>#N/A</v>
      </c>
      <c r="T62" s="12"/>
      <c r="U62" s="7" t="n">
        <f aca="false">TRUE()</f>
        <v>1</v>
      </c>
      <c r="V62" s="7" t="n">
        <f aca="false">TRUE()</f>
        <v>1</v>
      </c>
      <c r="W62" s="7" t="n">
        <f aca="false">TRUE()</f>
        <v>1</v>
      </c>
      <c r="X62" s="7" t="n">
        <f aca="false">TRUE()</f>
        <v>1</v>
      </c>
      <c r="Y62" s="7" t="n">
        <f aca="false">TRUE()</f>
        <v>1</v>
      </c>
      <c r="Z62" s="7" t="n">
        <f aca="false">TRUE()</f>
        <v>1</v>
      </c>
      <c r="AA62" s="7" t="n">
        <f aca="false">TRUE()</f>
        <v>1</v>
      </c>
      <c r="AB62" s="7" t="n">
        <f aca="false">TRUE()</f>
        <v>1</v>
      </c>
      <c r="AC62" s="7" t="n">
        <f aca="false">TRUE()</f>
        <v>1</v>
      </c>
      <c r="AD62" s="7" t="n">
        <f aca="false">FALSE()</f>
        <v>0</v>
      </c>
      <c r="AE62" s="7" t="n">
        <f aca="false">TRUE()</f>
        <v>1</v>
      </c>
      <c r="AF62" s="7" t="n">
        <f aca="false">FALSE()</f>
        <v>0</v>
      </c>
      <c r="AG62" s="7" t="n">
        <f aca="false">TRUE()</f>
        <v>1</v>
      </c>
      <c r="AH62" s="7" t="n">
        <f aca="false">FALSE()</f>
        <v>0</v>
      </c>
      <c r="AI62" s="7" t="n">
        <f aca="false">TRUE()</f>
        <v>1</v>
      </c>
      <c r="AJ62" s="7" t="n">
        <f aca="false">TRUE()</f>
        <v>1</v>
      </c>
      <c r="AK62" s="7" t="n">
        <f aca="false">TRUE()</f>
        <v>1</v>
      </c>
      <c r="AL62" s="7" t="n">
        <f aca="false">TRUE()</f>
        <v>1</v>
      </c>
      <c r="AM62" s="7" t="n">
        <f aca="false">TRUE()</f>
        <v>1</v>
      </c>
      <c r="AN62" s="7" t="n">
        <f aca="false">FALSE()</f>
        <v>0</v>
      </c>
      <c r="AO62" s="7" t="n">
        <f aca="false">AND(NOT(OR(U62:AN62)),R62)</f>
        <v>0</v>
      </c>
    </row>
    <row r="63" customFormat="false" ht="15.75" hidden="false" customHeight="false" outlineLevel="0" collapsed="false">
      <c r="A63" s="9" t="e">
        <f aca="true">INDIRECT("'Ответы на форму (1)'!A"&amp;$P63,TRUE())</f>
        <v>#REF!</v>
      </c>
      <c r="B63" s="6" t="e">
        <f aca="true">INDIRECT("'Ответы на форму (1)'!B"&amp;$P63,TRUE())</f>
        <v>#REF!</v>
      </c>
      <c r="C63" s="6" t="e">
        <f aca="true">INDIRECT("'Ответы на форму (1)'!C"&amp;$P63,TRUE())</f>
        <v>#REF!</v>
      </c>
      <c r="D63" s="6" t="e">
        <f aca="true">INDIRECT("'Ответы на форму (1)'!D"&amp;$P63,TRUE())</f>
        <v>#REF!</v>
      </c>
      <c r="E63" s="6" t="e">
        <f aca="true">INDIRECT("'Ответы на форму (1)'!E"&amp;$P63,TRUE())</f>
        <v>#REF!</v>
      </c>
      <c r="F63" s="6" t="n">
        <f aca="false">IFERROR(__xludf.dummyfunction("iferror(VALUE(REGEXEXTRACT(TEXT(INDIRECT(""'Ответы на форму (1)'!F""&amp;$P63,TRUE),""####""),""[0-9]+"")),IF(IFERROR(SEARCH(""моцро"",INDIRECT(""'Ответы на форму (1)'!F""&amp;$P63,TRUE)),-1) &gt;= 0,117,INDIRECT(""'Ответы на форму (1)'!F""&amp;$P63,TRUE)))"),115)</f>
        <v>115</v>
      </c>
      <c r="G63" s="6" t="e">
        <f aca="true">INDIRECT("'Ответы на форму (1)'!G"&amp;$P63,TRUE())</f>
        <v>#REF!</v>
      </c>
      <c r="H63" s="5" t="s">
        <v>540</v>
      </c>
      <c r="I63" s="6" t="e">
        <f aca="true">INDIRECT("'Ответы на форму (1)'!I"&amp;$P63,TRUE())</f>
        <v>#REF!</v>
      </c>
      <c r="J63" s="11" t="str">
        <f aca="false">IFERROR(__xludf.dummyfunction("arrayformula(trim(iferror(SPLIT(T(INDIRECT(""'Ответы на форму (1)'!J""&amp;$P63,TRUE)),"","",TRUE,TRUE),"""")))"),"Информатика")</f>
        <v>Информатика</v>
      </c>
      <c r="K63" s="11" t="str">
        <f aca="false">IFERROR(__xludf.dummyfunction("""COMPUTED_VALUE"""),"Экономика")</f>
        <v>Экономика</v>
      </c>
      <c r="L63" s="11"/>
      <c r="M63" s="11" t="e">
        <f aca="true">INDIRECT("'Ответы на форму (1)'!K"&amp;$P63,TRUE())</f>
        <v>#REF!</v>
      </c>
      <c r="N63" s="11" t="e">
        <f aca="true">INDIRECT("'Ответы на форму (1)'!L"&amp;$P63,TRUE())</f>
        <v>#REF!</v>
      </c>
      <c r="O63" s="6" t="e">
        <f aca="false" t="array" ref="O63:O63">IF(B63 &lt;&gt; "",IF(COUNTIF(concat(TRIM('Список прошлого года'!$B$2:$B$200),TRIM('Список прошлого года'!$C$2:$C$200)),concat(TRIM(B63),TRIM(C63))) &gt; 0,"Да","Нет"),"")</f>
        <v>#REF!</v>
      </c>
      <c r="P63" s="7" t="n">
        <v>75</v>
      </c>
      <c r="Q63" s="7" t="n">
        <v>-1</v>
      </c>
      <c r="R63" s="7" t="n">
        <f aca="false">FALSE()</f>
        <v>0</v>
      </c>
      <c r="S63" s="6" t="e">
        <f aca="false" t="array" ref="S63:S63">VLOOKUP(concat(B63,C63),{concat('Список от Вовы'!$B$1:$B$150,'Список от Вовы'!$C$1:$C$150),'Список от Вовы'!$O$1:$O$150},2,FALSE())</f>
        <v>#N/A</v>
      </c>
      <c r="T63" s="6"/>
      <c r="U63" s="7" t="n">
        <f aca="false">FALSE()</f>
        <v>0</v>
      </c>
      <c r="V63" s="7" t="n">
        <f aca="false">FALSE()</f>
        <v>0</v>
      </c>
      <c r="W63" s="7" t="n">
        <f aca="false">FALSE()</f>
        <v>0</v>
      </c>
      <c r="X63" s="7" t="n">
        <f aca="false">FALSE()</f>
        <v>0</v>
      </c>
      <c r="Y63" s="7" t="n">
        <f aca="false">FALSE()</f>
        <v>0</v>
      </c>
      <c r="Z63" s="7" t="n">
        <f aca="false">FALSE()</f>
        <v>0</v>
      </c>
      <c r="AA63" s="7" t="n">
        <f aca="false">FALSE()</f>
        <v>0</v>
      </c>
      <c r="AB63" s="7" t="n">
        <f aca="false">FALSE()</f>
        <v>0</v>
      </c>
      <c r="AC63" s="7" t="n">
        <f aca="false">FALSE()</f>
        <v>0</v>
      </c>
      <c r="AD63" s="7" t="n">
        <f aca="false">FALSE()</f>
        <v>0</v>
      </c>
      <c r="AE63" s="7" t="n">
        <f aca="false">FALSE()</f>
        <v>0</v>
      </c>
      <c r="AF63" s="7" t="n">
        <f aca="false">FALSE()</f>
        <v>0</v>
      </c>
      <c r="AG63" s="7" t="n">
        <f aca="false">FALSE()</f>
        <v>0</v>
      </c>
      <c r="AH63" s="7" t="n">
        <f aca="false">FALSE()</f>
        <v>0</v>
      </c>
      <c r="AI63" s="7" t="n">
        <f aca="false">FALSE()</f>
        <v>0</v>
      </c>
      <c r="AJ63" s="7" t="n">
        <f aca="false">FALSE()</f>
        <v>0</v>
      </c>
      <c r="AK63" s="7" t="n">
        <f aca="false">FALSE()</f>
        <v>0</v>
      </c>
      <c r="AL63" s="7" t="n">
        <f aca="false">FALSE()</f>
        <v>0</v>
      </c>
      <c r="AM63" s="7" t="n">
        <f aca="false">FALSE()</f>
        <v>0</v>
      </c>
      <c r="AN63" s="7" t="n">
        <f aca="false">FALSE()</f>
        <v>0</v>
      </c>
      <c r="AO63" s="7" t="n">
        <f aca="false">AND(NOT(OR(U63:AN63)),R63)</f>
        <v>0</v>
      </c>
    </row>
    <row r="64" customFormat="false" ht="15.75" hidden="false" customHeight="false" outlineLevel="0" collapsed="false">
      <c r="A64" s="9" t="e">
        <f aca="true">INDIRECT("'Ответы на форму (1)'!A"&amp;$P64,TRUE())</f>
        <v>#REF!</v>
      </c>
      <c r="B64" s="6" t="e">
        <f aca="true">INDIRECT("'Ответы на форму (1)'!B"&amp;$P64,TRUE())</f>
        <v>#REF!</v>
      </c>
      <c r="C64" s="6" t="e">
        <f aca="true">INDIRECT("'Ответы на форму (1)'!C"&amp;$P64,TRUE())</f>
        <v>#REF!</v>
      </c>
      <c r="D64" s="6" t="e">
        <f aca="true">INDIRECT("'Ответы на форму (1)'!D"&amp;$P64,TRUE())</f>
        <v>#REF!</v>
      </c>
      <c r="E64" s="6" t="e">
        <f aca="true">INDIRECT("'Ответы на форму (1)'!E"&amp;$P64,TRUE())</f>
        <v>#REF!</v>
      </c>
      <c r="F64" s="6" t="n">
        <f aca="false">IFERROR(__xludf.dummyfunction("iferror(VALUE(REGEXEXTRACT(TEXT(INDIRECT(""'Ответы на форму (1)'!F""&amp;$P64,TRUE),""####""),""[0-9]+"")),IF(IFERROR(SEARCH(""моцро"",INDIRECT(""'Ответы на форму (1)'!F""&amp;$P64,TRUE)),-1) &gt;= 0,117,INDIRECT(""'Ответы на форму (1)'!F""&amp;$P64,TRUE)))"),144)</f>
        <v>144</v>
      </c>
      <c r="G64" s="6" t="e">
        <f aca="true">INDIRECT("'Ответы на форму (1)'!G"&amp;$P64,TRUE())</f>
        <v>#REF!</v>
      </c>
      <c r="H64" s="5" t="s">
        <v>541</v>
      </c>
      <c r="I64" s="6" t="e">
        <f aca="true">INDIRECT("'Ответы на форму (1)'!I"&amp;$P64,TRUE())</f>
        <v>#REF!</v>
      </c>
      <c r="J64" s="11" t="str">
        <f aca="false">IFERROR(__xludf.dummyfunction("arrayformula(trim(iferror(SPLIT(T(INDIRECT(""'Ответы на форму (1)'!J""&amp;$P64,TRUE)),"","",TRUE,TRUE),"""")))"),"Физика")</f>
        <v>Физика</v>
      </c>
      <c r="K64" s="11" t="str">
        <f aca="false">IFERROR(__xludf.dummyfunction("""COMPUTED_VALUE"""),"Информатика")</f>
        <v>Информатика</v>
      </c>
      <c r="L64" s="11" t="str">
        <f aca="false">IFERROR(__xludf.dummyfunction("""COMPUTED_VALUE"""),"Русский язык")</f>
        <v>Русский язык</v>
      </c>
      <c r="M64" s="11" t="e">
        <f aca="true">INDIRECT("'Ответы на форму (1)'!K"&amp;$P64,TRUE())</f>
        <v>#REF!</v>
      </c>
      <c r="N64" s="11" t="e">
        <f aca="true">INDIRECT("'Ответы на форму (1)'!L"&amp;$P64,TRUE())</f>
        <v>#REF!</v>
      </c>
      <c r="O64" s="6" t="e">
        <f aca="false" t="array" ref="O64:O64">IF(B64 &lt;&gt; "",IF(COUNTIF(concat(TRIM('Список прошлого года'!$B$2:$B$200),TRIM('Список прошлого года'!$C$2:$C$200)),concat(TRIM(B64),TRIM(C64))) &gt; 0,"Да","Нет"),"")</f>
        <v>#REF!</v>
      </c>
      <c r="P64" s="7" t="n">
        <v>77</v>
      </c>
      <c r="Q64" s="7" t="n">
        <v>2</v>
      </c>
      <c r="R64" s="7" t="n">
        <f aca="false">TRUE()</f>
        <v>1</v>
      </c>
      <c r="S64" s="6" t="e">
        <f aca="false" t="array" ref="S64:S64">VLOOKUP(concat(B64,C64),{concat('Список от Вовы'!$B$1:$B$150,'Список от Вовы'!$C$1:$C$150),'Список от Вовы'!$O$1:$O$150},2,FALSE())</f>
        <v>#N/A</v>
      </c>
      <c r="T64" s="6"/>
      <c r="U64" s="7" t="n">
        <f aca="false">FALSE()</f>
        <v>0</v>
      </c>
      <c r="V64" s="7" t="n">
        <f aca="false">FALSE()</f>
        <v>0</v>
      </c>
      <c r="W64" s="7" t="n">
        <f aca="false">FALSE()</f>
        <v>0</v>
      </c>
      <c r="X64" s="7" t="n">
        <f aca="false">FALSE()</f>
        <v>0</v>
      </c>
      <c r="Y64" s="7" t="n">
        <f aca="false">FALSE()</f>
        <v>0</v>
      </c>
      <c r="Z64" s="7" t="n">
        <f aca="false">FALSE()</f>
        <v>0</v>
      </c>
      <c r="AA64" s="7" t="n">
        <f aca="false">FALSE()</f>
        <v>0</v>
      </c>
      <c r="AB64" s="7" t="n">
        <f aca="false">FALSE()</f>
        <v>0</v>
      </c>
      <c r="AC64" s="7" t="n">
        <f aca="false">FALSE()</f>
        <v>0</v>
      </c>
      <c r="AD64" s="7" t="n">
        <f aca="false">FALSE()</f>
        <v>0</v>
      </c>
      <c r="AE64" s="7" t="n">
        <f aca="false">FALSE()</f>
        <v>0</v>
      </c>
      <c r="AF64" s="7" t="n">
        <f aca="false">FALSE()</f>
        <v>0</v>
      </c>
      <c r="AG64" s="7" t="n">
        <f aca="false">FALSE()</f>
        <v>0</v>
      </c>
      <c r="AH64" s="7" t="n">
        <f aca="false">FALSE()</f>
        <v>0</v>
      </c>
      <c r="AI64" s="7" t="n">
        <f aca="false">FALSE()</f>
        <v>0</v>
      </c>
      <c r="AJ64" s="7" t="n">
        <f aca="false">FALSE()</f>
        <v>0</v>
      </c>
      <c r="AK64" s="7" t="n">
        <f aca="false">FALSE()</f>
        <v>0</v>
      </c>
      <c r="AL64" s="7" t="n">
        <f aca="false">FALSE()</f>
        <v>0</v>
      </c>
      <c r="AM64" s="7" t="n">
        <f aca="false">FALSE()</f>
        <v>0</v>
      </c>
      <c r="AN64" s="7" t="n">
        <f aca="false">FALSE()</f>
        <v>0</v>
      </c>
      <c r="AO64" s="7" t="n">
        <f aca="false">AND(NOT(OR(U64:AN64)),R64)</f>
        <v>1</v>
      </c>
    </row>
    <row r="65" customFormat="false" ht="15.75" hidden="false" customHeight="false" outlineLevel="0" collapsed="false">
      <c r="A65" s="9" t="e">
        <f aca="true">INDIRECT("'Ответы на форму (1)'!A"&amp;$P65,TRUE())</f>
        <v>#REF!</v>
      </c>
      <c r="B65" s="6" t="e">
        <f aca="true">INDIRECT("'Ответы на форму (1)'!B"&amp;$P65,TRUE())</f>
        <v>#REF!</v>
      </c>
      <c r="C65" s="6" t="e">
        <f aca="true">INDIRECT("'Ответы на форму (1)'!C"&amp;$P65,TRUE())</f>
        <v>#REF!</v>
      </c>
      <c r="D65" s="6" t="e">
        <f aca="true">INDIRECT("'Ответы на форму (1)'!D"&amp;$P65,TRUE())</f>
        <v>#REF!</v>
      </c>
      <c r="E65" s="6" t="e">
        <f aca="true">INDIRECT("'Ответы на форму (1)'!E"&amp;$P65,TRUE())</f>
        <v>#REF!</v>
      </c>
      <c r="F65" s="6" t="n">
        <f aca="false">IFERROR(__xludf.dummyfunction("iferror(VALUE(REGEXEXTRACT(TEXT(INDIRECT(""'Ответы на форму (1)'!F""&amp;$P65,TRUE),""####""),""[0-9]+"")),IF(IFERROR(SEARCH(""моцро"",INDIRECT(""'Ответы на форму (1)'!F""&amp;$P65,TRUE)),-1) &gt;= 0,117,INDIRECT(""'Ответы на форму (1)'!F""&amp;$P65,TRUE)))"),64)</f>
        <v>64</v>
      </c>
      <c r="G65" s="6" t="e">
        <f aca="true">INDIRECT("'Ответы на форму (1)'!G"&amp;$P65,TRUE())</f>
        <v>#REF!</v>
      </c>
      <c r="H65" s="10" t="e">
        <f aca="true">IFERROR(MID(INDIRECT("'Ответы на форму (1)'!H"&amp;$P65,TRUE()),SEARCH("vk.com",INDIRECT("'Ответы на форму (1)'!H"&amp;$P65,TRUE())),LEN(INDIRECT("'Ответы на форму (1)'!H"&amp;$P65,TRUE()))),INDIRECT("'Ответы на форму (1)'!H"&amp;$P65,TRUE()))</f>
        <v>#REF!</v>
      </c>
      <c r="I65" s="6" t="e">
        <f aca="true">INDIRECT("'Ответы на форму (1)'!I"&amp;$P65,TRUE())</f>
        <v>#REF!</v>
      </c>
      <c r="J65" s="11" t="str">
        <f aca="false">IFERROR(__xludf.dummyfunction("arrayformula(trim(iferror(SPLIT(T(INDIRECT(""'Ответы на форму (1)'!J""&amp;$P65,TRUE)),"","",TRUE,TRUE),"""")))"),"Право")</f>
        <v>Право</v>
      </c>
      <c r="K65" s="11" t="str">
        <f aca="false">IFERROR(__xludf.dummyfunction("""COMPUTED_VALUE"""),"Экономика")</f>
        <v>Экономика</v>
      </c>
      <c r="L65" s="11"/>
      <c r="M65" s="11" t="e">
        <f aca="true">INDIRECT("'Ответы на форму (1)'!K"&amp;$P65,TRUE())</f>
        <v>#REF!</v>
      </c>
      <c r="N65" s="11" t="e">
        <f aca="true">INDIRECT("'Ответы на форму (1)'!L"&amp;$P65,TRUE())</f>
        <v>#REF!</v>
      </c>
      <c r="O65" s="6" t="e">
        <f aca="false" t="array" ref="O65:O65">IF(B65 &lt;&gt; "",IF(COUNTIF(concat(TRIM('Список прошлого года'!$B$2:$B$200),TRIM('Список прошлого года'!$C$2:$C$200)),concat(TRIM(B65),TRIM(C65))) &gt; 0,"Да","Нет"),"")</f>
        <v>#REF!</v>
      </c>
      <c r="P65" s="7" t="n">
        <v>78</v>
      </c>
      <c r="Q65" s="7" t="n">
        <v>2</v>
      </c>
      <c r="R65" s="7" t="n">
        <f aca="false">TRUE()</f>
        <v>1</v>
      </c>
      <c r="S65" s="6" t="e">
        <f aca="false" t="array" ref="S65:S65">VLOOKUP(concat(B65,C65),{concat('Список от Вовы'!$B$1:$B$150,'Список от Вовы'!$C$1:$C$150),'Список от Вовы'!$O$1:$O$150},2,FALSE())</f>
        <v>#N/A</v>
      </c>
      <c r="T65" s="12"/>
      <c r="U65" s="7" t="n">
        <f aca="false">FALSE()</f>
        <v>0</v>
      </c>
      <c r="V65" s="7" t="n">
        <f aca="false">TRUE()</f>
        <v>1</v>
      </c>
      <c r="W65" s="7" t="n">
        <f aca="false">TRUE()</f>
        <v>1</v>
      </c>
      <c r="X65" s="7" t="n">
        <f aca="false">TRUE()</f>
        <v>1</v>
      </c>
      <c r="Y65" s="7" t="n">
        <f aca="false">FALSE()</f>
        <v>0</v>
      </c>
      <c r="Z65" s="7" t="n">
        <f aca="false">TRUE()</f>
        <v>1</v>
      </c>
      <c r="AA65" s="7" t="n">
        <f aca="false">FALSE()</f>
        <v>0</v>
      </c>
      <c r="AB65" s="7" t="n">
        <f aca="false">TRUE()</f>
        <v>1</v>
      </c>
      <c r="AC65" s="7" t="n">
        <f aca="false">TRUE()</f>
        <v>1</v>
      </c>
      <c r="AD65" s="7" t="n">
        <f aca="false">FALSE()</f>
        <v>0</v>
      </c>
      <c r="AE65" s="7" t="n">
        <f aca="false">FALSE()</f>
        <v>0</v>
      </c>
      <c r="AF65" s="7" t="n">
        <f aca="false">TRUE()</f>
        <v>1</v>
      </c>
      <c r="AG65" s="7" t="n">
        <f aca="false">FALSE()</f>
        <v>0</v>
      </c>
      <c r="AH65" s="7" t="n">
        <f aca="false">FALSE()</f>
        <v>0</v>
      </c>
      <c r="AI65" s="7" t="n">
        <f aca="false">FALSE()</f>
        <v>0</v>
      </c>
      <c r="AJ65" s="7" t="n">
        <f aca="false">TRUE()</f>
        <v>1</v>
      </c>
      <c r="AK65" s="7" t="n">
        <f aca="false">FALSE()</f>
        <v>0</v>
      </c>
      <c r="AL65" s="7" t="n">
        <f aca="false">TRUE()</f>
        <v>1</v>
      </c>
      <c r="AM65" s="7" t="n">
        <f aca="false">TRUE()</f>
        <v>1</v>
      </c>
      <c r="AN65" s="7" t="n">
        <f aca="false">FALSE()</f>
        <v>0</v>
      </c>
      <c r="AO65" s="7" t="n">
        <f aca="false">AND(NOT(OR(U65:AN65)),R65)</f>
        <v>0</v>
      </c>
    </row>
    <row r="66" customFormat="false" ht="15.75" hidden="false" customHeight="false" outlineLevel="0" collapsed="false">
      <c r="A66" s="9" t="e">
        <f aca="true">INDIRECT("'Ответы на форму (1)'!A"&amp;$P66,TRUE())</f>
        <v>#REF!</v>
      </c>
      <c r="B66" s="6" t="e">
        <f aca="true">INDIRECT("'Ответы на форму (1)'!B"&amp;$P66,TRUE())</f>
        <v>#REF!</v>
      </c>
      <c r="C66" s="6" t="e">
        <f aca="true">INDIRECT("'Ответы на форму (1)'!C"&amp;$P66,TRUE())</f>
        <v>#REF!</v>
      </c>
      <c r="D66" s="6" t="e">
        <f aca="true">INDIRECT("'Ответы на форму (1)'!D"&amp;$P66,TRUE())</f>
        <v>#REF!</v>
      </c>
      <c r="E66" s="6" t="e">
        <f aca="true">INDIRECT("'Ответы на форму (1)'!E"&amp;$P66,TRUE())</f>
        <v>#REF!</v>
      </c>
      <c r="F66" s="6" t="n">
        <f aca="false">IFERROR(__xludf.dummyfunction("iferror(VALUE(REGEXEXTRACT(TEXT(INDIRECT(""'Ответы на форму (1)'!F""&amp;$P66,TRUE),""####""),""[0-9]+"")),IF(IFERROR(SEARCH(""моцро"",INDIRECT(""'Ответы на форму (1)'!F""&amp;$P66,TRUE)),-1) &gt;= 0,117,INDIRECT(""'Ответы на форму (1)'!F""&amp;$P66,TRUE)))"),117)</f>
        <v>117</v>
      </c>
      <c r="G66" s="6" t="e">
        <f aca="true">INDIRECT("'Ответы на форму (1)'!G"&amp;$P66,TRUE())</f>
        <v>#REF!</v>
      </c>
      <c r="H66" s="6" t="e">
        <f aca="true">IFERROR(MID(INDIRECT("'Ответы на форму (1)'!H"&amp;$P66,TRUE()),SEARCH("vk.com",INDIRECT("'Ответы на форму (1)'!H"&amp;$P66,TRUE())),LEN(INDIRECT("'Ответы на форму (1)'!H"&amp;$P66,TRUE()))),INDIRECT("'Ответы на форму (1)'!H"&amp;$P66,TRUE()))</f>
        <v>#REF!</v>
      </c>
      <c r="I66" s="6" t="e">
        <f aca="true">INDIRECT("'Ответы на форму (1)'!I"&amp;$P66,TRUE())</f>
        <v>#REF!</v>
      </c>
      <c r="J66" s="11" t="str">
        <f aca="false">IFERROR(__xludf.dummyfunction("arrayformula(trim(iferror(SPLIT(T(INDIRECT(""'Ответы на форму (1)'!J""&amp;$P66,TRUE)),"","",TRUE,TRUE),"""")))"),"Информатика")</f>
        <v>Информатика</v>
      </c>
      <c r="K66" s="11"/>
      <c r="L66" s="11"/>
      <c r="M66" s="11" t="e">
        <f aca="true">INDIRECT("'Ответы на форму (1)'!K"&amp;$P66,TRUE())</f>
        <v>#REF!</v>
      </c>
      <c r="N66" s="11" t="e">
        <f aca="true">INDIRECT("'Ответы на форму (1)'!L"&amp;$P66,TRUE())</f>
        <v>#REF!</v>
      </c>
      <c r="O66" s="6" t="e">
        <f aca="false" t="array" ref="O66:O66">IF(B66 &lt;&gt; "",IF(COUNTIF(concat(TRIM('Список прошлого года'!$B$2:$B$200),TRIM('Список прошлого года'!$C$2:$C$200)),concat(TRIM(B66),TRIM(C66))) &gt; 0,"Да","Нет"),"")</f>
        <v>#REF!</v>
      </c>
      <c r="P66" s="7" t="n">
        <v>79</v>
      </c>
      <c r="Q66" s="7" t="n">
        <v>-1</v>
      </c>
      <c r="R66" s="7" t="n">
        <f aca="false">FALSE()</f>
        <v>0</v>
      </c>
      <c r="S66" s="6" t="e">
        <f aca="false" t="array" ref="S66:S66">VLOOKUP(concat(B66,C66),{concat('Список от Вовы'!$B$1:$B$150,'Список от Вовы'!$C$1:$C$150),'Список от Вовы'!$O$1:$O$150},2,FALSE())</f>
        <v>#N/A</v>
      </c>
      <c r="T66" s="7" t="s">
        <v>542</v>
      </c>
      <c r="U66" s="7" t="n">
        <f aca="false">FALSE()</f>
        <v>0</v>
      </c>
      <c r="V66" s="7" t="n">
        <f aca="false">FALSE()</f>
        <v>0</v>
      </c>
      <c r="W66" s="7" t="n">
        <f aca="false">FALSE()</f>
        <v>0</v>
      </c>
      <c r="X66" s="7" t="n">
        <f aca="false">FALSE()</f>
        <v>0</v>
      </c>
      <c r="Y66" s="7" t="n">
        <f aca="false">FALSE()</f>
        <v>0</v>
      </c>
      <c r="Z66" s="7" t="n">
        <f aca="false">FALSE()</f>
        <v>0</v>
      </c>
      <c r="AA66" s="7" t="n">
        <f aca="false">FALSE()</f>
        <v>0</v>
      </c>
      <c r="AB66" s="7" t="n">
        <f aca="false">FALSE()</f>
        <v>0</v>
      </c>
      <c r="AC66" s="7" t="n">
        <f aca="false">FALSE()</f>
        <v>0</v>
      </c>
      <c r="AD66" s="7" t="n">
        <f aca="false">FALSE()</f>
        <v>0</v>
      </c>
      <c r="AE66" s="7" t="n">
        <f aca="false">FALSE()</f>
        <v>0</v>
      </c>
      <c r="AF66" s="7" t="n">
        <f aca="false">FALSE()</f>
        <v>0</v>
      </c>
      <c r="AG66" s="7" t="n">
        <f aca="false">FALSE()</f>
        <v>0</v>
      </c>
      <c r="AH66" s="7" t="n">
        <f aca="false">FALSE()</f>
        <v>0</v>
      </c>
      <c r="AI66" s="7" t="n">
        <f aca="false">FALSE()</f>
        <v>0</v>
      </c>
      <c r="AJ66" s="7" t="n">
        <f aca="false">FALSE()</f>
        <v>0</v>
      </c>
      <c r="AK66" s="7" t="n">
        <f aca="false">FALSE()</f>
        <v>0</v>
      </c>
      <c r="AL66" s="7" t="n">
        <f aca="false">FALSE()</f>
        <v>0</v>
      </c>
      <c r="AM66" s="7" t="n">
        <f aca="false">FALSE()</f>
        <v>0</v>
      </c>
      <c r="AN66" s="7" t="n">
        <f aca="false">FALSE()</f>
        <v>0</v>
      </c>
      <c r="AO66" s="7" t="n">
        <f aca="false">AND(NOT(OR(U66:AN66)),R66)</f>
        <v>0</v>
      </c>
    </row>
    <row r="67" customFormat="false" ht="15.75" hidden="false" customHeight="false" outlineLevel="0" collapsed="false">
      <c r="A67" s="9" t="e">
        <f aca="true">INDIRECT("'Ответы на форму (1)'!A"&amp;$P67,TRUE())</f>
        <v>#REF!</v>
      </c>
      <c r="B67" s="6" t="e">
        <f aca="true">INDIRECT("'Ответы на форму (1)'!B"&amp;$P67,TRUE())</f>
        <v>#REF!</v>
      </c>
      <c r="C67" s="6" t="e">
        <f aca="true">INDIRECT("'Ответы на форму (1)'!C"&amp;$P67,TRUE())</f>
        <v>#REF!</v>
      </c>
      <c r="D67" s="6" t="e">
        <f aca="true">INDIRECT("'Ответы на форму (1)'!D"&amp;$P67,TRUE())</f>
        <v>#REF!</v>
      </c>
      <c r="E67" s="6" t="e">
        <f aca="true">INDIRECT("'Ответы на форму (1)'!E"&amp;$P67,TRUE())</f>
        <v>#REF!</v>
      </c>
      <c r="F67" s="6" t="n">
        <f aca="false">IFERROR(__xludf.dummyfunction("iferror(VALUE(REGEXEXTRACT(TEXT(INDIRECT(""'Ответы на форму (1)'!F""&amp;$P67,TRUE),""####""),""[0-9]+"")),IF(IFERROR(SEARCH(""моцро"",INDIRECT(""'Ответы на форму (1)'!F""&amp;$P67,TRUE)),-1) &gt;= 0,117,INDIRECT(""'Ответы на форму (1)'!F""&amp;$P67,TRUE)))"),117)</f>
        <v>117</v>
      </c>
      <c r="G67" s="6" t="e">
        <f aca="true">INDIRECT("'Ответы на форму (1)'!G"&amp;$P67,TRUE())</f>
        <v>#REF!</v>
      </c>
      <c r="H67" s="10" t="e">
        <f aca="true">IFERROR(MID(INDIRECT("'Ответы на форму (1)'!H"&amp;$P67,TRUE()),SEARCH("vk.com",INDIRECT("'Ответы на форму (1)'!H"&amp;$P67,TRUE())),LEN(INDIRECT("'Ответы на форму (1)'!H"&amp;$P67,TRUE()))),INDIRECT("'Ответы на форму (1)'!H"&amp;$P67,TRUE()))</f>
        <v>#REF!</v>
      </c>
      <c r="I67" s="6" t="e">
        <f aca="true">INDIRECT("'Ответы на форму (1)'!I"&amp;$P67,TRUE())</f>
        <v>#REF!</v>
      </c>
      <c r="J67" s="11" t="str">
        <f aca="false">IFERROR(__xludf.dummyfunction("arrayformula(trim(iferror(SPLIT(T(INDIRECT(""'Ответы на форму (1)'!J""&amp;$P67,TRUE)),"","",TRUE,TRUE),"""")))"),"Физика")</f>
        <v>Физика</v>
      </c>
      <c r="K67" s="11"/>
      <c r="L67" s="11"/>
      <c r="M67" s="11" t="e">
        <f aca="true">INDIRECT("'Ответы на форму (1)'!K"&amp;$P67,TRUE())</f>
        <v>#REF!</v>
      </c>
      <c r="N67" s="7" t="s">
        <v>27</v>
      </c>
      <c r="O67" s="6" t="e">
        <f aca="false" t="array" ref="O67:O67">IF(B67 &lt;&gt; "",IF(COUNTIF(concat(TRIM('Список прошлого года'!$B$2:$B$200),TRIM('Список прошлого года'!$C$2:$C$200)),concat(TRIM(B67),TRIM(C67))) &gt; 0,"Да","Нет"),"")</f>
        <v>#REF!</v>
      </c>
      <c r="P67" s="7" t="n">
        <v>81</v>
      </c>
      <c r="Q67" s="7" t="n">
        <v>2</v>
      </c>
      <c r="R67" s="7" t="n">
        <f aca="false">TRUE()</f>
        <v>1</v>
      </c>
      <c r="S67" s="6" t="e">
        <f aca="false" t="array" ref="S67:S67">VLOOKUP(concat(B67,C67),{concat('Список от Вовы'!$B$1:$B$150,'Список от Вовы'!$C$1:$C$150),'Список от Вовы'!$O$1:$O$150},2,FALSE())</f>
        <v>#N/A</v>
      </c>
      <c r="T67" s="6"/>
      <c r="U67" s="7" t="n">
        <f aca="false">FALSE()</f>
        <v>0</v>
      </c>
      <c r="V67" s="7" t="n">
        <f aca="false">FALSE()</f>
        <v>0</v>
      </c>
      <c r="W67" s="7" t="n">
        <f aca="false">TRUE()</f>
        <v>1</v>
      </c>
      <c r="X67" s="7" t="n">
        <f aca="false">FALSE()</f>
        <v>0</v>
      </c>
      <c r="Y67" s="7" t="n">
        <f aca="false">FALSE()</f>
        <v>0</v>
      </c>
      <c r="Z67" s="7" t="n">
        <f aca="false">FALSE()</f>
        <v>0</v>
      </c>
      <c r="AA67" s="7" t="n">
        <f aca="false">FALSE()</f>
        <v>0</v>
      </c>
      <c r="AB67" s="7" t="n">
        <f aca="false">FALSE()</f>
        <v>0</v>
      </c>
      <c r="AC67" s="7" t="n">
        <f aca="false">FALSE()</f>
        <v>0</v>
      </c>
      <c r="AD67" s="7" t="n">
        <f aca="false">FALSE()</f>
        <v>0</v>
      </c>
      <c r="AE67" s="7" t="n">
        <f aca="false">FALSE()</f>
        <v>0</v>
      </c>
      <c r="AF67" s="7" t="n">
        <f aca="false">FALSE()</f>
        <v>0</v>
      </c>
      <c r="AG67" s="7" t="n">
        <f aca="false">FALSE()</f>
        <v>0</v>
      </c>
      <c r="AH67" s="7" t="n">
        <f aca="false">FALSE()</f>
        <v>0</v>
      </c>
      <c r="AI67" s="7" t="n">
        <f aca="false">FALSE()</f>
        <v>0</v>
      </c>
      <c r="AJ67" s="7" t="n">
        <f aca="false">FALSE()</f>
        <v>0</v>
      </c>
      <c r="AK67" s="7" t="n">
        <f aca="false">FALSE()</f>
        <v>0</v>
      </c>
      <c r="AL67" s="7" t="n">
        <f aca="false">FALSE()</f>
        <v>0</v>
      </c>
      <c r="AM67" s="7" t="n">
        <f aca="false">FALSE()</f>
        <v>0</v>
      </c>
      <c r="AN67" s="7" t="n">
        <f aca="false">FALSE()</f>
        <v>0</v>
      </c>
      <c r="AO67" s="7" t="n">
        <f aca="false">AND(NOT(OR(U67:AN67)),R67)</f>
        <v>0</v>
      </c>
    </row>
    <row r="68" customFormat="false" ht="15.75" hidden="false" customHeight="false" outlineLevel="0" collapsed="false">
      <c r="A68" s="9" t="e">
        <f aca="true">INDIRECT("'Ответы на форму (1)'!A"&amp;$P68,TRUE())</f>
        <v>#REF!</v>
      </c>
      <c r="B68" s="6" t="e">
        <f aca="true">INDIRECT("'Ответы на форму (1)'!B"&amp;$P68,TRUE())</f>
        <v>#REF!</v>
      </c>
      <c r="C68" s="6" t="e">
        <f aca="true">INDIRECT("'Ответы на форму (1)'!C"&amp;$P68,TRUE())</f>
        <v>#REF!</v>
      </c>
      <c r="D68" s="6" t="e">
        <f aca="true">INDIRECT("'Ответы на форму (1)'!D"&amp;$P68,TRUE())</f>
        <v>#REF!</v>
      </c>
      <c r="E68" s="6" t="e">
        <f aca="true">INDIRECT("'Ответы на форму (1)'!E"&amp;$P68,TRUE())</f>
        <v>#REF!</v>
      </c>
      <c r="F68" s="6" t="n">
        <f aca="false">IFERROR(__xludf.dummyfunction("iferror(VALUE(REGEXEXTRACT(TEXT(INDIRECT(""'Ответы на форму (1)'!F""&amp;$P68,TRUE),""####""),""[0-9]+"")),IF(IFERROR(SEARCH(""моцро"",INDIRECT(""'Ответы на форму (1)'!F""&amp;$P68,TRUE)),-1) &gt;= 0,117,INDIRECT(""'Ответы на форму (1)'!F""&amp;$P68,TRUE)))"),149)</f>
        <v>149</v>
      </c>
      <c r="G68" s="6" t="e">
        <f aca="true">INDIRECT("'Ответы на форму (1)'!G"&amp;$P68,TRUE())</f>
        <v>#REF!</v>
      </c>
      <c r="H68" s="10" t="e">
        <f aca="true">IFERROR(MID(INDIRECT("'Ответы на форму (1)'!H"&amp;$P68,TRUE()),SEARCH("vk.com",INDIRECT("'Ответы на форму (1)'!H"&amp;$P68,TRUE())),LEN(INDIRECT("'Ответы на форму (1)'!H"&amp;$P68,TRUE()))),INDIRECT("'Ответы на форму (1)'!H"&amp;$P68,TRUE()))</f>
        <v>#REF!</v>
      </c>
      <c r="I68" s="6" t="e">
        <f aca="true">INDIRECT("'Ответы на форму (1)'!I"&amp;$P68,TRUE())</f>
        <v>#REF!</v>
      </c>
      <c r="J68" s="11" t="str">
        <f aca="false">IFERROR(__xludf.dummyfunction("arrayformula(trim(iferror(SPLIT(T(INDIRECT(""'Ответы на форму (1)'!J""&amp;$P68,TRUE)),"","",TRUE,TRUE),"""")))"),"Физика")</f>
        <v>Физика</v>
      </c>
      <c r="K68" s="11" t="str">
        <f aca="false">IFERROR(__xludf.dummyfunction("""COMPUTED_VALUE"""),"Биология")</f>
        <v>Биология</v>
      </c>
      <c r="L68" s="11" t="str">
        <f aca="false">IFERROR(__xludf.dummyfunction("""COMPUTED_VALUE"""),"Русский язык")</f>
        <v>Русский язык</v>
      </c>
      <c r="M68" s="11" t="e">
        <f aca="true">INDIRECT("'Ответы на форму (1)'!K"&amp;$P68,TRUE())</f>
        <v>#REF!</v>
      </c>
      <c r="N68" s="11" t="e">
        <f aca="true">INDIRECT("'Ответы на форму (1)'!L"&amp;$P68,TRUE())</f>
        <v>#REF!</v>
      </c>
      <c r="O68" s="6" t="e">
        <f aca="false" t="array" ref="O68:O68">IF(B68 &lt;&gt; "",IF(COUNTIF(concat(TRIM('Список прошлого года'!$B$2:$B$200),TRIM('Список прошлого года'!$C$2:$C$200)),concat(TRIM(B68),TRIM(C68))) &gt; 0,"Да","Нет"),"")</f>
        <v>#REF!</v>
      </c>
      <c r="P68" s="7" t="n">
        <v>82</v>
      </c>
      <c r="Q68" s="7" t="n">
        <v>-1</v>
      </c>
      <c r="R68" s="7" t="n">
        <f aca="false">FALSE()</f>
        <v>0</v>
      </c>
      <c r="S68" s="6" t="e">
        <f aca="false" t="array" ref="S68:S68">VLOOKUP(concat(B68,C68),{concat('Список от Вовы'!$B$1:$B$150,'Список от Вовы'!$C$1:$C$150),'Список от Вовы'!$O$1:$O$150},2,FALSE())</f>
        <v>#N/A</v>
      </c>
      <c r="T68" s="6"/>
      <c r="U68" s="7" t="n">
        <f aca="false">FALSE()</f>
        <v>0</v>
      </c>
      <c r="V68" s="7" t="n">
        <f aca="false">FALSE()</f>
        <v>0</v>
      </c>
      <c r="W68" s="7" t="n">
        <f aca="false">FALSE()</f>
        <v>0</v>
      </c>
      <c r="X68" s="7" t="n">
        <f aca="false">FALSE()</f>
        <v>0</v>
      </c>
      <c r="Y68" s="7" t="n">
        <f aca="false">FALSE()</f>
        <v>0</v>
      </c>
      <c r="Z68" s="7" t="n">
        <f aca="false">FALSE()</f>
        <v>0</v>
      </c>
      <c r="AA68" s="7" t="n">
        <f aca="false">FALSE()</f>
        <v>0</v>
      </c>
      <c r="AB68" s="7" t="n">
        <f aca="false">FALSE()</f>
        <v>0</v>
      </c>
      <c r="AC68" s="7" t="n">
        <f aca="false">FALSE()</f>
        <v>0</v>
      </c>
      <c r="AD68" s="7" t="n">
        <f aca="false">FALSE()</f>
        <v>0</v>
      </c>
      <c r="AE68" s="7" t="n">
        <f aca="false">FALSE()</f>
        <v>0</v>
      </c>
      <c r="AF68" s="7" t="n">
        <f aca="false">FALSE()</f>
        <v>0</v>
      </c>
      <c r="AG68" s="7" t="n">
        <f aca="false">FALSE()</f>
        <v>0</v>
      </c>
      <c r="AH68" s="7" t="n">
        <f aca="false">FALSE()</f>
        <v>0</v>
      </c>
      <c r="AI68" s="7" t="n">
        <f aca="false">FALSE()</f>
        <v>0</v>
      </c>
      <c r="AJ68" s="7" t="n">
        <f aca="false">FALSE()</f>
        <v>0</v>
      </c>
      <c r="AK68" s="7" t="n">
        <f aca="false">FALSE()</f>
        <v>0</v>
      </c>
      <c r="AL68" s="7" t="n">
        <f aca="false">FALSE()</f>
        <v>0</v>
      </c>
      <c r="AM68" s="7" t="n">
        <f aca="false">FALSE()</f>
        <v>0</v>
      </c>
      <c r="AN68" s="7" t="n">
        <f aca="false">FALSE()</f>
        <v>0</v>
      </c>
      <c r="AO68" s="7" t="n">
        <f aca="false">AND(NOT(OR(U68:AN68)),R68)</f>
        <v>0</v>
      </c>
    </row>
    <row r="69" customFormat="false" ht="15.75" hidden="false" customHeight="false" outlineLevel="0" collapsed="false">
      <c r="A69" s="9" t="e">
        <f aca="true">INDIRECT("'Ответы на форму (1)'!A"&amp;$P69,TRUE())</f>
        <v>#REF!</v>
      </c>
      <c r="B69" s="6" t="e">
        <f aca="true">INDIRECT("'Ответы на форму (1)'!B"&amp;$P69,TRUE())</f>
        <v>#REF!</v>
      </c>
      <c r="C69" s="6" t="e">
        <f aca="true">INDIRECT("'Ответы на форму (1)'!C"&amp;$P69,TRUE())</f>
        <v>#REF!</v>
      </c>
      <c r="D69" s="6" t="e">
        <f aca="true">INDIRECT("'Ответы на форму (1)'!D"&amp;$P69,TRUE())</f>
        <v>#REF!</v>
      </c>
      <c r="E69" s="6" t="e">
        <f aca="true">INDIRECT("'Ответы на форму (1)'!E"&amp;$P69,TRUE())</f>
        <v>#REF!</v>
      </c>
      <c r="F69" s="6" t="n">
        <f aca="false">IFERROR(__xludf.dummyfunction("iferror(VALUE(REGEXEXTRACT(TEXT(INDIRECT(""'Ответы на форму (1)'!F""&amp;$P69,TRUE),""####""),""[0-9]+"")),IF(IFERROR(SEARCH(""моцро"",INDIRECT(""'Ответы на форму (1)'!F""&amp;$P69,TRUE)),-1) &gt;= 0,117,INDIRECT(""'Ответы на форму (1)'!F""&amp;$P69,TRUE)))"),117)</f>
        <v>117</v>
      </c>
      <c r="G69" s="6" t="e">
        <f aca="true">INDIRECT("'Ответы на форму (1)'!G"&amp;$P69,TRUE())</f>
        <v>#REF!</v>
      </c>
      <c r="H69" s="10" t="e">
        <f aca="true">IFERROR(MID(INDIRECT("'Ответы на форму (1)'!H"&amp;$P69,TRUE()),SEARCH("vk.com",INDIRECT("'Ответы на форму (1)'!H"&amp;$P69,TRUE())),LEN(INDIRECT("'Ответы на форму (1)'!H"&amp;$P69,TRUE()))),INDIRECT("'Ответы на форму (1)'!H"&amp;$P69,TRUE()))</f>
        <v>#REF!</v>
      </c>
      <c r="I69" s="6" t="e">
        <f aca="true">INDIRECT("'Ответы на форму (1)'!I"&amp;$P69,TRUE())</f>
        <v>#REF!</v>
      </c>
      <c r="J69" s="11" t="str">
        <f aca="false">IFERROR(__xludf.dummyfunction("arrayformula(trim(iferror(SPLIT(T(INDIRECT(""'Ответы на форму (1)'!J""&amp;$P69,TRUE)),"","",TRUE,TRUE),"""")))"),"Информатика")</f>
        <v>Информатика</v>
      </c>
      <c r="K69" s="11"/>
      <c r="L69" s="11"/>
      <c r="M69" s="11" t="e">
        <f aca="true">INDIRECT("'Ответы на форму (1)'!K"&amp;$P69,TRUE())</f>
        <v>#REF!</v>
      </c>
      <c r="N69" s="11" t="e">
        <f aca="true">INDIRECT("'Ответы на форму (1)'!L"&amp;$P69,TRUE())</f>
        <v>#REF!</v>
      </c>
      <c r="O69" s="6" t="e">
        <f aca="false" t="array" ref="O69:O69">IF(B69 &lt;&gt; "",IF(COUNTIF(concat(TRIM('Список прошлого года'!$B$2:$B$200),TRIM('Список прошлого года'!$C$2:$C$200)),concat(TRIM(B69),TRIM(C69))) &gt; 0,"Да","Нет"),"")</f>
        <v>#REF!</v>
      </c>
      <c r="P69" s="7" t="n">
        <v>83</v>
      </c>
      <c r="Q69" s="7" t="n">
        <v>2</v>
      </c>
      <c r="R69" s="7" t="n">
        <f aca="false">TRUE()</f>
        <v>1</v>
      </c>
      <c r="S69" s="6" t="e">
        <f aca="false" t="array" ref="S69:S69">VLOOKUP(concat(B69,C69),{concat('Список от Вовы'!$B$1:$B$150,'Список от Вовы'!$C$1:$C$150),'Список от Вовы'!$O$1:$O$150},2,FALSE())</f>
        <v>#N/A</v>
      </c>
      <c r="T69" s="12"/>
      <c r="U69" s="7" t="n">
        <f aca="false">TRUE()</f>
        <v>1</v>
      </c>
      <c r="V69" s="7" t="n">
        <f aca="false">TRUE()</f>
        <v>1</v>
      </c>
      <c r="W69" s="7" t="n">
        <f aca="false">TRUE()</f>
        <v>1</v>
      </c>
      <c r="X69" s="7" t="n">
        <f aca="false">TRUE()</f>
        <v>1</v>
      </c>
      <c r="Y69" s="7" t="n">
        <f aca="false">TRUE()</f>
        <v>1</v>
      </c>
      <c r="Z69" s="7" t="n">
        <f aca="false">TRUE()</f>
        <v>1</v>
      </c>
      <c r="AA69" s="7" t="n">
        <f aca="false">TRUE()</f>
        <v>1</v>
      </c>
      <c r="AB69" s="7" t="n">
        <f aca="false">TRUE()</f>
        <v>1</v>
      </c>
      <c r="AC69" s="7" t="n">
        <f aca="false">TRUE()</f>
        <v>1</v>
      </c>
      <c r="AD69" s="7" t="n">
        <f aca="false">FALSE()</f>
        <v>0</v>
      </c>
      <c r="AE69" s="7" t="n">
        <f aca="false">TRUE()</f>
        <v>1</v>
      </c>
      <c r="AF69" s="7" t="n">
        <f aca="false">TRUE()</f>
        <v>1</v>
      </c>
      <c r="AG69" s="7" t="n">
        <f aca="false">TRUE()</f>
        <v>1</v>
      </c>
      <c r="AH69" s="7" t="n">
        <f aca="false">TRUE()</f>
        <v>1</v>
      </c>
      <c r="AI69" s="7" t="n">
        <f aca="false">TRUE()</f>
        <v>1</v>
      </c>
      <c r="AJ69" s="7" t="n">
        <f aca="false">TRUE()</f>
        <v>1</v>
      </c>
      <c r="AK69" s="7" t="n">
        <f aca="false">TRUE()</f>
        <v>1</v>
      </c>
      <c r="AL69" s="7" t="n">
        <f aca="false">TRUE()</f>
        <v>1</v>
      </c>
      <c r="AM69" s="7" t="n">
        <f aca="false">FALSE()</f>
        <v>0</v>
      </c>
      <c r="AN69" s="7" t="n">
        <f aca="false">FALSE()</f>
        <v>0</v>
      </c>
      <c r="AO69" s="7" t="n">
        <f aca="false">AND(NOT(OR(U69:AN69)),R69)</f>
        <v>0</v>
      </c>
    </row>
    <row r="70" customFormat="false" ht="15.75" hidden="false" customHeight="false" outlineLevel="0" collapsed="false">
      <c r="A70" s="9" t="e">
        <f aca="true">INDIRECT("'Ответы на форму (1)'!A"&amp;$P70,TRUE())</f>
        <v>#REF!</v>
      </c>
      <c r="B70" s="6" t="e">
        <f aca="true">INDIRECT("'Ответы на форму (1)'!B"&amp;$P70,TRUE())</f>
        <v>#REF!</v>
      </c>
      <c r="C70" s="6" t="e">
        <f aca="true">INDIRECT("'Ответы на форму (1)'!C"&amp;$P70,TRUE())</f>
        <v>#REF!</v>
      </c>
      <c r="D70" s="6" t="e">
        <f aca="true">INDIRECT("'Ответы на форму (1)'!D"&amp;$P70,TRUE())</f>
        <v>#REF!</v>
      </c>
      <c r="E70" s="6" t="e">
        <f aca="true">INDIRECT("'Ответы на форму (1)'!E"&amp;$P70,TRUE())</f>
        <v>#REF!</v>
      </c>
      <c r="F70" s="6" t="n">
        <f aca="false">IFERROR(__xludf.dummyfunction("iferror(VALUE(REGEXEXTRACT(TEXT(INDIRECT(""'Ответы на форму (1)'!F""&amp;$P70,TRUE),""####""),""[0-9]+"")),IF(IFERROR(SEARCH(""моцро"",INDIRECT(""'Ответы на форму (1)'!F""&amp;$P70,TRUE)),-1) &gt;= 0,117,INDIRECT(""'Ответы на форму (1)'!F""&amp;$P70,TRUE)))"),117)</f>
        <v>117</v>
      </c>
      <c r="G70" s="6" t="e">
        <f aca="true">INDIRECT("'Ответы на форму (1)'!G"&amp;$P70,TRUE())</f>
        <v>#REF!</v>
      </c>
      <c r="H70" s="10" t="e">
        <f aca="true">IFERROR(MID(INDIRECT("'Ответы на форму (1)'!H"&amp;$P70,TRUE()),SEARCH("vk.com",INDIRECT("'Ответы на форму (1)'!H"&amp;$P70,TRUE())),LEN(INDIRECT("'Ответы на форму (1)'!H"&amp;$P70,TRUE()))),INDIRECT("'Ответы на форму (1)'!H"&amp;$P70,TRUE()))</f>
        <v>#REF!</v>
      </c>
      <c r="I70" s="6" t="e">
        <f aca="true">INDIRECT("'Ответы на форму (1)'!I"&amp;$P70,TRUE())</f>
        <v>#REF!</v>
      </c>
      <c r="J70" s="11" t="str">
        <f aca="false">IFERROR(__xludf.dummyfunction("arrayformula(trim(iferror(SPLIT(T(INDIRECT(""'Ответы на форму (1)'!J""&amp;$P70,TRUE)),"","",TRUE,TRUE),"""")))"),"Информатика")</f>
        <v>Информатика</v>
      </c>
      <c r="K70" s="11"/>
      <c r="L70" s="11"/>
      <c r="M70" s="11" t="e">
        <f aca="true">INDIRECT("'Ответы на форму (1)'!K"&amp;$P70,TRUE())</f>
        <v>#REF!</v>
      </c>
      <c r="N70" s="11" t="e">
        <f aca="true">INDIRECT("'Ответы на форму (1)'!L"&amp;$P70,TRUE())</f>
        <v>#REF!</v>
      </c>
      <c r="O70" s="6" t="e">
        <f aca="false" t="array" ref="O70:O70">IF(B70 &lt;&gt; "",IF(COUNTIF(concat(TRIM('Список прошлого года'!$B$2:$B$200),TRIM('Список прошлого года'!$C$2:$C$200)),concat(TRIM(B70),TRIM(C70))) &gt; 0,"Да","Нет"),"")</f>
        <v>#REF!</v>
      </c>
      <c r="P70" s="7" t="n">
        <v>84</v>
      </c>
      <c r="Q70" s="7" t="n">
        <v>2</v>
      </c>
      <c r="R70" s="7" t="n">
        <f aca="false">TRUE()</f>
        <v>1</v>
      </c>
      <c r="S70" s="6" t="e">
        <f aca="false" t="array" ref="S70:S70">VLOOKUP(concat(B70,C70),{concat('Список от Вовы'!$B$1:$B$150,'Список от Вовы'!$C$1:$C$150),'Список от Вовы'!$O$1:$O$150},2,FALSE())</f>
        <v>#N/A</v>
      </c>
      <c r="T70" s="12"/>
      <c r="U70" s="7" t="n">
        <f aca="false">TRUE()</f>
        <v>1</v>
      </c>
      <c r="V70" s="7" t="n">
        <f aca="false">TRUE()</f>
        <v>1</v>
      </c>
      <c r="W70" s="7" t="n">
        <f aca="false">TRUE()</f>
        <v>1</v>
      </c>
      <c r="X70" s="7" t="n">
        <f aca="false">TRUE()</f>
        <v>1</v>
      </c>
      <c r="Y70" s="7" t="n">
        <f aca="false">TRUE()</f>
        <v>1</v>
      </c>
      <c r="Z70" s="7" t="n">
        <f aca="false">TRUE()</f>
        <v>1</v>
      </c>
      <c r="AA70" s="7" t="n">
        <f aca="false">TRUE()</f>
        <v>1</v>
      </c>
      <c r="AB70" s="7" t="n">
        <f aca="false">FALSE()</f>
        <v>0</v>
      </c>
      <c r="AC70" s="7" t="n">
        <f aca="false">TRUE()</f>
        <v>1</v>
      </c>
      <c r="AD70" s="7" t="n">
        <f aca="false">FALSE()</f>
        <v>0</v>
      </c>
      <c r="AE70" s="7" t="n">
        <f aca="false">TRUE()</f>
        <v>1</v>
      </c>
      <c r="AF70" s="7" t="n">
        <f aca="false">TRUE()</f>
        <v>1</v>
      </c>
      <c r="AG70" s="7" t="n">
        <f aca="false">TRUE()</f>
        <v>1</v>
      </c>
      <c r="AH70" s="7" t="n">
        <f aca="false">TRUE()</f>
        <v>1</v>
      </c>
      <c r="AI70" s="7" t="n">
        <f aca="false">FALSE()</f>
        <v>0</v>
      </c>
      <c r="AJ70" s="7" t="n">
        <f aca="false">TRUE()</f>
        <v>1</v>
      </c>
      <c r="AK70" s="7" t="n">
        <f aca="false">TRUE()</f>
        <v>1</v>
      </c>
      <c r="AL70" s="7" t="n">
        <f aca="false">TRUE()</f>
        <v>1</v>
      </c>
      <c r="AM70" s="7" t="n">
        <f aca="false">FALSE()</f>
        <v>0</v>
      </c>
      <c r="AN70" s="7" t="n">
        <f aca="false">FALSE()</f>
        <v>0</v>
      </c>
      <c r="AO70" s="7" t="n">
        <f aca="false">AND(NOT(OR(U70:AN70)),R70)</f>
        <v>0</v>
      </c>
    </row>
    <row r="71" customFormat="false" ht="15.75" hidden="false" customHeight="false" outlineLevel="0" collapsed="false">
      <c r="A71" s="9" t="e">
        <f aca="true">INDIRECT("'Ответы на форму (1)'!A"&amp;$P71,TRUE())</f>
        <v>#REF!</v>
      </c>
      <c r="B71" s="6" t="e">
        <f aca="true">INDIRECT("'Ответы на форму (1)'!B"&amp;$P71,TRUE())</f>
        <v>#REF!</v>
      </c>
      <c r="C71" s="6" t="e">
        <f aca="true">INDIRECT("'Ответы на форму (1)'!C"&amp;$P71,TRUE())</f>
        <v>#REF!</v>
      </c>
      <c r="D71" s="6" t="e">
        <f aca="true">INDIRECT("'Ответы на форму (1)'!D"&amp;$P71,TRUE())</f>
        <v>#REF!</v>
      </c>
      <c r="E71" s="6" t="e">
        <f aca="true">INDIRECT("'Ответы на форму (1)'!E"&amp;$P71,TRUE())</f>
        <v>#REF!</v>
      </c>
      <c r="F71" s="6" t="n">
        <f aca="false">IFERROR(__xludf.dummyfunction("iferror(VALUE(REGEXEXTRACT(TEXT(INDIRECT(""'Ответы на форму (1)'!F""&amp;$P71,TRUE),""####""),""[0-9]+"")),IF(IFERROR(SEARCH(""моцро"",INDIRECT(""'Ответы на форму (1)'!F""&amp;$P71,TRUE)),-1) &gt;= 0,117,INDIRECT(""'Ответы на форму (1)'!F""&amp;$P71,TRUE)))"),117)</f>
        <v>117</v>
      </c>
      <c r="G71" s="6" t="e">
        <f aca="true">INDIRECT("'Ответы на форму (1)'!G"&amp;$P71,TRUE())</f>
        <v>#REF!</v>
      </c>
      <c r="H71" s="10" t="e">
        <f aca="true">IFERROR(MID(INDIRECT("'Ответы на форму (1)'!H"&amp;$P71,TRUE()),SEARCH("vk.com",INDIRECT("'Ответы на форму (1)'!H"&amp;$P71,TRUE())),LEN(INDIRECT("'Ответы на форму (1)'!H"&amp;$P71,TRUE()))),INDIRECT("'Ответы на форму (1)'!H"&amp;$P71,TRUE()))</f>
        <v>#REF!</v>
      </c>
      <c r="I71" s="6" t="e">
        <f aca="true">INDIRECT("'Ответы на форму (1)'!I"&amp;$P71,TRUE())</f>
        <v>#REF!</v>
      </c>
      <c r="J71" s="11" t="str">
        <f aca="false">IFERROR(__xludf.dummyfunction("arrayformula(trim(iferror(SPLIT(T(INDIRECT(""'Ответы на форму (1)'!J""&amp;$P71,TRUE)),"","",TRUE,TRUE),"""")))"),"Физика")</f>
        <v>Физика</v>
      </c>
      <c r="K71" s="11" t="str">
        <f aca="false">IFERROR(__xludf.dummyfunction("""COMPUTED_VALUE"""),"Информатика")</f>
        <v>Информатика</v>
      </c>
      <c r="L71" s="11"/>
      <c r="M71" s="11" t="e">
        <f aca="true">INDIRECT("'Ответы на форму (1)'!K"&amp;$P71,TRUE())</f>
        <v>#REF!</v>
      </c>
      <c r="N71" s="11" t="e">
        <f aca="true">INDIRECT("'Ответы на форму (1)'!L"&amp;$P71,TRUE())</f>
        <v>#REF!</v>
      </c>
      <c r="O71" s="6" t="e">
        <f aca="false" t="array" ref="O71:O71">IF(B71 &lt;&gt; "",IF(COUNTIF(concat(TRIM('Список прошлого года'!$B$2:$B$200),TRIM('Список прошлого года'!$C$2:$C$200)),concat(TRIM(B71),TRIM(C71))) &gt; 0,"Да","Нет"),"")</f>
        <v>#REF!</v>
      </c>
      <c r="P71" s="7" t="n">
        <v>85</v>
      </c>
      <c r="Q71" s="7" t="n">
        <v>2</v>
      </c>
      <c r="R71" s="7" t="n">
        <f aca="false">TRUE()</f>
        <v>1</v>
      </c>
      <c r="S71" s="6" t="e">
        <f aca="false" t="array" ref="S71:S71">VLOOKUP(concat(B71,C71),{concat('Список от Вовы'!$B$1:$B$150,'Список от Вовы'!$C$1:$C$150),'Список от Вовы'!$O$1:$O$150},2,FALSE())</f>
        <v>#N/A</v>
      </c>
      <c r="T71" s="12"/>
      <c r="U71" s="7" t="n">
        <f aca="false">TRUE()</f>
        <v>1</v>
      </c>
      <c r="V71" s="7" t="n">
        <f aca="false">TRUE()</f>
        <v>1</v>
      </c>
      <c r="W71" s="7" t="n">
        <f aca="false">FALSE()</f>
        <v>0</v>
      </c>
      <c r="X71" s="7" t="n">
        <f aca="false">TRUE()</f>
        <v>1</v>
      </c>
      <c r="Y71" s="7" t="n">
        <f aca="false">TRUE()</f>
        <v>1</v>
      </c>
      <c r="Z71" s="7" t="n">
        <f aca="false">TRUE()</f>
        <v>1</v>
      </c>
      <c r="AA71" s="7" t="n">
        <f aca="false">TRUE()</f>
        <v>1</v>
      </c>
      <c r="AB71" s="7" t="n">
        <f aca="false">TRUE()</f>
        <v>1</v>
      </c>
      <c r="AC71" s="7" t="n">
        <f aca="false">TRUE()</f>
        <v>1</v>
      </c>
      <c r="AD71" s="7" t="n">
        <f aca="false">FALSE()</f>
        <v>0</v>
      </c>
      <c r="AE71" s="7" t="n">
        <f aca="false">TRUE()</f>
        <v>1</v>
      </c>
      <c r="AF71" s="7" t="n">
        <f aca="false">TRUE()</f>
        <v>1</v>
      </c>
      <c r="AG71" s="7" t="n">
        <f aca="false">TRUE()</f>
        <v>1</v>
      </c>
      <c r="AH71" s="7" t="n">
        <f aca="false">TRUE()</f>
        <v>1</v>
      </c>
      <c r="AI71" s="7" t="n">
        <f aca="false">TRUE()</f>
        <v>1</v>
      </c>
      <c r="AJ71" s="7" t="n">
        <f aca="false">TRUE()</f>
        <v>1</v>
      </c>
      <c r="AK71" s="7" t="n">
        <f aca="false">TRUE()</f>
        <v>1</v>
      </c>
      <c r="AL71" s="7" t="n">
        <f aca="false">TRUE()</f>
        <v>1</v>
      </c>
      <c r="AM71" s="7" t="n">
        <f aca="false">FALSE()</f>
        <v>0</v>
      </c>
      <c r="AN71" s="7" t="n">
        <f aca="false">FALSE()</f>
        <v>0</v>
      </c>
      <c r="AO71" s="7" t="n">
        <f aca="false">AND(NOT(OR(U71:AN71)),R71)</f>
        <v>0</v>
      </c>
    </row>
    <row r="72" customFormat="false" ht="15.75" hidden="false" customHeight="false" outlineLevel="0" collapsed="false">
      <c r="A72" s="9" t="e">
        <f aca="true">INDIRECT("'Ответы на форму (1)'!A"&amp;$P72,TRUE())</f>
        <v>#REF!</v>
      </c>
      <c r="B72" s="6" t="e">
        <f aca="true">INDIRECT("'Ответы на форму (1)'!B"&amp;$P72,TRUE())</f>
        <v>#REF!</v>
      </c>
      <c r="C72" s="6" t="e">
        <f aca="true">INDIRECT("'Ответы на форму (1)'!C"&amp;$P72,TRUE())</f>
        <v>#REF!</v>
      </c>
      <c r="D72" s="6" t="e">
        <f aca="true">INDIRECT("'Ответы на форму (1)'!D"&amp;$P72,TRUE())</f>
        <v>#REF!</v>
      </c>
      <c r="E72" s="6" t="e">
        <f aca="true">INDIRECT("'Ответы на форму (1)'!E"&amp;$P72,TRUE())</f>
        <v>#REF!</v>
      </c>
      <c r="F72" s="6" t="n">
        <f aca="false">IFERROR(__xludf.dummyfunction("iferror(VALUE(REGEXEXTRACT(TEXT(INDIRECT(""'Ответы на форму (1)'!F""&amp;$P72,TRUE),""####""),""[0-9]+"")),IF(IFERROR(SEARCH(""моцро"",INDIRECT(""'Ответы на форму (1)'!F""&amp;$P72,TRUE)),-1) &gt;= 0,117,INDIRECT(""'Ответы на форму (1)'!F""&amp;$P72,TRUE)))"),117)</f>
        <v>117</v>
      </c>
      <c r="G72" s="6" t="e">
        <f aca="true">INDIRECT("'Ответы на форму (1)'!G"&amp;$P72,TRUE())</f>
        <v>#REF!</v>
      </c>
      <c r="H72" s="10" t="e">
        <f aca="true">IFERROR(MID(INDIRECT("'Ответы на форму (1)'!H"&amp;$P72,TRUE()),SEARCH("vk.com",INDIRECT("'Ответы на форму (1)'!H"&amp;$P72,TRUE())),LEN(INDIRECT("'Ответы на форму (1)'!H"&amp;$P72,TRUE()))),INDIRECT("'Ответы на форму (1)'!H"&amp;$P72,TRUE()))</f>
        <v>#REF!</v>
      </c>
      <c r="I72" s="6" t="e">
        <f aca="true">INDIRECT("'Ответы на форму (1)'!I"&amp;$P72,TRUE())</f>
        <v>#REF!</v>
      </c>
      <c r="J72" s="11" t="str">
        <f aca="false">IFERROR(__xludf.dummyfunction("arrayformula(trim(iferror(SPLIT(T(INDIRECT(""'Ответы на форму (1)'!J""&amp;$P72,TRUE)),"","",TRUE,TRUE),"""")))"),"Физика")</f>
        <v>Физика</v>
      </c>
      <c r="K72" s="11"/>
      <c r="L72" s="11"/>
      <c r="M72" s="11" t="e">
        <f aca="true">INDIRECT("'Ответы на форму (1)'!K"&amp;$P72,TRUE())</f>
        <v>#REF!</v>
      </c>
      <c r="N72" s="11" t="e">
        <f aca="true">INDIRECT("'Ответы на форму (1)'!L"&amp;$P72,TRUE())</f>
        <v>#REF!</v>
      </c>
      <c r="O72" s="6" t="e">
        <f aca="false" t="array" ref="O72:O72">IF(B72 &lt;&gt; "",IF(COUNTIF(concat(TRIM('Список прошлого года'!$B$2:$B$200),TRIM('Список прошлого года'!$C$2:$C$200)),concat(TRIM(B72),TRIM(C72))) &gt; 0,"Да","Нет"),"")</f>
        <v>#REF!</v>
      </c>
      <c r="P72" s="7" t="n">
        <v>86</v>
      </c>
      <c r="Q72" s="7" t="n">
        <v>2</v>
      </c>
      <c r="R72" s="7" t="n">
        <f aca="false">FALSE()</f>
        <v>0</v>
      </c>
      <c r="S72" s="6" t="e">
        <f aca="false" t="array" ref="S72:S72">VLOOKUP(concat(B72,C72),{concat('Список от Вовы'!$B$1:$B$150,'Список от Вовы'!$C$1:$C$150),'Список от Вовы'!$O$1:$O$150},2,FALSE())</f>
        <v>#N/A</v>
      </c>
      <c r="T72" s="6"/>
      <c r="U72" s="7" t="n">
        <f aca="false">FALSE()</f>
        <v>0</v>
      </c>
      <c r="V72" s="7" t="n">
        <f aca="false">FALSE()</f>
        <v>0</v>
      </c>
      <c r="W72" s="7" t="n">
        <f aca="false">FALSE()</f>
        <v>0</v>
      </c>
      <c r="X72" s="7" t="n">
        <f aca="false">FALSE()</f>
        <v>0</v>
      </c>
      <c r="Y72" s="7" t="n">
        <f aca="false">FALSE()</f>
        <v>0</v>
      </c>
      <c r="Z72" s="7" t="n">
        <f aca="false">FALSE()</f>
        <v>0</v>
      </c>
      <c r="AA72" s="7" t="n">
        <f aca="false">FALSE()</f>
        <v>0</v>
      </c>
      <c r="AB72" s="7" t="n">
        <f aca="false">FALSE()</f>
        <v>0</v>
      </c>
      <c r="AC72" s="7" t="n">
        <f aca="false">FALSE()</f>
        <v>0</v>
      </c>
      <c r="AD72" s="7" t="n">
        <f aca="false">FALSE()</f>
        <v>0</v>
      </c>
      <c r="AE72" s="7" t="n">
        <f aca="false">FALSE()</f>
        <v>0</v>
      </c>
      <c r="AF72" s="7" t="n">
        <f aca="false">FALSE()</f>
        <v>0</v>
      </c>
      <c r="AG72" s="7" t="n">
        <f aca="false">FALSE()</f>
        <v>0</v>
      </c>
      <c r="AH72" s="7" t="n">
        <f aca="false">FALSE()</f>
        <v>0</v>
      </c>
      <c r="AI72" s="7" t="n">
        <f aca="false">FALSE()</f>
        <v>0</v>
      </c>
      <c r="AJ72" s="7" t="n">
        <f aca="false">FALSE()</f>
        <v>0</v>
      </c>
      <c r="AK72" s="7" t="n">
        <f aca="false">FALSE()</f>
        <v>0</v>
      </c>
      <c r="AL72" s="7" t="n">
        <f aca="false">FALSE()</f>
        <v>0</v>
      </c>
      <c r="AM72" s="7" t="n">
        <f aca="false">FALSE()</f>
        <v>0</v>
      </c>
      <c r="AN72" s="7" t="n">
        <f aca="false">FALSE()</f>
        <v>0</v>
      </c>
      <c r="AO72" s="7" t="n">
        <f aca="false">AND(NOT(OR(U72:AN72)),R72)</f>
        <v>0</v>
      </c>
    </row>
    <row r="73" customFormat="false" ht="15.75" hidden="false" customHeight="false" outlineLevel="0" collapsed="false">
      <c r="A73" s="9" t="e">
        <f aca="true">INDIRECT("'Ответы на форму (1)'!A"&amp;$P73,TRUE())</f>
        <v>#REF!</v>
      </c>
      <c r="B73" s="6" t="e">
        <f aca="true">INDIRECT("'Ответы на форму (1)'!B"&amp;$P73,TRUE())</f>
        <v>#REF!</v>
      </c>
      <c r="C73" s="6" t="e">
        <f aca="true">INDIRECT("'Ответы на форму (1)'!C"&amp;$P73,TRUE())</f>
        <v>#REF!</v>
      </c>
      <c r="D73" s="6" t="e">
        <f aca="true">INDIRECT("'Ответы на форму (1)'!D"&amp;$P73,TRUE())</f>
        <v>#REF!</v>
      </c>
      <c r="E73" s="6" t="e">
        <f aca="true">INDIRECT("'Ответы на форму (1)'!E"&amp;$P73,TRUE())</f>
        <v>#REF!</v>
      </c>
      <c r="F73" s="6" t="n">
        <f aca="false">IFERROR(__xludf.dummyfunction("iferror(VALUE(REGEXEXTRACT(TEXT(INDIRECT(""'Ответы на форму (1)'!F""&amp;$P73,TRUE),""####""),""[0-9]+"")),IF(IFERROR(SEARCH(""моцро"",INDIRECT(""'Ответы на форму (1)'!F""&amp;$P73,TRUE)),-1) &gt;= 0,117,INDIRECT(""'Ответы на форму (1)'!F""&amp;$P73,TRUE)))"),124)</f>
        <v>124</v>
      </c>
      <c r="G73" s="6" t="e">
        <f aca="true">INDIRECT("'Ответы на форму (1)'!G"&amp;$P73,TRUE())</f>
        <v>#REF!</v>
      </c>
      <c r="H73" s="10" t="e">
        <f aca="true">IFERROR(MID(INDIRECT("'Ответы на форму (1)'!H"&amp;$P73,TRUE()),SEARCH("vk.com",INDIRECT("'Ответы на форму (1)'!H"&amp;$P73,TRUE())),LEN(INDIRECT("'Ответы на форму (1)'!H"&amp;$P73,TRUE()))),INDIRECT("'Ответы на форму (1)'!H"&amp;$P73,TRUE()))</f>
        <v>#REF!</v>
      </c>
      <c r="I73" s="6" t="e">
        <f aca="true">INDIRECT("'Ответы на форму (1)'!I"&amp;$P73,TRUE())</f>
        <v>#REF!</v>
      </c>
      <c r="J73" s="11" t="str">
        <f aca="false">IFERROR(__xludf.dummyfunction("arrayformula(trim(iferror(SPLIT(T(INDIRECT(""'Ответы на форму (1)'!J""&amp;$P73,TRUE)),"","",TRUE,TRUE),"""")))"),"Физика")</f>
        <v>Физика</v>
      </c>
      <c r="K73" s="11" t="str">
        <f aca="false">IFERROR(__xludf.dummyfunction("""COMPUTED_VALUE"""),"Информатика")</f>
        <v>Информатика</v>
      </c>
      <c r="L73" s="11"/>
      <c r="M73" s="11" t="e">
        <f aca="true">INDIRECT("'Ответы на форму (1)'!K"&amp;$P73,TRUE())</f>
        <v>#REF!</v>
      </c>
      <c r="N73" s="11" t="e">
        <f aca="true">INDIRECT("'Ответы на форму (1)'!L"&amp;$P73,TRUE())</f>
        <v>#REF!</v>
      </c>
      <c r="O73" s="6" t="e">
        <f aca="false" t="array" ref="O73:O73">IF(B73 &lt;&gt; "",IF(COUNTIF(concat(TRIM('Список прошлого года'!$B$2:$B$200),TRIM('Список прошлого года'!$C$2:$C$200)),concat(TRIM(B73),TRIM(C73))) &gt; 0,"Да","Нет"),"")</f>
        <v>#REF!</v>
      </c>
      <c r="P73" s="7" t="n">
        <v>87</v>
      </c>
      <c r="Q73" s="7" t="n">
        <v>2</v>
      </c>
      <c r="R73" s="7" t="n">
        <f aca="false">FALSE()</f>
        <v>0</v>
      </c>
      <c r="S73" s="6" t="e">
        <f aca="false" t="array" ref="S73:S73">VLOOKUP(concat(B73,C73),{concat('Список от Вовы'!$B$1:$B$150,'Список от Вовы'!$C$1:$C$150),'Список от Вовы'!$O$1:$O$150},2,FALSE())</f>
        <v>#N/A</v>
      </c>
      <c r="T73" s="6"/>
      <c r="U73" s="7" t="n">
        <f aca="false">FALSE()</f>
        <v>0</v>
      </c>
      <c r="V73" s="7" t="n">
        <f aca="false">FALSE()</f>
        <v>0</v>
      </c>
      <c r="W73" s="7" t="n">
        <f aca="false">FALSE()</f>
        <v>0</v>
      </c>
      <c r="X73" s="7" t="n">
        <f aca="false">FALSE()</f>
        <v>0</v>
      </c>
      <c r="Y73" s="7" t="n">
        <f aca="false">FALSE()</f>
        <v>0</v>
      </c>
      <c r="Z73" s="7" t="n">
        <f aca="false">FALSE()</f>
        <v>0</v>
      </c>
      <c r="AA73" s="7" t="n">
        <f aca="false">FALSE()</f>
        <v>0</v>
      </c>
      <c r="AB73" s="7" t="n">
        <f aca="false">FALSE()</f>
        <v>0</v>
      </c>
      <c r="AC73" s="7" t="n">
        <f aca="false">FALSE()</f>
        <v>0</v>
      </c>
      <c r="AD73" s="7" t="n">
        <f aca="false">FALSE()</f>
        <v>0</v>
      </c>
      <c r="AE73" s="7" t="n">
        <f aca="false">FALSE()</f>
        <v>0</v>
      </c>
      <c r="AF73" s="7" t="n">
        <f aca="false">FALSE()</f>
        <v>0</v>
      </c>
      <c r="AG73" s="7" t="n">
        <f aca="false">FALSE()</f>
        <v>0</v>
      </c>
      <c r="AH73" s="7" t="n">
        <f aca="false">FALSE()</f>
        <v>0</v>
      </c>
      <c r="AI73" s="7" t="n">
        <f aca="false">FALSE()</f>
        <v>0</v>
      </c>
      <c r="AJ73" s="7" t="n">
        <f aca="false">FALSE()</f>
        <v>0</v>
      </c>
      <c r="AK73" s="7" t="n">
        <f aca="false">FALSE()</f>
        <v>0</v>
      </c>
      <c r="AL73" s="7" t="n">
        <f aca="false">FALSE()</f>
        <v>0</v>
      </c>
      <c r="AM73" s="7" t="n">
        <f aca="false">FALSE()</f>
        <v>0</v>
      </c>
      <c r="AN73" s="7" t="n">
        <f aca="false">FALSE()</f>
        <v>0</v>
      </c>
      <c r="AO73" s="7" t="n">
        <f aca="false">AND(NOT(OR(U73:AN73)),R73)</f>
        <v>0</v>
      </c>
    </row>
    <row r="74" customFormat="false" ht="15.75" hidden="false" customHeight="false" outlineLevel="0" collapsed="false">
      <c r="A74" s="9" t="e">
        <f aca="true">INDIRECT("'Ответы на форму (1)'!A"&amp;$P74,TRUE())</f>
        <v>#REF!</v>
      </c>
      <c r="B74" s="6" t="e">
        <f aca="true">INDIRECT("'Ответы на форму (1)'!B"&amp;$P74,TRUE())</f>
        <v>#REF!</v>
      </c>
      <c r="C74" s="6" t="e">
        <f aca="true">INDIRECT("'Ответы на форму (1)'!C"&amp;$P74,TRUE())</f>
        <v>#REF!</v>
      </c>
      <c r="D74" s="6" t="e">
        <f aca="true">INDIRECT("'Ответы на форму (1)'!D"&amp;$P74,TRUE())</f>
        <v>#REF!</v>
      </c>
      <c r="E74" s="6" t="e">
        <f aca="true">INDIRECT("'Ответы на форму (1)'!E"&amp;$P74,TRUE())</f>
        <v>#REF!</v>
      </c>
      <c r="F74" s="6" t="n">
        <f aca="false">IFERROR(__xludf.dummyfunction("iferror(VALUE(REGEXEXTRACT(TEXT(INDIRECT(""'Ответы на форму (1)'!F""&amp;$P74,TRUE),""####""),""[0-9]+"")),IF(IFERROR(SEARCH(""моцро"",INDIRECT(""'Ответы на форму (1)'!F""&amp;$P74,TRUE)),-1) &gt;= 0,117,INDIRECT(""'Ответы на форму (1)'!F""&amp;$P74,TRUE)))"),16)</f>
        <v>16</v>
      </c>
      <c r="G74" s="6" t="e">
        <f aca="true">INDIRECT("'Ответы на форму (1)'!G"&amp;$P74,TRUE())</f>
        <v>#REF!</v>
      </c>
      <c r="H74" s="10" t="e">
        <f aca="true">IFERROR(MID(INDIRECT("'Ответы на форму (1)'!H"&amp;$P74,TRUE()),SEARCH("vk.com",INDIRECT("'Ответы на форму (1)'!H"&amp;$P74,TRUE())),LEN(INDIRECT("'Ответы на форму (1)'!H"&amp;$P74,TRUE()))),INDIRECT("'Ответы на форму (1)'!H"&amp;$P74,TRUE()))</f>
        <v>#REF!</v>
      </c>
      <c r="I74" s="6" t="e">
        <f aca="true">INDIRECT("'Ответы на форму (1)'!I"&amp;$P74,TRUE())</f>
        <v>#REF!</v>
      </c>
      <c r="J74" s="11" t="str">
        <f aca="false">IFERROR(__xludf.dummyfunction("arrayformula(trim(iferror(SPLIT(T(INDIRECT(""'Ответы на форму (1)'!J""&amp;$P74,TRUE)),"","",TRUE,TRUE),"""")))"),"Биология")</f>
        <v>Биология</v>
      </c>
      <c r="K74" s="11" t="str">
        <f aca="false">IFERROR(__xludf.dummyfunction("""COMPUTED_VALUE"""),"Русский язык")</f>
        <v>Русский язык</v>
      </c>
      <c r="L74" s="11"/>
      <c r="M74" s="11" t="e">
        <f aca="true">INDIRECT("'Ответы на форму (1)'!K"&amp;$P74,TRUE())</f>
        <v>#REF!</v>
      </c>
      <c r="N74" s="11" t="e">
        <f aca="true">INDIRECT("'Ответы на форму (1)'!L"&amp;$P74,TRUE())</f>
        <v>#REF!</v>
      </c>
      <c r="O74" s="6" t="e">
        <f aca="false" t="array" ref="O74:O74">IF(B74 &lt;&gt; "",IF(COUNTIF(concat(TRIM('Список прошлого года'!$B$2:$B$200),TRIM('Список прошлого года'!$C$2:$C$200)),concat(TRIM(B74),TRIM(C74))) &gt; 0,"Да","Нет"),"")</f>
        <v>#REF!</v>
      </c>
      <c r="P74" s="7" t="n">
        <v>88</v>
      </c>
      <c r="Q74" s="7" t="n">
        <v>2</v>
      </c>
      <c r="R74" s="7" t="n">
        <f aca="false">TRUE()</f>
        <v>1</v>
      </c>
      <c r="S74" s="6" t="e">
        <f aca="false" t="array" ref="S74:S74">VLOOKUP(concat(B74,C74),{concat('Список от Вовы'!$B$1:$B$150,'Список от Вовы'!$C$1:$C$150),'Список от Вовы'!$O$1:$O$150},2,FALSE())</f>
        <v>#N/A</v>
      </c>
      <c r="T74" s="12"/>
      <c r="U74" s="7" t="n">
        <f aca="false">TRUE()</f>
        <v>1</v>
      </c>
      <c r="V74" s="7" t="n">
        <f aca="false">TRUE()</f>
        <v>1</v>
      </c>
      <c r="W74" s="7" t="n">
        <f aca="false">TRUE()</f>
        <v>1</v>
      </c>
      <c r="X74" s="7" t="n">
        <f aca="false">TRUE()</f>
        <v>1</v>
      </c>
      <c r="Y74" s="7" t="n">
        <f aca="false">TRUE()</f>
        <v>1</v>
      </c>
      <c r="Z74" s="7" t="n">
        <f aca="false">TRUE()</f>
        <v>1</v>
      </c>
      <c r="AA74" s="7" t="n">
        <f aca="false">TRUE()</f>
        <v>1</v>
      </c>
      <c r="AB74" s="7" t="n">
        <f aca="false">TRUE()</f>
        <v>1</v>
      </c>
      <c r="AC74" s="7" t="n">
        <f aca="false">TRUE()</f>
        <v>1</v>
      </c>
      <c r="AD74" s="7" t="n">
        <f aca="false">FALSE()</f>
        <v>0</v>
      </c>
      <c r="AE74" s="7" t="n">
        <f aca="false">FALSE()</f>
        <v>0</v>
      </c>
      <c r="AF74" s="7" t="n">
        <f aca="false">TRUE()</f>
        <v>1</v>
      </c>
      <c r="AG74" s="7" t="n">
        <f aca="false">TRUE()</f>
        <v>1</v>
      </c>
      <c r="AH74" s="7" t="n">
        <f aca="false">TRUE()</f>
        <v>1</v>
      </c>
      <c r="AI74" s="7" t="n">
        <f aca="false">TRUE()</f>
        <v>1</v>
      </c>
      <c r="AJ74" s="7" t="n">
        <f aca="false">TRUE()</f>
        <v>1</v>
      </c>
      <c r="AK74" s="7" t="n">
        <f aca="false">TRUE()</f>
        <v>1</v>
      </c>
      <c r="AL74" s="7" t="n">
        <f aca="false">FALSE()</f>
        <v>0</v>
      </c>
      <c r="AM74" s="7" t="n">
        <f aca="false">FALSE()</f>
        <v>0</v>
      </c>
      <c r="AN74" s="7" t="n">
        <f aca="false">FALSE()</f>
        <v>0</v>
      </c>
      <c r="AO74" s="7" t="n">
        <f aca="false">AND(NOT(OR(U74:AN74)),R74)</f>
        <v>0</v>
      </c>
    </row>
    <row r="75" customFormat="false" ht="15.75" hidden="false" customHeight="false" outlineLevel="0" collapsed="false">
      <c r="A75" s="9" t="e">
        <f aca="true">INDIRECT("'Ответы на форму (1)'!A"&amp;$P75,TRUE())</f>
        <v>#REF!</v>
      </c>
      <c r="B75" s="6" t="e">
        <f aca="true">INDIRECT("'Ответы на форму (1)'!B"&amp;$P75,TRUE())</f>
        <v>#REF!</v>
      </c>
      <c r="C75" s="6" t="e">
        <f aca="true">INDIRECT("'Ответы на форму (1)'!C"&amp;$P75,TRUE())</f>
        <v>#REF!</v>
      </c>
      <c r="D75" s="6" t="e">
        <f aca="true">INDIRECT("'Ответы на форму (1)'!D"&amp;$P75,TRUE())</f>
        <v>#REF!</v>
      </c>
      <c r="E75" s="6" t="e">
        <f aca="true">INDIRECT("'Ответы на форму (1)'!E"&amp;$P75,TRUE())</f>
        <v>#REF!</v>
      </c>
      <c r="F75" s="6" t="n">
        <f aca="false">IFERROR(__xludf.dummyfunction("iferror(VALUE(REGEXEXTRACT(TEXT(INDIRECT(""'Ответы на форму (1)'!F""&amp;$P75,TRUE),""####""),""[0-9]+"")),IF(IFERROR(SEARCH(""моцро"",INDIRECT(""'Ответы на форму (1)'!F""&amp;$P75,TRUE)),-1) &gt;= 0,117,INDIRECT(""'Ответы на форму (1)'!F""&amp;$P75,TRUE)))"),36)</f>
        <v>36</v>
      </c>
      <c r="G75" s="6" t="e">
        <f aca="true">INDIRECT("'Ответы на форму (1)'!G"&amp;$P75,TRUE())</f>
        <v>#REF!</v>
      </c>
      <c r="H75" s="10" t="e">
        <f aca="true">IFERROR(MID(INDIRECT("'Ответы на форму (1)'!H"&amp;$P75,TRUE()),SEARCH("vk.com",INDIRECT("'Ответы на форму (1)'!H"&amp;$P75,TRUE())),LEN(INDIRECT("'Ответы на форму (1)'!H"&amp;$P75,TRUE()))),INDIRECT("'Ответы на форму (1)'!H"&amp;$P75,TRUE()))</f>
        <v>#REF!</v>
      </c>
      <c r="I75" s="6" t="e">
        <f aca="true">INDIRECT("'Ответы на форму (1)'!I"&amp;$P75,TRUE())</f>
        <v>#REF!</v>
      </c>
      <c r="J75" s="11" t="str">
        <f aca="false">IFERROR(__xludf.dummyfunction("arrayformula(trim(iferror(SPLIT(T(INDIRECT(""'Ответы на форму (1)'!J""&amp;$P75,TRUE)),"","",TRUE,TRUE),"""")))"),"Биология")</f>
        <v>Биология</v>
      </c>
      <c r="K75" s="11"/>
      <c r="L75" s="11"/>
      <c r="M75" s="11" t="e">
        <f aca="true">INDIRECT("'Ответы на форму (1)'!K"&amp;$P75,TRUE())</f>
        <v>#REF!</v>
      </c>
      <c r="N75" s="7" t="s">
        <v>27</v>
      </c>
      <c r="O75" s="6" t="e">
        <f aca="false" t="array" ref="O75:O75">IF(B75 &lt;&gt; "",IF(COUNTIF(concat(TRIM('Список прошлого года'!$B$2:$B$200),TRIM('Список прошлого года'!$C$2:$C$200)),concat(TRIM(B75),TRIM(C75))) &gt; 0,"Да","Нет"),"")</f>
        <v>#REF!</v>
      </c>
      <c r="P75" s="7" t="n">
        <v>89</v>
      </c>
      <c r="Q75" s="7" t="n">
        <v>2</v>
      </c>
      <c r="R75" s="7" t="n">
        <f aca="false">TRUE()</f>
        <v>1</v>
      </c>
      <c r="S75" s="6" t="e">
        <f aca="false" t="array" ref="S75:S75">VLOOKUP(concat(B75,C75),{concat('Список от Вовы'!$B$1:$B$150,'Список от Вовы'!$C$1:$C$150),'Список от Вовы'!$O$1:$O$150},2,FALSE())</f>
        <v>#N/A</v>
      </c>
      <c r="T75" s="12"/>
      <c r="U75" s="7" t="n">
        <f aca="false">TRUE()</f>
        <v>1</v>
      </c>
      <c r="V75" s="7" t="n">
        <f aca="false">TRUE()</f>
        <v>1</v>
      </c>
      <c r="W75" s="7" t="n">
        <f aca="false">TRUE()</f>
        <v>1</v>
      </c>
      <c r="X75" s="7" t="n">
        <f aca="false">TRUE()</f>
        <v>1</v>
      </c>
      <c r="Y75" s="7" t="n">
        <f aca="false">TRUE()</f>
        <v>1</v>
      </c>
      <c r="Z75" s="7" t="n">
        <f aca="false">TRUE()</f>
        <v>1</v>
      </c>
      <c r="AA75" s="7" t="n">
        <f aca="false">TRUE()</f>
        <v>1</v>
      </c>
      <c r="AB75" s="7" t="n">
        <f aca="false">TRUE()</f>
        <v>1</v>
      </c>
      <c r="AC75" s="7" t="n">
        <f aca="false">TRUE()</f>
        <v>1</v>
      </c>
      <c r="AD75" s="7" t="n">
        <f aca="false">FALSE()</f>
        <v>0</v>
      </c>
      <c r="AE75" s="7" t="n">
        <f aca="false">TRUE()</f>
        <v>1</v>
      </c>
      <c r="AF75" s="7" t="n">
        <f aca="false">TRUE()</f>
        <v>1</v>
      </c>
      <c r="AG75" s="7" t="n">
        <f aca="false">TRUE()</f>
        <v>1</v>
      </c>
      <c r="AH75" s="7" t="n">
        <f aca="false">TRUE()</f>
        <v>1</v>
      </c>
      <c r="AI75" s="7" t="n">
        <f aca="false">TRUE()</f>
        <v>1</v>
      </c>
      <c r="AJ75" s="7" t="n">
        <f aca="false">TRUE()</f>
        <v>1</v>
      </c>
      <c r="AK75" s="7" t="n">
        <f aca="false">TRUE()</f>
        <v>1</v>
      </c>
      <c r="AL75" s="7" t="n">
        <f aca="false">FALSE()</f>
        <v>0</v>
      </c>
      <c r="AM75" s="7" t="n">
        <f aca="false">FALSE()</f>
        <v>0</v>
      </c>
      <c r="AN75" s="7" t="n">
        <f aca="false">FALSE()</f>
        <v>0</v>
      </c>
      <c r="AO75" s="7" t="n">
        <f aca="false">AND(NOT(OR(U75:AN75)),R75)</f>
        <v>0</v>
      </c>
    </row>
    <row r="76" customFormat="false" ht="15.75" hidden="false" customHeight="false" outlineLevel="0" collapsed="false">
      <c r="A76" s="9" t="e">
        <f aca="true">INDIRECT("'Ответы на форму (1)'!A"&amp;$P76,TRUE())</f>
        <v>#REF!</v>
      </c>
      <c r="B76" s="6" t="e">
        <f aca="true">INDIRECT("'Ответы на форму (1)'!B"&amp;$P76,TRUE())</f>
        <v>#REF!</v>
      </c>
      <c r="C76" s="6" t="e">
        <f aca="true">INDIRECT("'Ответы на форму (1)'!C"&amp;$P76,TRUE())</f>
        <v>#REF!</v>
      </c>
      <c r="D76" s="6" t="e">
        <f aca="true">INDIRECT("'Ответы на форму (1)'!D"&amp;$P76,TRUE())</f>
        <v>#REF!</v>
      </c>
      <c r="E76" s="6" t="e">
        <f aca="true">INDIRECT("'Ответы на форму (1)'!E"&amp;$P76,TRUE())</f>
        <v>#REF!</v>
      </c>
      <c r="F76" s="6" t="n">
        <f aca="false">IFERROR(__xludf.dummyfunction("iferror(VALUE(REGEXEXTRACT(TEXT(INDIRECT(""'Ответы на форму (1)'!F""&amp;$P76,TRUE),""####""),""[0-9]+"")),IF(IFERROR(SEARCH(""моцро"",INDIRECT(""'Ответы на форму (1)'!F""&amp;$P76,TRUE)),-1) &gt;= 0,117,INDIRECT(""'Ответы на форму (1)'!F""&amp;$P76,TRUE)))"),1)</f>
        <v>1</v>
      </c>
      <c r="G76" s="6" t="e">
        <f aca="true">INDIRECT("'Ответы на форму (1)'!G"&amp;$P76,TRUE())</f>
        <v>#REF!</v>
      </c>
      <c r="H76" s="10" t="e">
        <f aca="true">IFERROR(MID(INDIRECT("'Ответы на форму (1)'!H"&amp;$P76,TRUE()),SEARCH("vk.com",INDIRECT("'Ответы на форму (1)'!H"&amp;$P76,TRUE())),LEN(INDIRECT("'Ответы на форму (1)'!H"&amp;$P76,TRUE()))),INDIRECT("'Ответы на форму (1)'!H"&amp;$P76,TRUE()))</f>
        <v>#REF!</v>
      </c>
      <c r="I76" s="6" t="e">
        <f aca="true">INDIRECT("'Ответы на форму (1)'!I"&amp;$P76,TRUE())</f>
        <v>#REF!</v>
      </c>
      <c r="J76" s="11" t="str">
        <f aca="false">IFERROR(__xludf.dummyfunction("arrayformula(trim(iferror(SPLIT(T(INDIRECT(""'Ответы на форму (1)'!J""&amp;$P76,TRUE)),"","",TRUE,TRUE),"""")))"),"Право")</f>
        <v>Право</v>
      </c>
      <c r="K76" s="11" t="str">
        <f aca="false">IFERROR(__xludf.dummyfunction("""COMPUTED_VALUE"""),"Экономика")</f>
        <v>Экономика</v>
      </c>
      <c r="L76" s="11"/>
      <c r="M76" s="11" t="e">
        <f aca="true">INDIRECT("'Ответы на форму (1)'!K"&amp;$P76,TRUE())</f>
        <v>#REF!</v>
      </c>
      <c r="N76" s="11" t="e">
        <f aca="true">INDIRECT("'Ответы на форму (1)'!L"&amp;$P76,TRUE())</f>
        <v>#REF!</v>
      </c>
      <c r="O76" s="6" t="e">
        <f aca="false" t="array" ref="O76:O76">IF(B76 &lt;&gt; "",IF(COUNTIF(concat(TRIM('Список прошлого года'!$B$2:$B$200),TRIM('Список прошлого года'!$C$2:$C$200)),concat(TRIM(B76),TRIM(C76))) &gt; 0,"Да","Нет"),"")</f>
        <v>#REF!</v>
      </c>
      <c r="P76" s="7" t="n">
        <v>92</v>
      </c>
      <c r="Q76" s="7" t="n">
        <v>2</v>
      </c>
      <c r="R76" s="7" t="n">
        <f aca="false">TRUE()</f>
        <v>1</v>
      </c>
      <c r="S76" s="6" t="e">
        <f aca="false" t="array" ref="S76:S76">VLOOKUP(concat(B76,C76),{concat('Список от Вовы'!$B$1:$B$150,'Список от Вовы'!$C$1:$C$150),'Список от Вовы'!$O$1:$O$150},2,FALSE())</f>
        <v>#N/A</v>
      </c>
      <c r="T76" s="12"/>
      <c r="U76" s="7" t="n">
        <f aca="false">TRUE()</f>
        <v>1</v>
      </c>
      <c r="V76" s="7" t="n">
        <f aca="false">TRUE()</f>
        <v>1</v>
      </c>
      <c r="W76" s="7" t="n">
        <f aca="false">TRUE()</f>
        <v>1</v>
      </c>
      <c r="X76" s="7" t="n">
        <f aca="false">TRUE()</f>
        <v>1</v>
      </c>
      <c r="Y76" s="7" t="n">
        <f aca="false">TRUE()</f>
        <v>1</v>
      </c>
      <c r="Z76" s="7" t="n">
        <f aca="false">TRUE()</f>
        <v>1</v>
      </c>
      <c r="AA76" s="7" t="n">
        <f aca="false">TRUE()</f>
        <v>1</v>
      </c>
      <c r="AB76" s="7" t="n">
        <f aca="false">FALSE()</f>
        <v>0</v>
      </c>
      <c r="AC76" s="7" t="n">
        <f aca="false">FALSE()</f>
        <v>0</v>
      </c>
      <c r="AD76" s="7" t="n">
        <f aca="false">FALSE()</f>
        <v>0</v>
      </c>
      <c r="AE76" s="7" t="n">
        <f aca="false">TRUE()</f>
        <v>1</v>
      </c>
      <c r="AF76" s="7" t="n">
        <f aca="false">FALSE()</f>
        <v>0</v>
      </c>
      <c r="AG76" s="7" t="n">
        <f aca="false">FALSE()</f>
        <v>0</v>
      </c>
      <c r="AH76" s="7" t="n">
        <f aca="false">FALSE()</f>
        <v>0</v>
      </c>
      <c r="AI76" s="7" t="n">
        <f aca="false">FALSE()</f>
        <v>0</v>
      </c>
      <c r="AJ76" s="7" t="n">
        <f aca="false">FALSE()</f>
        <v>0</v>
      </c>
      <c r="AK76" s="7" t="n">
        <f aca="false">FALSE()</f>
        <v>0</v>
      </c>
      <c r="AL76" s="7" t="n">
        <f aca="false">FALSE()</f>
        <v>0</v>
      </c>
      <c r="AM76" s="7" t="n">
        <f aca="false">FALSE()</f>
        <v>0</v>
      </c>
      <c r="AN76" s="7" t="n">
        <f aca="false">FALSE()</f>
        <v>0</v>
      </c>
      <c r="AO76" s="7" t="n">
        <f aca="false">AND(NOT(OR(U76:AN76)),R76)</f>
        <v>0</v>
      </c>
    </row>
    <row r="77" customFormat="false" ht="15.75" hidden="false" customHeight="false" outlineLevel="0" collapsed="false">
      <c r="A77" s="9" t="e">
        <f aca="true">INDIRECT("'Ответы на форму (1)'!A"&amp;$P77,TRUE())</f>
        <v>#REF!</v>
      </c>
      <c r="B77" s="6" t="e">
        <f aca="true">INDIRECT("'Ответы на форму (1)'!B"&amp;$P77,TRUE())</f>
        <v>#REF!</v>
      </c>
      <c r="C77" s="6" t="e">
        <f aca="true">INDIRECT("'Ответы на форму (1)'!C"&amp;$P77,TRUE())</f>
        <v>#REF!</v>
      </c>
      <c r="D77" s="6" t="e">
        <f aca="true">INDIRECT("'Ответы на форму (1)'!D"&amp;$P77,TRUE())</f>
        <v>#REF!</v>
      </c>
      <c r="E77" s="6" t="e">
        <f aca="true">INDIRECT("'Ответы на форму (1)'!E"&amp;$P77,TRUE())</f>
        <v>#REF!</v>
      </c>
      <c r="F77" s="6" t="n">
        <f aca="false">IFERROR(__xludf.dummyfunction("iferror(VALUE(REGEXEXTRACT(TEXT(INDIRECT(""'Ответы на форму (1)'!F""&amp;$P77,TRUE),""####""),""[0-9]+"")),IF(IFERROR(SEARCH(""моцро"",INDIRECT(""'Ответы на форму (1)'!F""&amp;$P77,TRUE)),-1) &gt;= 0,117,INDIRECT(""'Ответы на форму (1)'!F""&amp;$P77,TRUE)))"),117)</f>
        <v>117</v>
      </c>
      <c r="G77" s="6" t="e">
        <f aca="true">INDIRECT("'Ответы на форму (1)'!G"&amp;$P77,TRUE())</f>
        <v>#REF!</v>
      </c>
      <c r="H77" s="10" t="e">
        <f aca="true">IFERROR(MID(INDIRECT("'Ответы на форму (1)'!H"&amp;$P77,TRUE()),SEARCH("vk.com",INDIRECT("'Ответы на форму (1)'!H"&amp;$P77,TRUE())),LEN(INDIRECT("'Ответы на форму (1)'!H"&amp;$P77,TRUE()))),INDIRECT("'Ответы на форму (1)'!H"&amp;$P77,TRUE()))</f>
        <v>#REF!</v>
      </c>
      <c r="I77" s="6" t="e">
        <f aca="true">INDIRECT("'Ответы на форму (1)'!I"&amp;$P77,TRUE())</f>
        <v>#REF!</v>
      </c>
      <c r="J77" s="11" t="str">
        <f aca="false">IFERROR(__xludf.dummyfunction("arrayformula(trim(iferror(SPLIT(T(INDIRECT(""'Ответы на форму (1)'!J""&amp;$P77,TRUE)),"","",TRUE,TRUE),"""")))"),"Физика")</f>
        <v>Физика</v>
      </c>
      <c r="K77" s="11"/>
      <c r="L77" s="11"/>
      <c r="M77" s="11" t="e">
        <f aca="true">INDIRECT("'Ответы на форму (1)'!K"&amp;$P77,TRUE())</f>
        <v>#REF!</v>
      </c>
      <c r="N77" s="11" t="e">
        <f aca="true">INDIRECT("'Ответы на форму (1)'!L"&amp;$P77,TRUE())</f>
        <v>#REF!</v>
      </c>
      <c r="O77" s="6" t="e">
        <f aca="false" t="array" ref="O77:O77">IF(B77 &lt;&gt; "",IF(COUNTIF(concat(TRIM('Список прошлого года'!$B$2:$B$200),TRIM('Список прошлого года'!$C$2:$C$200)),concat(TRIM(B77),TRIM(C77))) &gt; 0,"Да","Нет"),"")</f>
        <v>#REF!</v>
      </c>
      <c r="P77" s="7" t="n">
        <v>93</v>
      </c>
      <c r="Q77" s="7" t="n">
        <v>2</v>
      </c>
      <c r="R77" s="7" t="n">
        <f aca="false">TRUE()</f>
        <v>1</v>
      </c>
      <c r="S77" s="6" t="e">
        <f aca="false" t="array" ref="S77:S77">VLOOKUP(concat(B77,C77),{concat('Список от Вовы'!$B$1:$B$150,'Список от Вовы'!$C$1:$C$150),'Список от Вовы'!$O$1:$O$150},2,FALSE())</f>
        <v>#N/A</v>
      </c>
      <c r="T77" s="6"/>
      <c r="U77" s="7" t="n">
        <f aca="false">TRUE()</f>
        <v>1</v>
      </c>
      <c r="V77" s="7" t="n">
        <f aca="false">TRUE()</f>
        <v>1</v>
      </c>
      <c r="W77" s="7" t="n">
        <f aca="false">FALSE()</f>
        <v>0</v>
      </c>
      <c r="X77" s="7" t="n">
        <f aca="false">TRUE()</f>
        <v>1</v>
      </c>
      <c r="Y77" s="7" t="n">
        <f aca="false">TRUE()</f>
        <v>1</v>
      </c>
      <c r="Z77" s="7" t="n">
        <f aca="false">FALSE()</f>
        <v>0</v>
      </c>
      <c r="AA77" s="7" t="n">
        <f aca="false">FALSE()</f>
        <v>0</v>
      </c>
      <c r="AB77" s="7" t="n">
        <f aca="false">FALSE()</f>
        <v>0</v>
      </c>
      <c r="AC77" s="7" t="n">
        <f aca="false">FALSE()</f>
        <v>0</v>
      </c>
      <c r="AD77" s="7" t="n">
        <f aca="false">FALSE()</f>
        <v>0</v>
      </c>
      <c r="AE77" s="7" t="n">
        <f aca="false">TRUE()</f>
        <v>1</v>
      </c>
      <c r="AF77" s="7" t="n">
        <f aca="false">TRUE()</f>
        <v>1</v>
      </c>
      <c r="AG77" s="7" t="n">
        <f aca="false">FALSE()</f>
        <v>0</v>
      </c>
      <c r="AH77" s="7" t="n">
        <f aca="false">FALSE()</f>
        <v>0</v>
      </c>
      <c r="AI77" s="7" t="n">
        <f aca="false">FALSE()</f>
        <v>0</v>
      </c>
      <c r="AJ77" s="7" t="n">
        <f aca="false">FALSE()</f>
        <v>0</v>
      </c>
      <c r="AK77" s="7" t="n">
        <f aca="false">FALSE()</f>
        <v>0</v>
      </c>
      <c r="AL77" s="7" t="n">
        <f aca="false">FALSE()</f>
        <v>0</v>
      </c>
      <c r="AM77" s="7" t="n">
        <f aca="false">FALSE()</f>
        <v>0</v>
      </c>
      <c r="AN77" s="7" t="n">
        <f aca="false">FALSE()</f>
        <v>0</v>
      </c>
      <c r="AO77" s="7" t="n">
        <f aca="false">AND(NOT(OR(U77:AN77)),R77)</f>
        <v>0</v>
      </c>
    </row>
    <row r="78" customFormat="false" ht="15.75" hidden="false" customHeight="false" outlineLevel="0" collapsed="false">
      <c r="A78" s="9" t="e">
        <f aca="true">INDIRECT("'Ответы на форму (1)'!A"&amp;$P78,TRUE())</f>
        <v>#REF!</v>
      </c>
      <c r="B78" s="6" t="e">
        <f aca="true">INDIRECT("'Ответы на форму (1)'!B"&amp;$P78,TRUE())</f>
        <v>#REF!</v>
      </c>
      <c r="C78" s="6" t="e">
        <f aca="true">INDIRECT("'Ответы на форму (1)'!C"&amp;$P78,TRUE())</f>
        <v>#REF!</v>
      </c>
      <c r="D78" s="6" t="e">
        <f aca="true">INDIRECT("'Ответы на форму (1)'!D"&amp;$P78,TRUE())</f>
        <v>#REF!</v>
      </c>
      <c r="E78" s="6" t="e">
        <f aca="true">INDIRECT("'Ответы на форму (1)'!E"&amp;$P78,TRUE())</f>
        <v>#REF!</v>
      </c>
      <c r="F78" s="6" t="n">
        <f aca="false">IFERROR(__xludf.dummyfunction("iferror(VALUE(REGEXEXTRACT(TEXT(INDIRECT(""'Ответы на форму (1)'!F""&amp;$P78,TRUE),""####""),""[0-9]+"")),IF(IFERROR(SEARCH(""моцро"",INDIRECT(""'Ответы на форму (1)'!F""&amp;$P78,TRUE)),-1) &gt;= 0,117,INDIRECT(""'Ответы на форму (1)'!F""&amp;$P78,TRUE)))"),74)</f>
        <v>74</v>
      </c>
      <c r="G78" s="6" t="e">
        <f aca="true">INDIRECT("'Ответы на форму (1)'!G"&amp;$P78,TRUE())</f>
        <v>#REF!</v>
      </c>
      <c r="H78" s="10" t="e">
        <f aca="true">IFERROR(MID(INDIRECT("'Ответы на форму (1)'!H"&amp;$P78,TRUE()),SEARCH("vk.com",INDIRECT("'Ответы на форму (1)'!H"&amp;$P78,TRUE())),LEN(INDIRECT("'Ответы на форму (1)'!H"&amp;$P78,TRUE()))),INDIRECT("'Ответы на форму (1)'!H"&amp;$P78,TRUE()))</f>
        <v>#REF!</v>
      </c>
      <c r="I78" s="6" t="e">
        <f aca="true">INDIRECT("'Ответы на форму (1)'!I"&amp;$P78,TRUE())</f>
        <v>#REF!</v>
      </c>
      <c r="J78" s="11" t="str">
        <f aca="false">IFERROR(__xludf.dummyfunction("arrayformula(trim(iferror(SPLIT(T(INDIRECT(""'Ответы на форму (1)'!J""&amp;$P78,TRUE)),"","",TRUE,TRUE),"""")))"),"Русский язык")</f>
        <v>Русский язык</v>
      </c>
      <c r="K78" s="11"/>
      <c r="L78" s="11"/>
      <c r="M78" s="11" t="e">
        <f aca="true">INDIRECT("'Ответы на форму (1)'!K"&amp;$P78,TRUE())</f>
        <v>#REF!</v>
      </c>
      <c r="N78" s="11" t="e">
        <f aca="true">INDIRECT("'Ответы на форму (1)'!L"&amp;$P78,TRUE())</f>
        <v>#REF!</v>
      </c>
      <c r="O78" s="6" t="e">
        <f aca="false" t="array" ref="O78:O78">IF(B78 &lt;&gt; "",IF(COUNTIF(concat(TRIM('Список прошлого года'!$B$2:$B$200),TRIM('Список прошлого года'!$C$2:$C$200)),concat(TRIM(B78),TRIM(C78))) &gt; 0,"Да","Нет"),"")</f>
        <v>#REF!</v>
      </c>
      <c r="P78" s="7" t="n">
        <v>94</v>
      </c>
      <c r="Q78" s="7" t="n">
        <v>2</v>
      </c>
      <c r="R78" s="7" t="n">
        <f aca="false">FALSE()</f>
        <v>0</v>
      </c>
      <c r="S78" s="6" t="e">
        <f aca="false" t="array" ref="S78:S78">VLOOKUP(concat(B78,C78),{concat('Список от Вовы'!$B$1:$B$150,'Список от Вовы'!$C$1:$C$150),'Список от Вовы'!$O$1:$O$150},2,FALSE())</f>
        <v>#N/A</v>
      </c>
      <c r="T78" s="6"/>
      <c r="U78" s="7" t="n">
        <f aca="false">FALSE()</f>
        <v>0</v>
      </c>
      <c r="V78" s="7" t="n">
        <f aca="false">FALSE()</f>
        <v>0</v>
      </c>
      <c r="W78" s="7" t="n">
        <f aca="false">FALSE()</f>
        <v>0</v>
      </c>
      <c r="X78" s="7" t="n">
        <f aca="false">FALSE()</f>
        <v>0</v>
      </c>
      <c r="Y78" s="7" t="n">
        <f aca="false">FALSE()</f>
        <v>0</v>
      </c>
      <c r="Z78" s="7" t="n">
        <f aca="false">FALSE()</f>
        <v>0</v>
      </c>
      <c r="AA78" s="7" t="n">
        <f aca="false">FALSE()</f>
        <v>0</v>
      </c>
      <c r="AB78" s="7" t="n">
        <f aca="false">FALSE()</f>
        <v>0</v>
      </c>
      <c r="AC78" s="7" t="n">
        <f aca="false">FALSE()</f>
        <v>0</v>
      </c>
      <c r="AD78" s="7" t="n">
        <f aca="false">FALSE()</f>
        <v>0</v>
      </c>
      <c r="AE78" s="7" t="n">
        <f aca="false">FALSE()</f>
        <v>0</v>
      </c>
      <c r="AF78" s="7" t="n">
        <f aca="false">FALSE()</f>
        <v>0</v>
      </c>
      <c r="AG78" s="7" t="n">
        <f aca="false">FALSE()</f>
        <v>0</v>
      </c>
      <c r="AH78" s="7" t="n">
        <f aca="false">FALSE()</f>
        <v>0</v>
      </c>
      <c r="AI78" s="7" t="n">
        <f aca="false">FALSE()</f>
        <v>0</v>
      </c>
      <c r="AJ78" s="7" t="n">
        <f aca="false">FALSE()</f>
        <v>0</v>
      </c>
      <c r="AK78" s="7" t="n">
        <f aca="false">FALSE()</f>
        <v>0</v>
      </c>
      <c r="AL78" s="7" t="n">
        <f aca="false">FALSE()</f>
        <v>0</v>
      </c>
      <c r="AM78" s="7" t="n">
        <f aca="false">FALSE()</f>
        <v>0</v>
      </c>
      <c r="AN78" s="7" t="n">
        <f aca="false">FALSE()</f>
        <v>0</v>
      </c>
      <c r="AO78" s="7" t="n">
        <f aca="false">AND(NOT(OR(U78:AN78)),R78)</f>
        <v>0</v>
      </c>
    </row>
    <row r="79" customFormat="false" ht="15.75" hidden="false" customHeight="false" outlineLevel="0" collapsed="false">
      <c r="A79" s="9" t="e">
        <f aca="true">INDIRECT("'Ответы на форму (1)'!A"&amp;$P79,TRUE())</f>
        <v>#REF!</v>
      </c>
      <c r="B79" s="6" t="e">
        <f aca="true">INDIRECT("'Ответы на форму (1)'!B"&amp;$P79,TRUE())</f>
        <v>#REF!</v>
      </c>
      <c r="C79" s="6" t="e">
        <f aca="true">INDIRECT("'Ответы на форму (1)'!C"&amp;$P79,TRUE())</f>
        <v>#REF!</v>
      </c>
      <c r="D79" s="6" t="e">
        <f aca="true">INDIRECT("'Ответы на форму (1)'!D"&amp;$P79,TRUE())</f>
        <v>#REF!</v>
      </c>
      <c r="E79" s="6" t="e">
        <f aca="true">INDIRECT("'Ответы на форму (1)'!E"&amp;$P79,TRUE())</f>
        <v>#REF!</v>
      </c>
      <c r="F79" s="6" t="n">
        <f aca="false">IFERROR(__xludf.dummyfunction("iferror(VALUE(REGEXEXTRACT(TEXT(INDIRECT(""'Ответы на форму (1)'!F""&amp;$P79,TRUE),""####""),""[0-9]+"")),IF(IFERROR(SEARCH(""моцро"",INDIRECT(""'Ответы на форму (1)'!F""&amp;$P79,TRUE)),-1) &gt;= 0,117,INDIRECT(""'Ответы на форму (1)'!F""&amp;$P79,TRUE)))"),25)</f>
        <v>25</v>
      </c>
      <c r="G79" s="6" t="e">
        <f aca="true">INDIRECT("'Ответы на форму (1)'!G"&amp;$P79,TRUE())</f>
        <v>#REF!</v>
      </c>
      <c r="H79" s="10" t="e">
        <f aca="true">IFERROR(MID(INDIRECT("'Ответы на форму (1)'!H"&amp;$P79,TRUE()),SEARCH("vk.com",INDIRECT("'Ответы на форму (1)'!H"&amp;$P79,TRUE())),LEN(INDIRECT("'Ответы на форму (1)'!H"&amp;$P79,TRUE()))),INDIRECT("'Ответы на форму (1)'!H"&amp;$P79,TRUE()))</f>
        <v>#REF!</v>
      </c>
      <c r="I79" s="6" t="e">
        <f aca="true">INDIRECT("'Ответы на форму (1)'!I"&amp;$P79,TRUE())</f>
        <v>#REF!</v>
      </c>
      <c r="J79" s="11" t="s">
        <v>234</v>
      </c>
      <c r="K79" s="11"/>
      <c r="L79" s="11"/>
      <c r="M79" s="11" t="e">
        <f aca="true">INDIRECT("'Ответы на форму (1)'!K"&amp;$P79,TRUE())</f>
        <v>#REF!</v>
      </c>
      <c r="N79" s="11" t="e">
        <f aca="true">INDIRECT("'Ответы на форму (1)'!L"&amp;$P79,TRUE())</f>
        <v>#REF!</v>
      </c>
      <c r="O79" s="6" t="e">
        <f aca="false" t="array" ref="O79:O79">IF(B79 &lt;&gt; "",IF(COUNTIF(concat(TRIM('Список прошлого года'!$B$2:$B$200),TRIM('Список прошлого года'!$C$2:$C$200)),concat(TRIM(B79),TRIM(C79))) &gt; 0,"Да","Нет"),"")</f>
        <v>#REF!</v>
      </c>
      <c r="P79" s="7" t="n">
        <v>95</v>
      </c>
      <c r="Q79" s="7" t="n">
        <v>2</v>
      </c>
      <c r="R79" s="7" t="n">
        <f aca="false">TRUE()</f>
        <v>1</v>
      </c>
      <c r="S79" s="6" t="e">
        <f aca="false" t="array" ref="S79:S79">VLOOKUP(concat(B79,C79),{concat('Список от Вовы'!$B$1:$B$150,'Список от Вовы'!$C$1:$C$150),'Список от Вовы'!$O$1:$O$150},2,FALSE())</f>
        <v>#N/A</v>
      </c>
      <c r="T79" s="6"/>
      <c r="U79" s="7" t="n">
        <f aca="false">FALSE()</f>
        <v>0</v>
      </c>
      <c r="V79" s="7" t="n">
        <f aca="false">FALSE()</f>
        <v>0</v>
      </c>
      <c r="W79" s="7" t="n">
        <f aca="false">FALSE()</f>
        <v>0</v>
      </c>
      <c r="X79" s="7" t="n">
        <f aca="false">FALSE()</f>
        <v>0</v>
      </c>
      <c r="Y79" s="7" t="n">
        <f aca="false">FALSE()</f>
        <v>0</v>
      </c>
      <c r="Z79" s="7" t="n">
        <f aca="false">FALSE()</f>
        <v>0</v>
      </c>
      <c r="AA79" s="7" t="n">
        <f aca="false">FALSE()</f>
        <v>0</v>
      </c>
      <c r="AB79" s="7" t="n">
        <f aca="false">FALSE()</f>
        <v>0</v>
      </c>
      <c r="AC79" s="7" t="n">
        <f aca="false">FALSE()</f>
        <v>0</v>
      </c>
      <c r="AD79" s="7" t="n">
        <f aca="false">FALSE()</f>
        <v>0</v>
      </c>
      <c r="AE79" s="7" t="n">
        <f aca="false">FALSE()</f>
        <v>0</v>
      </c>
      <c r="AF79" s="7" t="n">
        <f aca="false">FALSE()</f>
        <v>0</v>
      </c>
      <c r="AG79" s="7" t="n">
        <f aca="false">FALSE()</f>
        <v>0</v>
      </c>
      <c r="AH79" s="7" t="n">
        <f aca="false">FALSE()</f>
        <v>0</v>
      </c>
      <c r="AI79" s="7" t="n">
        <f aca="false">FALSE()</f>
        <v>0</v>
      </c>
      <c r="AJ79" s="7" t="n">
        <f aca="false">FALSE()</f>
        <v>0</v>
      </c>
      <c r="AK79" s="7" t="n">
        <f aca="false">FALSE()</f>
        <v>0</v>
      </c>
      <c r="AL79" s="7" t="n">
        <f aca="false">FALSE()</f>
        <v>0</v>
      </c>
      <c r="AM79" s="7" t="n">
        <f aca="false">FALSE()</f>
        <v>0</v>
      </c>
      <c r="AN79" s="7" t="n">
        <f aca="false">FALSE()</f>
        <v>0</v>
      </c>
      <c r="AO79" s="7" t="n">
        <f aca="false">AND(NOT(OR(U79:AN79)),R79)</f>
        <v>1</v>
      </c>
    </row>
    <row r="80" customFormat="false" ht="15.75" hidden="false" customHeight="false" outlineLevel="0" collapsed="false">
      <c r="A80" s="9" t="e">
        <f aca="true">INDIRECT("'Ответы на форму (1)'!A"&amp;$P80,TRUE())</f>
        <v>#REF!</v>
      </c>
      <c r="B80" s="6" t="e">
        <f aca="true">INDIRECT("'Ответы на форму (1)'!B"&amp;$P80,TRUE())</f>
        <v>#REF!</v>
      </c>
      <c r="C80" s="6" t="e">
        <f aca="true">INDIRECT("'Ответы на форму (1)'!C"&amp;$P80,TRUE())</f>
        <v>#REF!</v>
      </c>
      <c r="D80" s="6" t="e">
        <f aca="true">INDIRECT("'Ответы на форму (1)'!D"&amp;$P80,TRUE())</f>
        <v>#REF!</v>
      </c>
      <c r="E80" s="6" t="e">
        <f aca="true">INDIRECT("'Ответы на форму (1)'!E"&amp;$P80,TRUE())</f>
        <v>#REF!</v>
      </c>
      <c r="F80" s="6" t="n">
        <f aca="false">IFERROR(__xludf.dummyfunction("iferror(VALUE(REGEXEXTRACT(TEXT(INDIRECT(""'Ответы на форму (1)'!F""&amp;$P80,TRUE),""####""),""[0-9]+"")),IF(IFERROR(SEARCH(""моцро"",INDIRECT(""'Ответы на форму (1)'!F""&amp;$P80,TRUE)),-1) &gt;= 0,117,INDIRECT(""'Ответы на форму (1)'!F""&amp;$P80,TRUE)))"),84)</f>
        <v>84</v>
      </c>
      <c r="G80" s="6" t="e">
        <f aca="true">INDIRECT("'Ответы на форму (1)'!G"&amp;$P80,TRUE())</f>
        <v>#REF!</v>
      </c>
      <c r="H80" s="10" t="e">
        <f aca="true">IFERROR(MID(INDIRECT("'Ответы на форму (1)'!H"&amp;$P80,TRUE()),SEARCH("vk.com",INDIRECT("'Ответы на форму (1)'!H"&amp;$P80,TRUE())),LEN(INDIRECT("'Ответы на форму (1)'!H"&amp;$P80,TRUE()))),INDIRECT("'Ответы на форму (1)'!H"&amp;$P80,TRUE()))</f>
        <v>#REF!</v>
      </c>
      <c r="I80" s="6" t="e">
        <f aca="true">INDIRECT("'Ответы на форму (1)'!I"&amp;$P80,TRUE())</f>
        <v>#REF!</v>
      </c>
      <c r="J80" s="11" t="str">
        <f aca="false">IFERROR(__xludf.dummyfunction("arrayformula(trim(iferror(SPLIT(T(INDIRECT(""'Ответы на форму (1)'!J""&amp;$P80,TRUE)),"","",TRUE,TRUE),"""")))"),"Биология")</f>
        <v>Биология</v>
      </c>
      <c r="K80" s="11" t="str">
        <f aca="false">IFERROR(__xludf.dummyfunction("""COMPUTED_VALUE"""),"Русский язык")</f>
        <v>Русский язык</v>
      </c>
      <c r="L80" s="11" t="str">
        <f aca="false">IFERROR(__xludf.dummyfunction("""COMPUTED_VALUE"""),"Экономика")</f>
        <v>Экономика</v>
      </c>
      <c r="M80" s="11" t="e">
        <f aca="true">INDIRECT("'Ответы на форму (1)'!K"&amp;$P80,TRUE())</f>
        <v>#REF!</v>
      </c>
      <c r="N80" s="11" t="e">
        <f aca="true">INDIRECT("'Ответы на форму (1)'!L"&amp;$P80,TRUE())</f>
        <v>#REF!</v>
      </c>
      <c r="O80" s="6" t="e">
        <f aca="false" t="array" ref="O80:O80">IF(B80 &lt;&gt; "",IF(COUNTIF(concat(TRIM('Список прошлого года'!$B$2:$B$200),TRIM('Список прошлого года'!$C$2:$C$200)),concat(TRIM(B80),TRIM(C80))) &gt; 0,"Да","Нет"),"")</f>
        <v>#REF!</v>
      </c>
      <c r="P80" s="7" t="n">
        <v>96</v>
      </c>
      <c r="Q80" s="7" t="n">
        <v>2</v>
      </c>
      <c r="R80" s="7" t="n">
        <f aca="false">TRUE()</f>
        <v>1</v>
      </c>
      <c r="S80" s="6" t="e">
        <f aca="false" t="array" ref="S80:S80">VLOOKUP(concat(B80,C80),{concat('Список от Вовы'!$B$1:$B$150,'Список от Вовы'!$C$1:$C$150),'Список от Вовы'!$O$1:$O$150},2,FALSE())</f>
        <v>#N/A</v>
      </c>
      <c r="T80" s="12"/>
      <c r="U80" s="7" t="n">
        <f aca="false">TRUE()</f>
        <v>1</v>
      </c>
      <c r="V80" s="7" t="n">
        <f aca="false">TRUE()</f>
        <v>1</v>
      </c>
      <c r="W80" s="7" t="n">
        <f aca="false">TRUE()</f>
        <v>1</v>
      </c>
      <c r="X80" s="7" t="n">
        <f aca="false">TRUE()</f>
        <v>1</v>
      </c>
      <c r="Y80" s="7" t="n">
        <f aca="false">TRUE()</f>
        <v>1</v>
      </c>
      <c r="Z80" s="7" t="n">
        <f aca="false">FALSE()</f>
        <v>0</v>
      </c>
      <c r="AA80" s="7" t="n">
        <f aca="false">FALSE()</f>
        <v>0</v>
      </c>
      <c r="AB80" s="7" t="n">
        <f aca="false">FALSE()</f>
        <v>0</v>
      </c>
      <c r="AC80" s="7" t="n">
        <f aca="false">FALSE()</f>
        <v>0</v>
      </c>
      <c r="AD80" s="7" t="n">
        <f aca="false">FALSE()</f>
        <v>0</v>
      </c>
      <c r="AE80" s="7" t="n">
        <f aca="false">TRUE()</f>
        <v>1</v>
      </c>
      <c r="AF80" s="7" t="n">
        <f aca="false">TRUE()</f>
        <v>1</v>
      </c>
      <c r="AG80" s="7" t="n">
        <f aca="false">TRUE()</f>
        <v>1</v>
      </c>
      <c r="AH80" s="7" t="n">
        <f aca="false">TRUE()</f>
        <v>1</v>
      </c>
      <c r="AI80" s="7" t="n">
        <f aca="false">TRUE()</f>
        <v>1</v>
      </c>
      <c r="AJ80" s="7" t="n">
        <f aca="false">FALSE()</f>
        <v>0</v>
      </c>
      <c r="AK80" s="7" t="n">
        <f aca="false">FALSE()</f>
        <v>0</v>
      </c>
      <c r="AL80" s="7" t="n">
        <f aca="false">FALSE()</f>
        <v>0</v>
      </c>
      <c r="AM80" s="7" t="n">
        <f aca="false">FALSE()</f>
        <v>0</v>
      </c>
      <c r="AN80" s="7" t="n">
        <f aca="false">FALSE()</f>
        <v>0</v>
      </c>
      <c r="AO80" s="7" t="n">
        <f aca="false">AND(NOT(OR(U80:AN80)),R80)</f>
        <v>0</v>
      </c>
    </row>
    <row r="81" customFormat="false" ht="15.75" hidden="false" customHeight="false" outlineLevel="0" collapsed="false">
      <c r="A81" s="9" t="e">
        <f aca="true">INDIRECT("'Ответы на форму (1)'!A"&amp;$P81,TRUE())</f>
        <v>#REF!</v>
      </c>
      <c r="B81" s="6" t="e">
        <f aca="true">INDIRECT("'Ответы на форму (1)'!B"&amp;$P81,TRUE())</f>
        <v>#REF!</v>
      </c>
      <c r="C81" s="6" t="e">
        <f aca="true">INDIRECT("'Ответы на форму (1)'!C"&amp;$P81,TRUE())</f>
        <v>#REF!</v>
      </c>
      <c r="D81" s="6" t="e">
        <f aca="true">INDIRECT("'Ответы на форму (1)'!D"&amp;$P81,TRUE())</f>
        <v>#REF!</v>
      </c>
      <c r="E81" s="6" t="e">
        <f aca="true">INDIRECT("'Ответы на форму (1)'!E"&amp;$P81,TRUE())</f>
        <v>#REF!</v>
      </c>
      <c r="F81" s="6" t="n">
        <f aca="false">IFERROR(__xludf.dummyfunction("iferror(VALUE(REGEXEXTRACT(TEXT(INDIRECT(""'Ответы на форму (1)'!F""&amp;$P81,TRUE),""####""),""[0-9]+"")),IF(IFERROR(SEARCH(""моцро"",INDIRECT(""'Ответы на форму (1)'!F""&amp;$P81,TRUE)),-1) &gt;= 0,117,INDIRECT(""'Ответы на форму (1)'!F""&amp;$P81,TRUE)))"),117)</f>
        <v>117</v>
      </c>
      <c r="G81" s="6" t="e">
        <f aca="true">INDIRECT("'Ответы на форму (1)'!G"&amp;$P81,TRUE())</f>
        <v>#REF!</v>
      </c>
      <c r="H81" s="10" t="e">
        <f aca="true">IFERROR(MID(INDIRECT("'Ответы на форму (1)'!H"&amp;$P81,TRUE()),SEARCH("vk.com",INDIRECT("'Ответы на форму (1)'!H"&amp;$P81,TRUE())),LEN(INDIRECT("'Ответы на форму (1)'!H"&amp;$P81,TRUE()))),INDIRECT("'Ответы на форму (1)'!H"&amp;$P81,TRUE()))</f>
        <v>#REF!</v>
      </c>
      <c r="I81" s="6" t="e">
        <f aca="true">INDIRECT("'Ответы на форму (1)'!I"&amp;$P81,TRUE())</f>
        <v>#REF!</v>
      </c>
      <c r="J81" s="11" t="str">
        <f aca="false">IFERROR(__xludf.dummyfunction("arrayformula(trim(iferror(SPLIT(T(INDIRECT(""'Ответы на форму (1)'!J""&amp;$P81,TRUE)),"","",TRUE,TRUE),"""")))"),"Физика")</f>
        <v>Физика</v>
      </c>
      <c r="K81" s="11"/>
      <c r="L81" s="11"/>
      <c r="M81" s="11" t="e">
        <f aca="true">INDIRECT("'Ответы на форму (1)'!K"&amp;$P81,TRUE())</f>
        <v>#REF!</v>
      </c>
      <c r="N81" s="11" t="e">
        <f aca="true">INDIRECT("'Ответы на форму (1)'!L"&amp;$P81,TRUE())</f>
        <v>#REF!</v>
      </c>
      <c r="O81" s="6" t="e">
        <f aca="false" t="array" ref="O81:O81">IF(B81 &lt;&gt; "",IF(COUNTIF(concat(TRIM('Список прошлого года'!$B$2:$B$200),TRIM('Список прошлого года'!$C$2:$C$200)),concat(TRIM(B81),TRIM(C81))) &gt; 0,"Да","Нет"),"")</f>
        <v>#REF!</v>
      </c>
      <c r="P81" s="7" t="n">
        <v>98</v>
      </c>
      <c r="Q81" s="7" t="n">
        <v>2</v>
      </c>
      <c r="R81" s="7" t="n">
        <f aca="false">TRUE()</f>
        <v>1</v>
      </c>
      <c r="S81" s="6" t="e">
        <f aca="false" t="array" ref="S81:S81">VLOOKUP(concat(B81,C81),{concat('Список от Вовы'!$B$1:$B$150,'Список от Вовы'!$C$1:$C$150),'Список от Вовы'!$O$1:$O$150},2,FALSE())</f>
        <v>#N/A</v>
      </c>
      <c r="T81" s="12"/>
      <c r="U81" s="7" t="n">
        <f aca="false">TRUE()</f>
        <v>1</v>
      </c>
      <c r="V81" s="7" t="n">
        <f aca="false">TRUE()</f>
        <v>1</v>
      </c>
      <c r="W81" s="7" t="n">
        <f aca="false">TRUE()</f>
        <v>1</v>
      </c>
      <c r="X81" s="7" t="n">
        <f aca="false">TRUE()</f>
        <v>1</v>
      </c>
      <c r="Y81" s="7" t="n">
        <f aca="false">FALSE()</f>
        <v>0</v>
      </c>
      <c r="Z81" s="7" t="n">
        <f aca="false">TRUE()</f>
        <v>1</v>
      </c>
      <c r="AA81" s="7" t="n">
        <f aca="false">TRUE()</f>
        <v>1</v>
      </c>
      <c r="AB81" s="7" t="n">
        <f aca="false">TRUE()</f>
        <v>1</v>
      </c>
      <c r="AC81" s="7" t="n">
        <f aca="false">FALSE()</f>
        <v>0</v>
      </c>
      <c r="AD81" s="7" t="n">
        <f aca="false">FALSE()</f>
        <v>0</v>
      </c>
      <c r="AE81" s="7" t="n">
        <f aca="false">TRUE()</f>
        <v>1</v>
      </c>
      <c r="AF81" s="7" t="n">
        <f aca="false">TRUE()</f>
        <v>1</v>
      </c>
      <c r="AG81" s="7" t="n">
        <f aca="false">TRUE()</f>
        <v>1</v>
      </c>
      <c r="AH81" s="7" t="n">
        <f aca="false">TRUE()</f>
        <v>1</v>
      </c>
      <c r="AI81" s="7" t="n">
        <f aca="false">TRUE()</f>
        <v>1</v>
      </c>
      <c r="AJ81" s="7" t="n">
        <f aca="false">TRUE()</f>
        <v>1</v>
      </c>
      <c r="AK81" s="7" t="n">
        <f aca="false">TRUE()</f>
        <v>1</v>
      </c>
      <c r="AL81" s="7" t="n">
        <f aca="false">TRUE()</f>
        <v>1</v>
      </c>
      <c r="AM81" s="7" t="n">
        <f aca="false">TRUE()</f>
        <v>1</v>
      </c>
      <c r="AN81" s="7" t="n">
        <f aca="false">FALSE()</f>
        <v>0</v>
      </c>
      <c r="AO81" s="7" t="n">
        <f aca="false">AND(NOT(OR(U81:AN81)),R81)</f>
        <v>0</v>
      </c>
    </row>
    <row r="82" customFormat="false" ht="15.75" hidden="false" customHeight="false" outlineLevel="0" collapsed="false">
      <c r="A82" s="9" t="e">
        <f aca="true">INDIRECT("'Ответы на форму (1)'!A"&amp;$P82,TRUE())</f>
        <v>#REF!</v>
      </c>
      <c r="B82" s="6" t="e">
        <f aca="true">INDIRECT("'Ответы на форму (1)'!B"&amp;$P82,TRUE())</f>
        <v>#REF!</v>
      </c>
      <c r="C82" s="6" t="e">
        <f aca="true">INDIRECT("'Ответы на форму (1)'!C"&amp;$P82,TRUE())</f>
        <v>#REF!</v>
      </c>
      <c r="D82" s="6" t="e">
        <f aca="true">INDIRECT("'Ответы на форму (1)'!D"&amp;$P82,TRUE())</f>
        <v>#REF!</v>
      </c>
      <c r="E82" s="6" t="e">
        <f aca="true">INDIRECT("'Ответы на форму (1)'!E"&amp;$P82,TRUE())</f>
        <v>#REF!</v>
      </c>
      <c r="F82" s="6" t="str">
        <f aca="false">IFERROR(__xludf.dummyfunction("iferror(VALUE(REGEXEXTRACT(TEXT(INDIRECT(""'Ответы на форму (1)'!F""&amp;$P82,TRUE),""####""),""[0-9]+"")),IF(IFERROR(SEARCH(""моцро"",INDIRECT(""'Ответы на форму (1)'!F""&amp;$P82,TRUE)),-1) &gt;= 0,117,INDIRECT(""'Ответы на форму (1)'!F""&amp;$P82,TRUE)))"),"СУНЦ НГУ ")</f>
        <v>СУНЦ НГУ</v>
      </c>
      <c r="G82" s="6" t="e">
        <f aca="true">INDIRECT("'Ответы на форму (1)'!G"&amp;$P82,TRUE())</f>
        <v>#REF!</v>
      </c>
      <c r="H82" s="10" t="e">
        <f aca="true">IFERROR(MID(INDIRECT("'Ответы на форму (1)'!H"&amp;$P82,TRUE()),SEARCH("vk.com",INDIRECT("'Ответы на форму (1)'!H"&amp;$P82,TRUE())),LEN(INDIRECT("'Ответы на форму (1)'!H"&amp;$P82,TRUE()))),INDIRECT("'Ответы на форму (1)'!H"&amp;$P82,TRUE()))</f>
        <v>#REF!</v>
      </c>
      <c r="I82" s="6" t="e">
        <f aca="true">INDIRECT("'Ответы на форму (1)'!I"&amp;$P82,TRUE())</f>
        <v>#REF!</v>
      </c>
      <c r="J82" s="11" t="str">
        <f aca="false">IFERROR(__xludf.dummyfunction("arrayformula(trim(iferror(SPLIT(T(INDIRECT(""'Ответы на форму (1)'!J""&amp;$P82,TRUE)),"","",TRUE,TRUE),"""")))"),"Биология")</f>
        <v>Биология</v>
      </c>
      <c r="K82" s="11" t="str">
        <f aca="false">IFERROR(__xludf.dummyfunction("""COMPUTED_VALUE"""),"Право")</f>
        <v>Право</v>
      </c>
      <c r="L82" s="11" t="str">
        <f aca="false">IFERROR(__xludf.dummyfunction("""COMPUTED_VALUE"""),"Экономика")</f>
        <v>Экономика</v>
      </c>
      <c r="M82" s="11" t="e">
        <f aca="true">INDIRECT("'Ответы на форму (1)'!K"&amp;$P82,TRUE())</f>
        <v>#REF!</v>
      </c>
      <c r="N82" s="11" t="e">
        <f aca="true">INDIRECT("'Ответы на форму (1)'!L"&amp;$P82,TRUE())</f>
        <v>#REF!</v>
      </c>
      <c r="O82" s="6" t="e">
        <f aca="false" t="array" ref="O82:O82">IF(B82 &lt;&gt; "",IF(COUNTIF(concat(TRIM('Список прошлого года'!$B$2:$B$200),TRIM('Список прошлого года'!$C$2:$C$200)),concat(TRIM(B82),TRIM(C82))) &gt; 0,"Да","Нет"),"")</f>
        <v>#REF!</v>
      </c>
      <c r="P82" s="7" t="n">
        <v>99</v>
      </c>
      <c r="Q82" s="7" t="n">
        <v>2</v>
      </c>
      <c r="R82" s="7" t="n">
        <f aca="false">TRUE()</f>
        <v>1</v>
      </c>
      <c r="S82" s="6" t="e">
        <f aca="false" t="array" ref="S82:S82">VLOOKUP(concat(B82,C82),{concat('Список от Вовы'!$B$1:$B$150,'Список от Вовы'!$C$1:$C$150),'Список от Вовы'!$O$1:$O$150},2,FALSE())</f>
        <v>#N/A</v>
      </c>
      <c r="T82" s="12"/>
      <c r="U82" s="7" t="n">
        <f aca="false">TRUE()</f>
        <v>1</v>
      </c>
      <c r="V82" s="7" t="n">
        <f aca="false">TRUE()</f>
        <v>1</v>
      </c>
      <c r="W82" s="7" t="n">
        <f aca="false">TRUE()</f>
        <v>1</v>
      </c>
      <c r="X82" s="7" t="n">
        <f aca="false">TRUE()</f>
        <v>1</v>
      </c>
      <c r="Y82" s="7" t="n">
        <f aca="false">TRUE()</f>
        <v>1</v>
      </c>
      <c r="Z82" s="7" t="n">
        <f aca="false">FALSE()</f>
        <v>0</v>
      </c>
      <c r="AA82" s="7" t="n">
        <f aca="false">FALSE()</f>
        <v>0</v>
      </c>
      <c r="AB82" s="7" t="n">
        <f aca="false">TRUE()</f>
        <v>1</v>
      </c>
      <c r="AC82" s="7" t="n">
        <f aca="false">TRUE()</f>
        <v>1</v>
      </c>
      <c r="AD82" s="7" t="n">
        <f aca="false">FALSE()</f>
        <v>0</v>
      </c>
      <c r="AE82" s="7" t="n">
        <f aca="false">TRUE()</f>
        <v>1</v>
      </c>
      <c r="AF82" s="7" t="n">
        <f aca="false">TRUE()</f>
        <v>1</v>
      </c>
      <c r="AG82" s="7" t="n">
        <f aca="false">TRUE()</f>
        <v>1</v>
      </c>
      <c r="AH82" s="7" t="n">
        <f aca="false">TRUE()</f>
        <v>1</v>
      </c>
      <c r="AI82" s="7" t="n">
        <f aca="false">TRUE()</f>
        <v>1</v>
      </c>
      <c r="AJ82" s="7" t="n">
        <f aca="false">FALSE()</f>
        <v>0</v>
      </c>
      <c r="AK82" s="7" t="n">
        <f aca="false">FALSE()</f>
        <v>0</v>
      </c>
      <c r="AL82" s="7" t="n">
        <f aca="false">FALSE()</f>
        <v>0</v>
      </c>
      <c r="AM82" s="7" t="n">
        <f aca="false">FALSE()</f>
        <v>0</v>
      </c>
      <c r="AN82" s="7" t="n">
        <f aca="false">FALSE()</f>
        <v>0</v>
      </c>
      <c r="AO82" s="7" t="n">
        <f aca="false">AND(NOT(OR(U82:AN82)),R82)</f>
        <v>0</v>
      </c>
    </row>
    <row r="83" customFormat="false" ht="15.75" hidden="false" customHeight="false" outlineLevel="0" collapsed="false">
      <c r="A83" s="9" t="e">
        <f aca="true">INDIRECT("'Ответы на форму (1)'!A"&amp;$P83,TRUE())</f>
        <v>#REF!</v>
      </c>
      <c r="B83" s="6" t="e">
        <f aca="true">INDIRECT("'Ответы на форму (1)'!B"&amp;$P83,TRUE())</f>
        <v>#REF!</v>
      </c>
      <c r="C83" s="6" t="e">
        <f aca="true">INDIRECT("'Ответы на форму (1)'!C"&amp;$P83,TRUE())</f>
        <v>#REF!</v>
      </c>
      <c r="D83" s="6" t="e">
        <f aca="true">INDIRECT("'Ответы на форму (1)'!D"&amp;$P83,TRUE())</f>
        <v>#REF!</v>
      </c>
      <c r="E83" s="6" t="e">
        <f aca="true">INDIRECT("'Ответы на форму (1)'!E"&amp;$P83,TRUE())</f>
        <v>#REF!</v>
      </c>
      <c r="F83" s="6" t="n">
        <f aca="false">IFERROR(__xludf.dummyfunction("iferror(VALUE(REGEXEXTRACT(TEXT(INDIRECT(""'Ответы на форму (1)'!F""&amp;$P83,TRUE),""####""),""[0-9]+"")),IF(IFERROR(SEARCH(""моцро"",INDIRECT(""'Ответы на форму (1)'!F""&amp;$P83,TRUE)),-1) &gt;= 0,117,INDIRECT(""'Ответы на форму (1)'!F""&amp;$P83,TRUE)))"),117)</f>
        <v>117</v>
      </c>
      <c r="G83" s="6" t="e">
        <f aca="true">INDIRECT("'Ответы на форму (1)'!G"&amp;$P83,TRUE())</f>
        <v>#REF!</v>
      </c>
      <c r="H83" s="10" t="e">
        <f aca="true">IFERROR(MID(INDIRECT("'Ответы на форму (1)'!H"&amp;$P83,TRUE()),SEARCH("vk.com",INDIRECT("'Ответы на форму (1)'!H"&amp;$P83,TRUE())),LEN(INDIRECT("'Ответы на форму (1)'!H"&amp;$P83,TRUE()))),INDIRECT("'Ответы на форму (1)'!H"&amp;$P83,TRUE()))</f>
        <v>#REF!</v>
      </c>
      <c r="I83" s="6" t="e">
        <f aca="true">INDIRECT("'Ответы на форму (1)'!I"&amp;$P83,TRUE())</f>
        <v>#REF!</v>
      </c>
      <c r="J83" s="11" t="str">
        <f aca="false">IFERROR(__xludf.dummyfunction("arrayformula(trim(iferror(SPLIT(T(INDIRECT(""'Ответы на форму (1)'!J""&amp;$P83,TRUE)),"","",TRUE,TRUE),"""")))"),"Физика")</f>
        <v>Физика</v>
      </c>
      <c r="K83" s="11" t="str">
        <f aca="false">IFERROR(__xludf.dummyfunction("""COMPUTED_VALUE"""),"Биология")</f>
        <v>Биология</v>
      </c>
      <c r="L83" s="11"/>
      <c r="M83" s="11" t="e">
        <f aca="true">INDIRECT("'Ответы на форму (1)'!K"&amp;$P83,TRUE())</f>
        <v>#REF!</v>
      </c>
      <c r="N83" s="11" t="e">
        <f aca="true">INDIRECT("'Ответы на форму (1)'!L"&amp;$P83,TRUE())</f>
        <v>#REF!</v>
      </c>
      <c r="O83" s="6" t="e">
        <f aca="false" t="array" ref="O83:O83">IF(B83 &lt;&gt; "",IF(COUNTIF(concat(TRIM('Список прошлого года'!$B$2:$B$200),TRIM('Список прошлого года'!$C$2:$C$200)),concat(TRIM(B83),TRIM(C83))) &gt; 0,"Да","Нет"),"")</f>
        <v>#REF!</v>
      </c>
      <c r="P83" s="7" t="n">
        <v>100</v>
      </c>
      <c r="Q83" s="7" t="n">
        <v>2</v>
      </c>
      <c r="R83" s="7" t="n">
        <f aca="false">FALSE()</f>
        <v>0</v>
      </c>
      <c r="S83" s="6" t="e">
        <f aca="false" t="array" ref="S83:S83">VLOOKUP(concat(B83,C83),{concat('Список от Вовы'!$B$1:$B$150,'Список от Вовы'!$C$1:$C$150),'Список от Вовы'!$O$1:$O$150},2,FALSE())</f>
        <v>#N/A</v>
      </c>
      <c r="T83" s="6"/>
      <c r="U83" s="7" t="n">
        <f aca="false">FALSE()</f>
        <v>0</v>
      </c>
      <c r="V83" s="7" t="n">
        <f aca="false">FALSE()</f>
        <v>0</v>
      </c>
      <c r="W83" s="7" t="n">
        <f aca="false">FALSE()</f>
        <v>0</v>
      </c>
      <c r="X83" s="7" t="n">
        <f aca="false">FALSE()</f>
        <v>0</v>
      </c>
      <c r="Y83" s="7" t="n">
        <f aca="false">FALSE()</f>
        <v>0</v>
      </c>
      <c r="Z83" s="7" t="n">
        <f aca="false">FALSE()</f>
        <v>0</v>
      </c>
      <c r="AA83" s="7" t="n">
        <f aca="false">FALSE()</f>
        <v>0</v>
      </c>
      <c r="AB83" s="7" t="n">
        <f aca="false">FALSE()</f>
        <v>0</v>
      </c>
      <c r="AC83" s="7" t="n">
        <f aca="false">FALSE()</f>
        <v>0</v>
      </c>
      <c r="AD83" s="7" t="n">
        <f aca="false">FALSE()</f>
        <v>0</v>
      </c>
      <c r="AE83" s="7" t="n">
        <f aca="false">FALSE()</f>
        <v>0</v>
      </c>
      <c r="AF83" s="7" t="n">
        <f aca="false">FALSE()</f>
        <v>0</v>
      </c>
      <c r="AG83" s="7" t="n">
        <f aca="false">FALSE()</f>
        <v>0</v>
      </c>
      <c r="AH83" s="7" t="n">
        <f aca="false">FALSE()</f>
        <v>0</v>
      </c>
      <c r="AI83" s="7" t="n">
        <f aca="false">FALSE()</f>
        <v>0</v>
      </c>
      <c r="AJ83" s="7" t="n">
        <f aca="false">FALSE()</f>
        <v>0</v>
      </c>
      <c r="AK83" s="7" t="n">
        <f aca="false">FALSE()</f>
        <v>0</v>
      </c>
      <c r="AL83" s="7" t="n">
        <f aca="false">FALSE()</f>
        <v>0</v>
      </c>
      <c r="AM83" s="7" t="n">
        <f aca="false">FALSE()</f>
        <v>0</v>
      </c>
      <c r="AN83" s="7" t="n">
        <f aca="false">FALSE()</f>
        <v>0</v>
      </c>
      <c r="AO83" s="7" t="n">
        <f aca="false">AND(NOT(OR(U83:AN83)),R83)</f>
        <v>0</v>
      </c>
    </row>
    <row r="84" customFormat="false" ht="15.75" hidden="false" customHeight="false" outlineLevel="0" collapsed="false">
      <c r="A84" s="9" t="e">
        <f aca="true">INDIRECT("'Ответы на форму (1)'!A"&amp;$P84,TRUE())</f>
        <v>#REF!</v>
      </c>
      <c r="B84" s="6" t="e">
        <f aca="true">INDIRECT("'Ответы на форму (1)'!B"&amp;$P84,TRUE())</f>
        <v>#REF!</v>
      </c>
      <c r="C84" s="6" t="e">
        <f aca="true">INDIRECT("'Ответы на форму (1)'!C"&amp;$P84,TRUE())</f>
        <v>#REF!</v>
      </c>
      <c r="D84" s="6" t="e">
        <f aca="true">INDIRECT("'Ответы на форму (1)'!D"&amp;$P84,TRUE())</f>
        <v>#REF!</v>
      </c>
      <c r="E84" s="6" t="e">
        <f aca="true">INDIRECT("'Ответы на форму (1)'!E"&amp;$P84,TRUE())</f>
        <v>#REF!</v>
      </c>
      <c r="F84" s="6" t="n">
        <f aca="false">IFERROR(__xludf.dummyfunction("iferror(VALUE(REGEXEXTRACT(TEXT(INDIRECT(""'Ответы на форму (1)'!F""&amp;$P84,TRUE),""####""),""[0-9]+"")),IF(IFERROR(SEARCH(""моцро"",INDIRECT(""'Ответы на форму (1)'!F""&amp;$P84,TRUE)),-1) &gt;= 0,117,INDIRECT(""'Ответы на форму (1)'!F""&amp;$P84,TRUE)))"),117)</f>
        <v>117</v>
      </c>
      <c r="G84" s="6" t="e">
        <f aca="true">INDIRECT("'Ответы на форму (1)'!G"&amp;$P84,TRUE())</f>
        <v>#REF!</v>
      </c>
      <c r="H84" s="10" t="e">
        <f aca="true">IFERROR(MID(INDIRECT("'Ответы на форму (1)'!H"&amp;$P84,TRUE()),SEARCH("vk.com",INDIRECT("'Ответы на форму (1)'!H"&amp;$P84,TRUE())),LEN(INDIRECT("'Ответы на форму (1)'!H"&amp;$P84,TRUE()))),INDIRECT("'Ответы на форму (1)'!H"&amp;$P84,TRUE()))</f>
        <v>#REF!</v>
      </c>
      <c r="I84" s="6" t="e">
        <f aca="true">INDIRECT("'Ответы на форму (1)'!I"&amp;$P84,TRUE())</f>
        <v>#REF!</v>
      </c>
      <c r="J84" s="11" t="str">
        <f aca="false">IFERROR(__xludf.dummyfunction("arrayformula(trim(iferror(SPLIT(T(INDIRECT(""'Ответы на форму (1)'!J""&amp;$P84,TRUE)),"","",TRUE,TRUE),"""")))"),"Физика")</f>
        <v>Физика</v>
      </c>
      <c r="K84" s="11" t="str">
        <f aca="false">IFERROR(__xludf.dummyfunction("""COMPUTED_VALUE"""),"Экономика")</f>
        <v>Экономика</v>
      </c>
      <c r="L84" s="11"/>
      <c r="M84" s="11" t="e">
        <f aca="true">INDIRECT("'Ответы на форму (1)'!K"&amp;$P84,TRUE())</f>
        <v>#REF!</v>
      </c>
      <c r="N84" s="11" t="e">
        <f aca="true">INDIRECT("'Ответы на форму (1)'!L"&amp;$P84,TRUE())</f>
        <v>#REF!</v>
      </c>
      <c r="O84" s="6" t="e">
        <f aca="false" t="array" ref="O84:O84">IF(B84 &lt;&gt; "",IF(COUNTIF(concat(TRIM('Список прошлого года'!$B$2:$B$200),TRIM('Список прошлого года'!$C$2:$C$200)),concat(TRIM(B84),TRIM(C84))) &gt; 0,"Да","Нет"),"")</f>
        <v>#REF!</v>
      </c>
      <c r="P84" s="7" t="n">
        <v>101</v>
      </c>
      <c r="Q84" s="7" t="n">
        <v>2</v>
      </c>
      <c r="R84" s="7" t="n">
        <f aca="false">FALSE()</f>
        <v>0</v>
      </c>
      <c r="S84" s="6" t="e">
        <f aca="false" t="array" ref="S84:S84">VLOOKUP(concat(B84,C84),{concat('Список от Вовы'!$B$1:$B$150,'Список от Вовы'!$C$1:$C$150),'Список от Вовы'!$O$1:$O$150},2,FALSE())</f>
        <v>#N/A</v>
      </c>
      <c r="T84" s="6"/>
      <c r="U84" s="7" t="n">
        <f aca="false">FALSE()</f>
        <v>0</v>
      </c>
      <c r="V84" s="7" t="n">
        <f aca="false">FALSE()</f>
        <v>0</v>
      </c>
      <c r="W84" s="7" t="n">
        <f aca="false">FALSE()</f>
        <v>0</v>
      </c>
      <c r="X84" s="7" t="n">
        <f aca="false">FALSE()</f>
        <v>0</v>
      </c>
      <c r="Y84" s="7" t="n">
        <f aca="false">FALSE()</f>
        <v>0</v>
      </c>
      <c r="Z84" s="7" t="n">
        <f aca="false">FALSE()</f>
        <v>0</v>
      </c>
      <c r="AA84" s="7" t="n">
        <f aca="false">FALSE()</f>
        <v>0</v>
      </c>
      <c r="AB84" s="7" t="n">
        <f aca="false">FALSE()</f>
        <v>0</v>
      </c>
      <c r="AC84" s="7" t="n">
        <f aca="false">FALSE()</f>
        <v>0</v>
      </c>
      <c r="AD84" s="7" t="n">
        <f aca="false">FALSE()</f>
        <v>0</v>
      </c>
      <c r="AE84" s="7" t="n">
        <f aca="false">FALSE()</f>
        <v>0</v>
      </c>
      <c r="AF84" s="7" t="n">
        <f aca="false">FALSE()</f>
        <v>0</v>
      </c>
      <c r="AG84" s="7" t="n">
        <f aca="false">FALSE()</f>
        <v>0</v>
      </c>
      <c r="AH84" s="7" t="n">
        <f aca="false">FALSE()</f>
        <v>0</v>
      </c>
      <c r="AI84" s="7" t="n">
        <f aca="false">FALSE()</f>
        <v>0</v>
      </c>
      <c r="AJ84" s="7" t="n">
        <f aca="false">FALSE()</f>
        <v>0</v>
      </c>
      <c r="AK84" s="7" t="n">
        <f aca="false">FALSE()</f>
        <v>0</v>
      </c>
      <c r="AL84" s="7" t="n">
        <f aca="false">FALSE()</f>
        <v>0</v>
      </c>
      <c r="AM84" s="7" t="n">
        <f aca="false">FALSE()</f>
        <v>0</v>
      </c>
      <c r="AN84" s="7" t="n">
        <f aca="false">FALSE()</f>
        <v>0</v>
      </c>
      <c r="AO84" s="7" t="n">
        <f aca="false">AND(NOT(OR(U84:AN84)),R84)</f>
        <v>0</v>
      </c>
    </row>
    <row r="85" customFormat="false" ht="15.75" hidden="false" customHeight="false" outlineLevel="0" collapsed="false">
      <c r="A85" s="9" t="e">
        <f aca="true">INDIRECT("'Ответы на форму (1)'!A"&amp;$P85,TRUE())</f>
        <v>#REF!</v>
      </c>
      <c r="B85" s="6" t="e">
        <f aca="true">INDIRECT("'Ответы на форму (1)'!B"&amp;$P85,TRUE())</f>
        <v>#REF!</v>
      </c>
      <c r="C85" s="6" t="e">
        <f aca="true">INDIRECT("'Ответы на форму (1)'!C"&amp;$P85,TRUE())</f>
        <v>#REF!</v>
      </c>
      <c r="D85" s="6" t="e">
        <f aca="true">INDIRECT("'Ответы на форму (1)'!D"&amp;$P85,TRUE())</f>
        <v>#REF!</v>
      </c>
      <c r="E85" s="6" t="e">
        <f aca="true">INDIRECT("'Ответы на форму (1)'!E"&amp;$P85,TRUE())</f>
        <v>#REF!</v>
      </c>
      <c r="F85" s="6" t="n">
        <f aca="false">IFERROR(__xludf.dummyfunction("iferror(VALUE(REGEXEXTRACT(TEXT(INDIRECT(""'Ответы на форму (1)'!F""&amp;$P85,TRUE),""####""),""[0-9]+"")),IF(IFERROR(SEARCH(""моцро"",INDIRECT(""'Ответы на форму (1)'!F""&amp;$P85,TRUE)),-1) &gt;= 0,117,INDIRECT(""'Ответы на форму (1)'!F""&amp;$P85,TRUE)))"),117)</f>
        <v>117</v>
      </c>
      <c r="G85" s="6" t="e">
        <f aca="true">INDIRECT("'Ответы на форму (1)'!G"&amp;$P85,TRUE())</f>
        <v>#REF!</v>
      </c>
      <c r="H85" s="10" t="e">
        <f aca="true">IFERROR(MID(INDIRECT("'Ответы на форму (1)'!H"&amp;$P85,TRUE()),SEARCH("vk.com",INDIRECT("'Ответы на форму (1)'!H"&amp;$P85,TRUE())),LEN(INDIRECT("'Ответы на форму (1)'!H"&amp;$P85,TRUE()))),INDIRECT("'Ответы на форму (1)'!H"&amp;$P85,TRUE()))</f>
        <v>#REF!</v>
      </c>
      <c r="I85" s="6" t="e">
        <f aca="true">INDIRECT("'Ответы на форму (1)'!I"&amp;$P85,TRUE())</f>
        <v>#REF!</v>
      </c>
      <c r="J85" s="11" t="str">
        <f aca="false">IFERROR(__xludf.dummyfunction("arrayformula(trim(iferror(SPLIT(T(INDIRECT(""'Ответы на форму (1)'!J""&amp;$P85,TRUE)),"","",TRUE,TRUE),"""")))"),"Физика")</f>
        <v>Физика</v>
      </c>
      <c r="K85" s="11" t="str">
        <f aca="false">IFERROR(__xludf.dummyfunction("""COMPUTED_VALUE"""),"Русский язык")</f>
        <v>Русский язык</v>
      </c>
      <c r="L85" s="11"/>
      <c r="M85" s="11" t="e">
        <f aca="true">INDIRECT("'Ответы на форму (1)'!K"&amp;$P85,TRUE())</f>
        <v>#REF!</v>
      </c>
      <c r="N85" s="11" t="e">
        <f aca="true">INDIRECT("'Ответы на форму (1)'!L"&amp;$P85,TRUE())</f>
        <v>#REF!</v>
      </c>
      <c r="O85" s="6" t="e">
        <f aca="false" t="array" ref="O85:O85">IF(B85 &lt;&gt; "",IF(COUNTIF(concat(TRIM('Список прошлого года'!$B$2:$B$200),TRIM('Список прошлого года'!$C$2:$C$200)),concat(TRIM(B85),TRIM(C85))) &gt; 0,"Да","Нет"),"")</f>
        <v>#REF!</v>
      </c>
      <c r="P85" s="7" t="n">
        <v>104</v>
      </c>
      <c r="Q85" s="7" t="n">
        <v>-1</v>
      </c>
      <c r="R85" s="7" t="n">
        <f aca="false">FALSE()</f>
        <v>0</v>
      </c>
      <c r="S85" s="6" t="e">
        <f aca="false" t="array" ref="S85:S85">VLOOKUP(concat(B85,C85),{concat('Список от Вовы'!$B$1:$B$150,'Список от Вовы'!$C$1:$C$150),'Список от Вовы'!$O$1:$O$150},2,FALSE())</f>
        <v>#N/A</v>
      </c>
      <c r="T85" s="6"/>
      <c r="U85" s="7" t="n">
        <f aca="false">FALSE()</f>
        <v>0</v>
      </c>
      <c r="V85" s="7" t="n">
        <f aca="false">FALSE()</f>
        <v>0</v>
      </c>
      <c r="W85" s="7" t="n">
        <f aca="false">FALSE()</f>
        <v>0</v>
      </c>
      <c r="X85" s="7" t="n">
        <f aca="false">FALSE()</f>
        <v>0</v>
      </c>
      <c r="Y85" s="7" t="n">
        <f aca="false">FALSE()</f>
        <v>0</v>
      </c>
      <c r="Z85" s="7" t="n">
        <f aca="false">FALSE()</f>
        <v>0</v>
      </c>
      <c r="AA85" s="7" t="n">
        <f aca="false">FALSE()</f>
        <v>0</v>
      </c>
      <c r="AB85" s="7" t="n">
        <f aca="false">FALSE()</f>
        <v>0</v>
      </c>
      <c r="AC85" s="7" t="n">
        <f aca="false">FALSE()</f>
        <v>0</v>
      </c>
      <c r="AD85" s="7" t="n">
        <f aca="false">FALSE()</f>
        <v>0</v>
      </c>
      <c r="AE85" s="7" t="n">
        <f aca="false">FALSE()</f>
        <v>0</v>
      </c>
      <c r="AF85" s="7" t="n">
        <f aca="false">FALSE()</f>
        <v>0</v>
      </c>
      <c r="AG85" s="7" t="n">
        <f aca="false">FALSE()</f>
        <v>0</v>
      </c>
      <c r="AH85" s="7" t="n">
        <f aca="false">FALSE()</f>
        <v>0</v>
      </c>
      <c r="AI85" s="7" t="n">
        <f aca="false">FALSE()</f>
        <v>0</v>
      </c>
      <c r="AJ85" s="7" t="n">
        <f aca="false">FALSE()</f>
        <v>0</v>
      </c>
      <c r="AK85" s="7" t="n">
        <f aca="false">FALSE()</f>
        <v>0</v>
      </c>
      <c r="AL85" s="7" t="n">
        <f aca="false">FALSE()</f>
        <v>0</v>
      </c>
      <c r="AM85" s="7" t="n">
        <f aca="false">FALSE()</f>
        <v>0</v>
      </c>
      <c r="AN85" s="7" t="n">
        <f aca="false">FALSE()</f>
        <v>0</v>
      </c>
      <c r="AO85" s="7" t="n">
        <f aca="false">AND(NOT(OR(U85:AN85)),R85)</f>
        <v>0</v>
      </c>
    </row>
    <row r="86" customFormat="false" ht="15.75" hidden="false" customHeight="false" outlineLevel="0" collapsed="false">
      <c r="A86" s="9" t="e">
        <f aca="true">INDIRECT("'Ответы на форму (1)'!A"&amp;$P86,TRUE())</f>
        <v>#REF!</v>
      </c>
      <c r="B86" s="6" t="e">
        <f aca="true">INDIRECT("'Ответы на форму (1)'!B"&amp;$P86,TRUE())</f>
        <v>#REF!</v>
      </c>
      <c r="C86" s="6" t="e">
        <f aca="true">INDIRECT("'Ответы на форму (1)'!C"&amp;$P86,TRUE())</f>
        <v>#REF!</v>
      </c>
      <c r="D86" s="6" t="e">
        <f aca="true">INDIRECT("'Ответы на форму (1)'!D"&amp;$P86,TRUE())</f>
        <v>#REF!</v>
      </c>
      <c r="E86" s="6" t="e">
        <f aca="true">INDIRECT("'Ответы на форму (1)'!E"&amp;$P86,TRUE())</f>
        <v>#REF!</v>
      </c>
      <c r="F86" s="6" t="n">
        <f aca="false">IFERROR(__xludf.dummyfunction("iferror(VALUE(REGEXEXTRACT(TEXT(INDIRECT(""'Ответы на форму (1)'!F""&amp;$P86,TRUE),""####""),""[0-9]+"")),IF(IFERROR(SEARCH(""моцро"",INDIRECT(""'Ответы на форму (1)'!F""&amp;$P86,TRUE)),-1) &gt;= 0,117,INDIRECT(""'Ответы на форму (1)'!F""&amp;$P86,TRUE)))"),117)</f>
        <v>117</v>
      </c>
      <c r="G86" s="6" t="e">
        <f aca="true">INDIRECT("'Ответы на форму (1)'!G"&amp;$P86,TRUE())</f>
        <v>#REF!</v>
      </c>
      <c r="H86" s="10" t="e">
        <f aca="true">IFERROR(MID(INDIRECT("'Ответы на форму (1)'!H"&amp;$P86,TRUE()),SEARCH("vk.com",INDIRECT("'Ответы на форму (1)'!H"&amp;$P86,TRUE())),LEN(INDIRECT("'Ответы на форму (1)'!H"&amp;$P86,TRUE()))),INDIRECT("'Ответы на форму (1)'!H"&amp;$P86,TRUE()))</f>
        <v>#REF!</v>
      </c>
      <c r="I86" s="6" t="e">
        <f aca="true">INDIRECT("'Ответы на форму (1)'!I"&amp;$P86,TRUE())</f>
        <v>#REF!</v>
      </c>
      <c r="J86" s="11" t="str">
        <f aca="false">IFERROR(__xludf.dummyfunction("arrayformula(trim(iferror(SPLIT(T(INDIRECT(""'Ответы на форму (1)'!J""&amp;$P86,TRUE)),"","",TRUE,TRUE),"""")))"),"Физика")</f>
        <v>Физика</v>
      </c>
      <c r="K86" s="11" t="str">
        <f aca="false">IFERROR(__xludf.dummyfunction("""COMPUTED_VALUE"""),"Русский язык")</f>
        <v>Русский язык</v>
      </c>
      <c r="L86" s="11"/>
      <c r="M86" s="11" t="e">
        <f aca="true">INDIRECT("'Ответы на форму (1)'!K"&amp;$P86,TRUE())</f>
        <v>#REF!</v>
      </c>
      <c r="N86" s="11" t="e">
        <f aca="true">INDIRECT("'Ответы на форму (1)'!L"&amp;$P86,TRUE())</f>
        <v>#REF!</v>
      </c>
      <c r="O86" s="6" t="e">
        <f aca="false" t="array" ref="O86:O86">IF(B86 &lt;&gt; "",IF(COUNTIF(concat(TRIM('Список прошлого года'!$B$2:$B$200),TRIM('Список прошлого года'!$C$2:$C$200)),concat(TRIM(B86),TRIM(C86))) &gt; 0,"Да","Нет"),"")</f>
        <v>#REF!</v>
      </c>
      <c r="P86" s="7" t="n">
        <v>105</v>
      </c>
      <c r="Q86" s="7" t="n">
        <v>2</v>
      </c>
      <c r="R86" s="7" t="n">
        <f aca="false">TRUE()</f>
        <v>1</v>
      </c>
      <c r="S86" s="6" t="e">
        <f aca="false" t="array" ref="S86:S86">VLOOKUP(concat(B86,C86),{concat('Список от Вовы'!$B$1:$B$150,'Список от Вовы'!$C$1:$C$150),'Список от Вовы'!$O$1:$O$150},2,FALSE())</f>
        <v>#N/A</v>
      </c>
      <c r="T86" s="12"/>
      <c r="U86" s="7" t="n">
        <f aca="false">FALSE()</f>
        <v>0</v>
      </c>
      <c r="V86" s="7" t="n">
        <f aca="false">FALSE()</f>
        <v>0</v>
      </c>
      <c r="W86" s="7" t="n">
        <f aca="false">TRUE()</f>
        <v>1</v>
      </c>
      <c r="X86" s="7" t="n">
        <f aca="false">TRUE()</f>
        <v>1</v>
      </c>
      <c r="Y86" s="7" t="n">
        <f aca="false">TRUE()</f>
        <v>1</v>
      </c>
      <c r="Z86" s="7" t="n">
        <f aca="false">TRUE()</f>
        <v>1</v>
      </c>
      <c r="AA86" s="7" t="n">
        <f aca="false">TRUE()</f>
        <v>1</v>
      </c>
      <c r="AB86" s="7" t="n">
        <f aca="false">TRUE()</f>
        <v>1</v>
      </c>
      <c r="AC86" s="7" t="n">
        <f aca="false">FALSE()</f>
        <v>0</v>
      </c>
      <c r="AD86" s="7" t="n">
        <f aca="false">FALSE()</f>
        <v>0</v>
      </c>
      <c r="AE86" s="7" t="n">
        <f aca="false">FALSE()</f>
        <v>0</v>
      </c>
      <c r="AF86" s="7" t="n">
        <f aca="false">FALSE()</f>
        <v>0</v>
      </c>
      <c r="AG86" s="7" t="n">
        <f aca="false">TRUE()</f>
        <v>1</v>
      </c>
      <c r="AH86" s="7" t="n">
        <f aca="false">TRUE()</f>
        <v>1</v>
      </c>
      <c r="AI86" s="7" t="n">
        <f aca="false">TRUE()</f>
        <v>1</v>
      </c>
      <c r="AJ86" s="7" t="n">
        <f aca="false">TRUE()</f>
        <v>1</v>
      </c>
      <c r="AK86" s="7" t="n">
        <f aca="false">TRUE()</f>
        <v>1</v>
      </c>
      <c r="AL86" s="7" t="n">
        <f aca="false">TRUE()</f>
        <v>1</v>
      </c>
      <c r="AM86" s="7" t="n">
        <f aca="false">FALSE()</f>
        <v>0</v>
      </c>
      <c r="AN86" s="7" t="n">
        <f aca="false">FALSE()</f>
        <v>0</v>
      </c>
      <c r="AO86" s="7" t="n">
        <f aca="false">AND(NOT(OR(U86:AN86)),R86)</f>
        <v>0</v>
      </c>
    </row>
    <row r="87" customFormat="false" ht="15.75" hidden="false" customHeight="false" outlineLevel="0" collapsed="false">
      <c r="A87" s="9" t="e">
        <f aca="true">INDIRECT("'Ответы на форму (1)'!A"&amp;$P87,TRUE())</f>
        <v>#REF!</v>
      </c>
      <c r="B87" s="6" t="e">
        <f aca="true">INDIRECT("'Ответы на форму (1)'!B"&amp;$P87,TRUE())</f>
        <v>#REF!</v>
      </c>
      <c r="C87" s="6" t="e">
        <f aca="true">INDIRECT("'Ответы на форму (1)'!C"&amp;$P87,TRUE())</f>
        <v>#REF!</v>
      </c>
      <c r="D87" s="6" t="e">
        <f aca="true">INDIRECT("'Ответы на форму (1)'!D"&amp;$P87,TRUE())</f>
        <v>#REF!</v>
      </c>
      <c r="E87" s="6" t="e">
        <f aca="true">INDIRECT("'Ответы на форму (1)'!E"&amp;$P87,TRUE())</f>
        <v>#REF!</v>
      </c>
      <c r="F87" s="6" t="n">
        <f aca="false">IFERROR(__xludf.dummyfunction("iferror(VALUE(REGEXEXTRACT(TEXT(INDIRECT(""'Ответы на форму (1)'!F""&amp;$P87,TRUE),""####""),""[0-9]+"")),IF(IFERROR(SEARCH(""моцро"",INDIRECT(""'Ответы на форму (1)'!F""&amp;$P87,TRUE)),-1) &gt;= 0,117,INDIRECT(""'Ответы на форму (1)'!F""&amp;$P87,TRUE)))"),117)</f>
        <v>117</v>
      </c>
      <c r="G87" s="6" t="e">
        <f aca="true">INDIRECT("'Ответы на форму (1)'!G"&amp;$P87,TRUE())</f>
        <v>#REF!</v>
      </c>
      <c r="H87" s="10" t="e">
        <f aca="true">IFERROR(MID(INDIRECT("'Ответы на форму (1)'!H"&amp;$P87,TRUE()),SEARCH("vk.com",INDIRECT("'Ответы на форму (1)'!H"&amp;$P87,TRUE())),LEN(INDIRECT("'Ответы на форму (1)'!H"&amp;$P87,TRUE()))),INDIRECT("'Ответы на форму (1)'!H"&amp;$P87,TRUE()))</f>
        <v>#REF!</v>
      </c>
      <c r="I87" s="6" t="e">
        <f aca="true">INDIRECT("'Ответы на форму (1)'!I"&amp;$P87,TRUE())</f>
        <v>#REF!</v>
      </c>
      <c r="J87" s="11" t="str">
        <f aca="false">IFERROR(__xludf.dummyfunction("arrayformula(trim(iferror(SPLIT(T(INDIRECT(""'Ответы на форму (1)'!J""&amp;$P87,TRUE)),"","",TRUE,TRUE),"""")))"),"Физика")</f>
        <v>Физика</v>
      </c>
      <c r="K87" s="11" t="str">
        <f aca="false">IFERROR(__xludf.dummyfunction("""COMPUTED_VALUE"""),"Право")</f>
        <v>Право</v>
      </c>
      <c r="L87" s="11" t="str">
        <f aca="false">IFERROR(__xludf.dummyfunction("""COMPUTED_VALUE"""),"Экономика")</f>
        <v>Экономика</v>
      </c>
      <c r="M87" s="11" t="e">
        <f aca="true">INDIRECT("'Ответы на форму (1)'!K"&amp;$P87,TRUE())</f>
        <v>#REF!</v>
      </c>
      <c r="N87" s="11" t="e">
        <f aca="true">INDIRECT("'Ответы на форму (1)'!L"&amp;$P87,TRUE())</f>
        <v>#REF!</v>
      </c>
      <c r="O87" s="6" t="e">
        <f aca="false" t="array" ref="O87:O87">IF(B87 &lt;&gt; "",IF(COUNTIF(concat(TRIM('Список прошлого года'!$B$2:$B$200),TRIM('Список прошлого года'!$C$2:$C$200)),concat(TRIM(B87),TRIM(C87))) &gt; 0,"Да","Нет"),"")</f>
        <v>#REF!</v>
      </c>
      <c r="P87" s="7" t="n">
        <v>106</v>
      </c>
      <c r="Q87" s="7" t="n">
        <v>2</v>
      </c>
      <c r="R87" s="7" t="n">
        <f aca="false">TRUE()</f>
        <v>1</v>
      </c>
      <c r="S87" s="6" t="e">
        <f aca="false" t="array" ref="S87:S87">VLOOKUP(concat(B87,C87),{concat('Список от Вовы'!$B$1:$B$150,'Список от Вовы'!$C$1:$C$150),'Список от Вовы'!$O$1:$O$150},2,FALSE())</f>
        <v>#N/A</v>
      </c>
      <c r="T87" s="6"/>
      <c r="U87" s="7" t="n">
        <f aca="false">TRUE()</f>
        <v>1</v>
      </c>
      <c r="V87" s="7" t="n">
        <f aca="false">FALSE()</f>
        <v>0</v>
      </c>
      <c r="W87" s="7" t="n">
        <f aca="false">FALSE()</f>
        <v>0</v>
      </c>
      <c r="X87" s="7" t="n">
        <f aca="false">FALSE()</f>
        <v>0</v>
      </c>
      <c r="Y87" s="7" t="n">
        <f aca="false">FALSE()</f>
        <v>0</v>
      </c>
      <c r="Z87" s="7" t="n">
        <f aca="false">FALSE()</f>
        <v>0</v>
      </c>
      <c r="AA87" s="7" t="n">
        <f aca="false">FALSE()</f>
        <v>0</v>
      </c>
      <c r="AB87" s="7" t="n">
        <f aca="false">FALSE()</f>
        <v>0</v>
      </c>
      <c r="AC87" s="7" t="n">
        <f aca="false">FALSE()</f>
        <v>0</v>
      </c>
      <c r="AD87" s="7" t="n">
        <f aca="false">FALSE()</f>
        <v>0</v>
      </c>
      <c r="AE87" s="7" t="n">
        <f aca="false">FALSE()</f>
        <v>0</v>
      </c>
      <c r="AF87" s="7" t="n">
        <f aca="false">FALSE()</f>
        <v>0</v>
      </c>
      <c r="AG87" s="7" t="n">
        <f aca="false">FALSE()</f>
        <v>0</v>
      </c>
      <c r="AH87" s="7" t="n">
        <f aca="false">FALSE()</f>
        <v>0</v>
      </c>
      <c r="AI87" s="7" t="n">
        <f aca="false">FALSE()</f>
        <v>0</v>
      </c>
      <c r="AJ87" s="7" t="n">
        <f aca="false">FALSE()</f>
        <v>0</v>
      </c>
      <c r="AK87" s="7" t="n">
        <f aca="false">FALSE()</f>
        <v>0</v>
      </c>
      <c r="AL87" s="7" t="n">
        <f aca="false">FALSE()</f>
        <v>0</v>
      </c>
      <c r="AM87" s="7" t="n">
        <f aca="false">FALSE()</f>
        <v>0</v>
      </c>
      <c r="AN87" s="7" t="n">
        <f aca="false">FALSE()</f>
        <v>0</v>
      </c>
      <c r="AO87" s="7" t="n">
        <f aca="false">AND(NOT(OR(U87:AN87)),R87)</f>
        <v>0</v>
      </c>
    </row>
    <row r="88" customFormat="false" ht="15.75" hidden="false" customHeight="false" outlineLevel="0" collapsed="false">
      <c r="A88" s="9" t="e">
        <f aca="true">INDIRECT("'Ответы на форму (1)'!A"&amp;$P88,TRUE())</f>
        <v>#REF!</v>
      </c>
      <c r="B88" s="6" t="e">
        <f aca="true">INDIRECT("'Ответы на форму (1)'!B"&amp;$P88,TRUE())</f>
        <v>#REF!</v>
      </c>
      <c r="C88" s="6" t="e">
        <f aca="true">INDIRECT("'Ответы на форму (1)'!C"&amp;$P88,TRUE())</f>
        <v>#REF!</v>
      </c>
      <c r="D88" s="6" t="e">
        <f aca="true">INDIRECT("'Ответы на форму (1)'!D"&amp;$P88,TRUE())</f>
        <v>#REF!</v>
      </c>
      <c r="E88" s="6" t="e">
        <f aca="true">INDIRECT("'Ответы на форму (1)'!E"&amp;$P88,TRUE())</f>
        <v>#REF!</v>
      </c>
      <c r="F88" s="6" t="n">
        <f aca="false">IFERROR(__xludf.dummyfunction("iferror(VALUE(REGEXEXTRACT(TEXT(INDIRECT(""'Ответы на форму (1)'!F""&amp;$P88,TRUE),""####""),""[0-9]+"")),IF(IFERROR(SEARCH(""моцро"",INDIRECT(""'Ответы на форму (1)'!F""&amp;$P88,TRUE)),-1) &gt;= 0,117,INDIRECT(""'Ответы на форму (1)'!F""&amp;$P88,TRUE)))"),140)</f>
        <v>140</v>
      </c>
      <c r="G88" s="6" t="e">
        <f aca="true">INDIRECT("'Ответы на форму (1)'!G"&amp;$P88,TRUE())</f>
        <v>#REF!</v>
      </c>
      <c r="H88" s="10" t="e">
        <f aca="true">IFERROR(MID(INDIRECT("'Ответы на форму (1)'!H"&amp;$P88,TRUE()),SEARCH("vk.com",INDIRECT("'Ответы на форму (1)'!H"&amp;$P88,TRUE())),LEN(INDIRECT("'Ответы на форму (1)'!H"&amp;$P88,TRUE()))),INDIRECT("'Ответы на форму (1)'!H"&amp;$P88,TRUE()))</f>
        <v>#REF!</v>
      </c>
      <c r="I88" s="6" t="e">
        <f aca="true">INDIRECT("'Ответы на форму (1)'!I"&amp;$P88,TRUE())</f>
        <v>#REF!</v>
      </c>
      <c r="J88" s="11" t="str">
        <f aca="false">IFERROR(__xludf.dummyfunction("arrayformula(trim(iferror(SPLIT(T(INDIRECT(""'Ответы на форму (1)'!J""&amp;$P88,TRUE)),"","",TRUE,TRUE),"""")))"),"Русский язык")</f>
        <v>Русский язык</v>
      </c>
      <c r="K88" s="11"/>
      <c r="L88" s="11"/>
      <c r="M88" s="11" t="e">
        <f aca="true">INDIRECT("'Ответы на форму (1)'!K"&amp;$P88,TRUE())</f>
        <v>#REF!</v>
      </c>
      <c r="N88" s="11" t="e">
        <f aca="true">INDIRECT("'Ответы на форму (1)'!L"&amp;$P88,TRUE())</f>
        <v>#REF!</v>
      </c>
      <c r="O88" s="6" t="e">
        <f aca="false" t="array" ref="O88:O88">IF(B88 &lt;&gt; "",IF(COUNTIF(concat(TRIM('Список прошлого года'!$B$2:$B$200),TRIM('Список прошлого года'!$C$2:$C$200)),concat(TRIM(B88),TRIM(C88))) &gt; 0,"Да","Нет"),"")</f>
        <v>#REF!</v>
      </c>
      <c r="P88" s="7" t="n">
        <v>107</v>
      </c>
      <c r="Q88" s="7" t="n">
        <v>2</v>
      </c>
      <c r="R88" s="7" t="n">
        <f aca="false">TRUE()</f>
        <v>1</v>
      </c>
      <c r="S88" s="6" t="e">
        <f aca="false" t="array" ref="S88:S88">VLOOKUP(concat(B88,C88),{concat('Список от Вовы'!$B$1:$B$150,'Список от Вовы'!$C$1:$C$150),'Список от Вовы'!$O$1:$O$150},2,FALSE())</f>
        <v>#N/A</v>
      </c>
      <c r="T88" s="15" t="s">
        <v>543</v>
      </c>
      <c r="U88" s="7" t="n">
        <f aca="false">TRUE()</f>
        <v>1</v>
      </c>
      <c r="V88" s="7" t="n">
        <f aca="false">FALSE()</f>
        <v>0</v>
      </c>
      <c r="W88" s="7" t="n">
        <f aca="false">TRUE()</f>
        <v>1</v>
      </c>
      <c r="X88" s="7" t="n">
        <f aca="false">TRUE()</f>
        <v>1</v>
      </c>
      <c r="Y88" s="7" t="n">
        <f aca="false">TRUE()</f>
        <v>1</v>
      </c>
      <c r="Z88" s="7" t="n">
        <f aca="false">FALSE()</f>
        <v>0</v>
      </c>
      <c r="AA88" s="7" t="n">
        <f aca="false">FALSE()</f>
        <v>0</v>
      </c>
      <c r="AB88" s="7" t="n">
        <f aca="false">FALSE()</f>
        <v>0</v>
      </c>
      <c r="AC88" s="7" t="n">
        <f aca="false">FALSE()</f>
        <v>0</v>
      </c>
      <c r="AD88" s="7" t="n">
        <f aca="false">FALSE()</f>
        <v>0</v>
      </c>
      <c r="AE88" s="7" t="n">
        <f aca="false">TRUE()</f>
        <v>1</v>
      </c>
      <c r="AF88" s="7" t="n">
        <f aca="false">TRUE()</f>
        <v>1</v>
      </c>
      <c r="AG88" s="7" t="n">
        <f aca="false">TRUE()</f>
        <v>1</v>
      </c>
      <c r="AH88" s="7" t="n">
        <f aca="false">TRUE()</f>
        <v>1</v>
      </c>
      <c r="AI88" s="7" t="n">
        <f aca="false">TRUE()</f>
        <v>1</v>
      </c>
      <c r="AJ88" s="7" t="n">
        <f aca="false">FALSE()</f>
        <v>0</v>
      </c>
      <c r="AK88" s="7" t="n">
        <f aca="false">FALSE()</f>
        <v>0</v>
      </c>
      <c r="AL88" s="7" t="n">
        <f aca="false">FALSE()</f>
        <v>0</v>
      </c>
      <c r="AM88" s="7" t="n">
        <f aca="false">FALSE()</f>
        <v>0</v>
      </c>
      <c r="AN88" s="7" t="n">
        <f aca="false">FALSE()</f>
        <v>0</v>
      </c>
      <c r="AO88" s="7" t="n">
        <f aca="false">AND(NOT(OR(U88:AN88)),R88)</f>
        <v>0</v>
      </c>
    </row>
    <row r="89" customFormat="false" ht="15.75" hidden="false" customHeight="false" outlineLevel="0" collapsed="false">
      <c r="A89" s="9" t="e">
        <f aca="true">INDIRECT("'Ответы на форму (1)'!A"&amp;$P89,TRUE())</f>
        <v>#REF!</v>
      </c>
      <c r="B89" s="6" t="e">
        <f aca="true">INDIRECT("'Ответы на форму (1)'!B"&amp;$P89,TRUE())</f>
        <v>#REF!</v>
      </c>
      <c r="C89" s="6" t="e">
        <f aca="true">INDIRECT("'Ответы на форму (1)'!C"&amp;$P89,TRUE())</f>
        <v>#REF!</v>
      </c>
      <c r="D89" s="6" t="e">
        <f aca="true">INDIRECT("'Ответы на форму (1)'!D"&amp;$P89,TRUE())</f>
        <v>#REF!</v>
      </c>
      <c r="E89" s="6" t="e">
        <f aca="true">INDIRECT("'Ответы на форму (1)'!E"&amp;$P89,TRUE())</f>
        <v>#REF!</v>
      </c>
      <c r="F89" s="6" t="n">
        <f aca="false">IFERROR(__xludf.dummyfunction("iferror(VALUE(REGEXEXTRACT(TEXT(INDIRECT(""'Ответы на форму (1)'!F""&amp;$P89,TRUE),""####""),""[0-9]+"")),IF(IFERROR(SEARCH(""моцро"",INDIRECT(""'Ответы на форму (1)'!F""&amp;$P89,TRUE)),-1) &gt;= 0,117,INDIRECT(""'Ответы на форму (1)'!F""&amp;$P89,TRUE)))"),25)</f>
        <v>25</v>
      </c>
      <c r="G89" s="6" t="e">
        <f aca="true">INDIRECT("'Ответы на форму (1)'!G"&amp;$P89,TRUE())</f>
        <v>#REF!</v>
      </c>
      <c r="H89" s="10" t="e">
        <f aca="true">IFERROR(MID(INDIRECT("'Ответы на форму (1)'!H"&amp;$P89,TRUE()),SEARCH("vk.com",INDIRECT("'Ответы на форму (1)'!H"&amp;$P89,TRUE())),LEN(INDIRECT("'Ответы на форму (1)'!H"&amp;$P89,TRUE()))),INDIRECT("'Ответы на форму (1)'!H"&amp;$P89,TRUE()))</f>
        <v>#REF!</v>
      </c>
      <c r="I89" s="6" t="e">
        <f aca="true">INDIRECT("'Ответы на форму (1)'!I"&amp;$P89,TRUE())</f>
        <v>#REF!</v>
      </c>
      <c r="J89" s="11" t="str">
        <f aca="false">IFERROR(__xludf.dummyfunction("arrayformula(trim(iferror(SPLIT(T(INDIRECT(""'Ответы на форму (1)'!J""&amp;$P89,TRUE)),"","",TRUE,TRUE),"""")))"),"Меня не будет в это время")</f>
        <v>Меня не будет в это время</v>
      </c>
      <c r="K89" s="11"/>
      <c r="L89" s="11"/>
      <c r="M89" s="11" t="e">
        <f aca="true">INDIRECT("'Ответы на форму (1)'!K"&amp;$P89,TRUE())</f>
        <v>#REF!</v>
      </c>
      <c r="N89" s="11" t="e">
        <f aca="true">INDIRECT("'Ответы на форму (1)'!L"&amp;$P89,TRUE())</f>
        <v>#REF!</v>
      </c>
      <c r="O89" s="6" t="e">
        <f aca="false" t="array" ref="O89:O89">IF(B89 &lt;&gt; "",IF(COUNTIF(concat(TRIM('Список прошлого года'!$B$2:$B$200),TRIM('Список прошлого года'!$C$2:$C$200)),concat(TRIM(B89),TRIM(C89))) &gt; 0,"Да","Нет"),"")</f>
        <v>#REF!</v>
      </c>
      <c r="P89" s="7" t="n">
        <v>108</v>
      </c>
      <c r="Q89" s="7" t="n">
        <v>2</v>
      </c>
      <c r="R89" s="7" t="n">
        <f aca="false">TRUE()</f>
        <v>1</v>
      </c>
      <c r="S89" s="6" t="e">
        <f aca="false" t="array" ref="S89:S89">VLOOKUP(concat(B89,C89),{concat('Список от Вовы'!$B$1:$B$150,'Список от Вовы'!$C$1:$C$150),'Список от Вовы'!$O$1:$O$150},2,FALSE())</f>
        <v>#N/A</v>
      </c>
      <c r="T89" s="6"/>
      <c r="U89" s="7" t="n">
        <f aca="false">FALSE()</f>
        <v>0</v>
      </c>
      <c r="V89" s="7" t="n">
        <f aca="false">TRUE()</f>
        <v>1</v>
      </c>
      <c r="W89" s="7" t="n">
        <f aca="false">TRUE()</f>
        <v>1</v>
      </c>
      <c r="X89" s="7" t="n">
        <f aca="false">FALSE()</f>
        <v>0</v>
      </c>
      <c r="Y89" s="7" t="n">
        <f aca="false">FALSE()</f>
        <v>0</v>
      </c>
      <c r="Z89" s="7" t="n">
        <f aca="false">FALSE()</f>
        <v>0</v>
      </c>
      <c r="AA89" s="7" t="n">
        <f aca="false">FALSE()</f>
        <v>0</v>
      </c>
      <c r="AB89" s="7" t="n">
        <f aca="false">TRUE()</f>
        <v>1</v>
      </c>
      <c r="AC89" s="7" t="n">
        <f aca="false">FALSE()</f>
        <v>0</v>
      </c>
      <c r="AD89" s="7" t="n">
        <f aca="false">FALSE()</f>
        <v>0</v>
      </c>
      <c r="AE89" s="7" t="n">
        <f aca="false">TRUE()</f>
        <v>1</v>
      </c>
      <c r="AF89" s="7" t="n">
        <f aca="false">TRUE()</f>
        <v>1</v>
      </c>
      <c r="AG89" s="7" t="n">
        <f aca="false">TRUE()</f>
        <v>1</v>
      </c>
      <c r="AH89" s="7" t="n">
        <f aca="false">FALSE()</f>
        <v>0</v>
      </c>
      <c r="AI89" s="7" t="n">
        <f aca="false">FALSE()</f>
        <v>0</v>
      </c>
      <c r="AJ89" s="7" t="n">
        <f aca="false">FALSE()</f>
        <v>0</v>
      </c>
      <c r="AK89" s="7" t="n">
        <f aca="false">FALSE()</f>
        <v>0</v>
      </c>
      <c r="AL89" s="7" t="n">
        <f aca="false">TRUE()</f>
        <v>1</v>
      </c>
      <c r="AM89" s="7" t="n">
        <f aca="false">FALSE()</f>
        <v>0</v>
      </c>
      <c r="AN89" s="7" t="n">
        <f aca="false">FALSE()</f>
        <v>0</v>
      </c>
      <c r="AO89" s="7" t="n">
        <f aca="false">AND(NOT(OR(U89:AN89)),R89)</f>
        <v>0</v>
      </c>
    </row>
    <row r="90" customFormat="false" ht="15.75" hidden="false" customHeight="false" outlineLevel="0" collapsed="false">
      <c r="A90" s="9" t="e">
        <f aca="true">INDIRECT("'Ответы на форму (1)'!A"&amp;$P90,TRUE())</f>
        <v>#REF!</v>
      </c>
      <c r="B90" s="6" t="e">
        <f aca="true">INDIRECT("'Ответы на форму (1)'!B"&amp;$P90,TRUE())</f>
        <v>#REF!</v>
      </c>
      <c r="C90" s="6" t="e">
        <f aca="true">INDIRECT("'Ответы на форму (1)'!C"&amp;$P90,TRUE())</f>
        <v>#REF!</v>
      </c>
      <c r="D90" s="6" t="e">
        <f aca="true">INDIRECT("'Ответы на форму (1)'!D"&amp;$P90,TRUE())</f>
        <v>#REF!</v>
      </c>
      <c r="E90" s="6" t="e">
        <f aca="true">INDIRECT("'Ответы на форму (1)'!E"&amp;$P90,TRUE())</f>
        <v>#REF!</v>
      </c>
      <c r="F90" s="6" t="n">
        <f aca="false">IFERROR(__xludf.dummyfunction("iferror(VALUE(REGEXEXTRACT(TEXT(INDIRECT(""'Ответы на форму (1)'!F""&amp;$P90,TRUE),""####""),""[0-9]+"")),IF(IFERROR(SEARCH(""моцро"",INDIRECT(""'Ответы на форму (1)'!F""&amp;$P90,TRUE)),-1) &gt;= 0,117,INDIRECT(""'Ответы на форму (1)'!F""&amp;$P90,TRUE)))"),117)</f>
        <v>117</v>
      </c>
      <c r="G90" s="6" t="e">
        <f aca="true">INDIRECT("'Ответы на форму (1)'!G"&amp;$P90,TRUE())</f>
        <v>#REF!</v>
      </c>
      <c r="H90" s="10" t="e">
        <f aca="true">IFERROR(MID(INDIRECT("'Ответы на форму (1)'!H"&amp;$P90,TRUE()),SEARCH("vk.com",INDIRECT("'Ответы на форму (1)'!H"&amp;$P90,TRUE())),LEN(INDIRECT("'Ответы на форму (1)'!H"&amp;$P90,TRUE()))),INDIRECT("'Ответы на форму (1)'!H"&amp;$P90,TRUE()))</f>
        <v>#REF!</v>
      </c>
      <c r="I90" s="6" t="e">
        <f aca="true">INDIRECT("'Ответы на форму (1)'!I"&amp;$P90,TRUE())</f>
        <v>#REF!</v>
      </c>
      <c r="J90" s="11" t="str">
        <f aca="false">IFERROR(__xludf.dummyfunction("arrayformula(trim(iferror(SPLIT(T(INDIRECT(""'Ответы на форму (1)'!J""&amp;$P90,TRUE)),"","",TRUE,TRUE),"""")))"),"Биология")</f>
        <v>Биология</v>
      </c>
      <c r="K90" s="11"/>
      <c r="L90" s="11"/>
      <c r="M90" s="11" t="e">
        <f aca="true">INDIRECT("'Ответы на форму (1)'!K"&amp;$P90,TRUE())</f>
        <v>#REF!</v>
      </c>
      <c r="N90" s="11" t="e">
        <f aca="true">INDIRECT("'Ответы на форму (1)'!L"&amp;$P90,TRUE())</f>
        <v>#REF!</v>
      </c>
      <c r="O90" s="6" t="e">
        <f aca="false" t="array" ref="O90:O90">IF(B90 &lt;&gt; "",IF(COUNTIF(concat(TRIM('Список прошлого года'!$B$2:$B$200),TRIM('Список прошлого года'!$C$2:$C$200)),concat(TRIM(B90),TRIM(C90))) &gt; 0,"Да","Нет"),"")</f>
        <v>#REF!</v>
      </c>
      <c r="P90" s="7" t="n">
        <v>109</v>
      </c>
      <c r="Q90" s="7" t="n">
        <v>2</v>
      </c>
      <c r="R90" s="7" t="n">
        <f aca="false">TRUE()</f>
        <v>1</v>
      </c>
      <c r="S90" s="6" t="e">
        <f aca="false" t="array" ref="S90:S90">VLOOKUP(concat(B90,C90),{concat('Список от Вовы'!$B$1:$B$150,'Список от Вовы'!$C$1:$C$150),'Список от Вовы'!$O$1:$O$150},2,FALSE())</f>
        <v>#N/A</v>
      </c>
      <c r="T90" s="6"/>
      <c r="U90" s="7" t="n">
        <f aca="false">FALSE()</f>
        <v>0</v>
      </c>
      <c r="V90" s="7" t="n">
        <f aca="false">FALSE()</f>
        <v>0</v>
      </c>
      <c r="W90" s="7" t="n">
        <f aca="false">FALSE()</f>
        <v>0</v>
      </c>
      <c r="X90" s="7" t="n">
        <f aca="false">FALSE()</f>
        <v>0</v>
      </c>
      <c r="Y90" s="7" t="n">
        <f aca="false">FALSE()</f>
        <v>0</v>
      </c>
      <c r="Z90" s="7" t="n">
        <f aca="false">FALSE()</f>
        <v>0</v>
      </c>
      <c r="AA90" s="7" t="n">
        <f aca="false">FALSE()</f>
        <v>0</v>
      </c>
      <c r="AB90" s="7" t="n">
        <f aca="false">FALSE()</f>
        <v>0</v>
      </c>
      <c r="AC90" s="7" t="n">
        <f aca="false">FALSE()</f>
        <v>0</v>
      </c>
      <c r="AD90" s="7" t="n">
        <f aca="false">FALSE()</f>
        <v>0</v>
      </c>
      <c r="AE90" s="7" t="n">
        <f aca="false">FALSE()</f>
        <v>0</v>
      </c>
      <c r="AF90" s="7" t="n">
        <f aca="false">FALSE()</f>
        <v>0</v>
      </c>
      <c r="AG90" s="7" t="n">
        <f aca="false">FALSE()</f>
        <v>0</v>
      </c>
      <c r="AH90" s="7" t="n">
        <f aca="false">FALSE()</f>
        <v>0</v>
      </c>
      <c r="AI90" s="7" t="n">
        <f aca="false">FALSE()</f>
        <v>0</v>
      </c>
      <c r="AJ90" s="7" t="n">
        <f aca="false">FALSE()</f>
        <v>0</v>
      </c>
      <c r="AK90" s="7" t="n">
        <f aca="false">FALSE()</f>
        <v>0</v>
      </c>
      <c r="AL90" s="7" t="n">
        <f aca="false">FALSE()</f>
        <v>0</v>
      </c>
      <c r="AM90" s="7" t="n">
        <f aca="false">FALSE()</f>
        <v>0</v>
      </c>
      <c r="AN90" s="7" t="n">
        <f aca="false">FALSE()</f>
        <v>0</v>
      </c>
      <c r="AO90" s="7" t="n">
        <f aca="false">AND(NOT(OR(U90:AN90)),R90)</f>
        <v>1</v>
      </c>
    </row>
    <row r="91" customFormat="false" ht="15.75" hidden="false" customHeight="false" outlineLevel="0" collapsed="false">
      <c r="A91" s="9" t="e">
        <f aca="true">INDIRECT("'Ответы на форму (1)'!A"&amp;$P91,TRUE())</f>
        <v>#REF!</v>
      </c>
      <c r="B91" s="6" t="e">
        <f aca="true">INDIRECT("'Ответы на форму (1)'!B"&amp;$P91,TRUE())</f>
        <v>#REF!</v>
      </c>
      <c r="C91" s="7" t="s">
        <v>216</v>
      </c>
      <c r="D91" s="6" t="e">
        <f aca="true">INDIRECT("'Ответы на форму (1)'!D"&amp;$P91,TRUE())</f>
        <v>#REF!</v>
      </c>
      <c r="E91" s="6" t="e">
        <f aca="true">INDIRECT("'Ответы на форму (1)'!E"&amp;$P91,TRUE())</f>
        <v>#REF!</v>
      </c>
      <c r="F91" s="6" t="n">
        <f aca="false">IFERROR(__xludf.dummyfunction("iferror(VALUE(REGEXEXTRACT(TEXT(INDIRECT(""'Ответы на форму (1)'!F""&amp;$P91,TRUE),""####""),""[0-9]+"")),IF(IFERROR(SEARCH(""моцро"",INDIRECT(""'Ответы на форму (1)'!F""&amp;$P91,TRUE)),-1) &gt;= 0,117,INDIRECT(""'Ответы на форму (1)'!F""&amp;$P91,TRUE)))"),117)</f>
        <v>117</v>
      </c>
      <c r="G91" s="6" t="e">
        <f aca="true">INDIRECT("'Ответы на форму (1)'!G"&amp;$P91,TRUE())</f>
        <v>#REF!</v>
      </c>
      <c r="H91" s="4" t="s">
        <v>544</v>
      </c>
      <c r="I91" s="6" t="e">
        <f aca="true">INDIRECT("'Ответы на форму (1)'!I"&amp;$P91,TRUE())</f>
        <v>#REF!</v>
      </c>
      <c r="J91" s="11" t="str">
        <f aca="false">IFERROR(__xludf.dummyfunction("arrayformula(trim(iferror(SPLIT(T(INDIRECT(""'Ответы на форму (1)'!J""&amp;$P91,TRUE)),"","",TRUE,TRUE),"""")))"),"Биология")</f>
        <v>Биология</v>
      </c>
      <c r="K91" s="11" t="str">
        <f aca="false">IFERROR(__xludf.dummyfunction("""COMPUTED_VALUE"""),"Русский язык")</f>
        <v>Русский язык</v>
      </c>
      <c r="L91" s="11" t="str">
        <f aca="false">IFERROR(__xludf.dummyfunction("""COMPUTED_VALUE"""),"Экономика")</f>
        <v>Экономика</v>
      </c>
      <c r="M91" s="11" t="e">
        <f aca="true">INDIRECT("'Ответы на форму (1)'!K"&amp;$P91,TRUE())</f>
        <v>#REF!</v>
      </c>
      <c r="N91" s="11" t="e">
        <f aca="true">INDIRECT("'Ответы на форму (1)'!L"&amp;$P91,TRUE())</f>
        <v>#REF!</v>
      </c>
      <c r="O91" s="6" t="e">
        <f aca="false" t="array" ref="O91:O91">IF(B91 &lt;&gt; "",IF(COUNTIF(concat(TRIM('Список прошлого года'!$B$2:$B$200),TRIM('Список прошлого года'!$C$2:$C$200)),concat(TRIM(B91),TRIM(C91))) &gt; 0,"Да","Нет"),"")</f>
        <v>#REF!</v>
      </c>
      <c r="P91" s="7" t="n">
        <v>110</v>
      </c>
      <c r="Q91" s="7" t="n">
        <v>2</v>
      </c>
      <c r="R91" s="7" t="n">
        <f aca="false">TRUE()</f>
        <v>1</v>
      </c>
      <c r="S91" s="6" t="e">
        <f aca="false" t="array" ref="S91:S91">VLOOKUP(concat(B91,C91),{concat('Список от Вовы'!$B$1:$B$150,'Список от Вовы'!$C$1:$C$150),'Список от Вовы'!$O$1:$O$150},2,FALSE())</f>
        <v>#N/A</v>
      </c>
      <c r="T91" s="12"/>
      <c r="U91" s="7" t="n">
        <f aca="false">FALSE()</f>
        <v>0</v>
      </c>
      <c r="V91" s="7" t="n">
        <f aca="false">FALSE()</f>
        <v>0</v>
      </c>
      <c r="W91" s="7" t="n">
        <f aca="false">FALSE()</f>
        <v>0</v>
      </c>
      <c r="X91" s="7" t="n">
        <f aca="false">TRUE()</f>
        <v>1</v>
      </c>
      <c r="Y91" s="7" t="n">
        <f aca="false">FALSE()</f>
        <v>0</v>
      </c>
      <c r="Z91" s="7" t="n">
        <f aca="false">TRUE()</f>
        <v>1</v>
      </c>
      <c r="AA91" s="7" t="n">
        <f aca="false">TRUE()</f>
        <v>1</v>
      </c>
      <c r="AB91" s="7" t="n">
        <f aca="false">TRUE()</f>
        <v>1</v>
      </c>
      <c r="AC91" s="7" t="n">
        <f aca="false">TRUE()</f>
        <v>1</v>
      </c>
      <c r="AD91" s="7" t="n">
        <f aca="false">FALSE()</f>
        <v>0</v>
      </c>
      <c r="AE91" s="7" t="n">
        <f aca="false">FALSE()</f>
        <v>0</v>
      </c>
      <c r="AF91" s="7" t="n">
        <f aca="false">FALSE()</f>
        <v>0</v>
      </c>
      <c r="AG91" s="7" t="n">
        <f aca="false">FALSE()</f>
        <v>0</v>
      </c>
      <c r="AH91" s="7" t="n">
        <f aca="false">FALSE()</f>
        <v>0</v>
      </c>
      <c r="AI91" s="7" t="n">
        <f aca="false">FALSE()</f>
        <v>0</v>
      </c>
      <c r="AJ91" s="7" t="n">
        <f aca="false">FALSE()</f>
        <v>0</v>
      </c>
      <c r="AK91" s="7" t="n">
        <f aca="false">FALSE()</f>
        <v>0</v>
      </c>
      <c r="AL91" s="7" t="n">
        <f aca="false">FALSE()</f>
        <v>0</v>
      </c>
      <c r="AM91" s="7" t="n">
        <f aca="false">FALSE()</f>
        <v>0</v>
      </c>
      <c r="AN91" s="7" t="n">
        <f aca="false">FALSE()</f>
        <v>0</v>
      </c>
      <c r="AO91" s="7" t="n">
        <f aca="false">AND(NOT(OR(U91:AN91)),R91)</f>
        <v>0</v>
      </c>
    </row>
    <row r="92" customFormat="false" ht="15.75" hidden="false" customHeight="false" outlineLevel="0" collapsed="false">
      <c r="A92" s="9" t="e">
        <f aca="true">INDIRECT("'Ответы на форму (1)'!A"&amp;$P92,TRUE())</f>
        <v>#REF!</v>
      </c>
      <c r="B92" s="6" t="e">
        <f aca="true">INDIRECT("'Ответы на форму (1)'!B"&amp;$P92,TRUE())</f>
        <v>#REF!</v>
      </c>
      <c r="C92" s="6" t="e">
        <f aca="true">INDIRECT("'Ответы на форму (1)'!C"&amp;$P92,TRUE())</f>
        <v>#REF!</v>
      </c>
      <c r="D92" s="6" t="e">
        <f aca="true">INDIRECT("'Ответы на форму (1)'!D"&amp;$P92,TRUE())</f>
        <v>#REF!</v>
      </c>
      <c r="E92" s="6" t="e">
        <f aca="true">INDIRECT("'Ответы на форму (1)'!E"&amp;$P92,TRUE())</f>
        <v>#REF!</v>
      </c>
      <c r="F92" s="6" t="n">
        <f aca="false">IFERROR(__xludf.dummyfunction("iferror(VALUE(REGEXEXTRACT(TEXT(INDIRECT(""'Ответы на форму (1)'!F""&amp;$P92,TRUE),""####""),""[0-9]+"")),IF(IFERROR(SEARCH(""моцро"",INDIRECT(""'Ответы на форму (1)'!F""&amp;$P92,TRUE)),-1) &gt;= 0,117,INDIRECT(""'Ответы на форму (1)'!F""&amp;$P92,TRUE)))"),64)</f>
        <v>64</v>
      </c>
      <c r="G92" s="6" t="e">
        <f aca="true">INDIRECT("'Ответы на форму (1)'!G"&amp;$P92,TRUE())</f>
        <v>#REF!</v>
      </c>
      <c r="H92" s="6" t="e">
        <f aca="true">IFERROR(MID(INDIRECT("'Ответы на форму (1)'!H"&amp;$P92,TRUE()),SEARCH("vk.com",INDIRECT("'Ответы на форму (1)'!H"&amp;$P92,TRUE())),LEN(INDIRECT("'Ответы на форму (1)'!H"&amp;$P92,TRUE()))),INDIRECT("'Ответы на форму (1)'!H"&amp;$P92,TRUE()))</f>
        <v>#REF!</v>
      </c>
      <c r="I92" s="6" t="e">
        <f aca="true">INDIRECT("'Ответы на форму (1)'!I"&amp;$P92,TRUE())</f>
        <v>#REF!</v>
      </c>
      <c r="J92" s="11" t="str">
        <f aca="false">IFERROR(__xludf.dummyfunction("arrayformula(trim(iferror(SPLIT(T(INDIRECT(""'Ответы на форму (1)'!J""&amp;$P92,TRUE)),"","",TRUE,TRUE),"""")))"),"Право")</f>
        <v>Право</v>
      </c>
      <c r="K92" s="11" t="str">
        <f aca="false">IFERROR(__xludf.dummyfunction("""COMPUTED_VALUE"""),"Русский язык")</f>
        <v>Русский язык</v>
      </c>
      <c r="L92" s="11" t="str">
        <f aca="false">IFERROR(__xludf.dummyfunction("""COMPUTED_VALUE"""),"Экономика")</f>
        <v>Экономика</v>
      </c>
      <c r="M92" s="11" t="e">
        <f aca="true">INDIRECT("'Ответы на форму (1)'!K"&amp;$P92,TRUE())</f>
        <v>#REF!</v>
      </c>
      <c r="N92" s="11" t="e">
        <f aca="true">INDIRECT("'Ответы на форму (1)'!L"&amp;$P92,TRUE())</f>
        <v>#REF!</v>
      </c>
      <c r="O92" s="6" t="e">
        <f aca="false" t="array" ref="O92:O92">IF(B92 &lt;&gt; "",IF(COUNTIF(concat(TRIM('Список прошлого года'!$B$2:$B$200),TRIM('Список прошлого года'!$C$2:$C$200)),concat(TRIM(B92),TRIM(C92))) &gt; 0,"Да","Нет"),"")</f>
        <v>#REF!</v>
      </c>
      <c r="P92" s="7" t="n">
        <v>113</v>
      </c>
      <c r="Q92" s="7" t="n">
        <v>1</v>
      </c>
      <c r="R92" s="7" t="n">
        <f aca="false">FALSE()</f>
        <v>0</v>
      </c>
      <c r="S92" s="6" t="e">
        <f aca="false" t="array" ref="S92:S92">VLOOKUP(concat(B92,C92),{concat('Список от Вовы'!$B$1:$B$150,'Список от Вовы'!$C$1:$C$150),'Список от Вовы'!$O$1:$O$150},2,FALSE())</f>
        <v>#N/A</v>
      </c>
      <c r="T92" s="6"/>
      <c r="U92" s="7" t="n">
        <f aca="false">FALSE()</f>
        <v>0</v>
      </c>
      <c r="V92" s="7" t="n">
        <f aca="false">FALSE()</f>
        <v>0</v>
      </c>
      <c r="W92" s="7" t="n">
        <f aca="false">FALSE()</f>
        <v>0</v>
      </c>
      <c r="X92" s="7" t="n">
        <f aca="false">FALSE()</f>
        <v>0</v>
      </c>
      <c r="Y92" s="7" t="n">
        <f aca="false">FALSE()</f>
        <v>0</v>
      </c>
      <c r="Z92" s="7" t="n">
        <f aca="false">FALSE()</f>
        <v>0</v>
      </c>
      <c r="AA92" s="7" t="n">
        <f aca="false">FALSE()</f>
        <v>0</v>
      </c>
      <c r="AB92" s="7" t="n">
        <f aca="false">FALSE()</f>
        <v>0</v>
      </c>
      <c r="AC92" s="7" t="n">
        <f aca="false">FALSE()</f>
        <v>0</v>
      </c>
      <c r="AD92" s="7" t="n">
        <f aca="false">FALSE()</f>
        <v>0</v>
      </c>
      <c r="AE92" s="7" t="n">
        <f aca="false">FALSE()</f>
        <v>0</v>
      </c>
      <c r="AF92" s="7" t="n">
        <f aca="false">FALSE()</f>
        <v>0</v>
      </c>
      <c r="AG92" s="7" t="n">
        <f aca="false">FALSE()</f>
        <v>0</v>
      </c>
      <c r="AH92" s="7" t="n">
        <f aca="false">FALSE()</f>
        <v>0</v>
      </c>
      <c r="AI92" s="7" t="n">
        <f aca="false">FALSE()</f>
        <v>0</v>
      </c>
      <c r="AJ92" s="7" t="n">
        <f aca="false">FALSE()</f>
        <v>0</v>
      </c>
      <c r="AK92" s="7" t="n">
        <f aca="false">FALSE()</f>
        <v>0</v>
      </c>
      <c r="AL92" s="7" t="n">
        <f aca="false">FALSE()</f>
        <v>0</v>
      </c>
      <c r="AM92" s="7" t="n">
        <f aca="false">FALSE()</f>
        <v>0</v>
      </c>
      <c r="AN92" s="7" t="n">
        <f aca="false">FALSE()</f>
        <v>0</v>
      </c>
      <c r="AO92" s="7" t="n">
        <f aca="false">AND(NOT(OR(U92:AN92)),R92)</f>
        <v>0</v>
      </c>
    </row>
    <row r="93" customFormat="false" ht="15.75" hidden="false" customHeight="false" outlineLevel="0" collapsed="false">
      <c r="A93" s="9" t="e">
        <f aca="true">INDIRECT("'Ответы на форму (1)'!A"&amp;$P93,TRUE())</f>
        <v>#REF!</v>
      </c>
      <c r="B93" s="6" t="e">
        <f aca="true">INDIRECT("'Ответы на форму (1)'!B"&amp;$P93,TRUE())</f>
        <v>#REF!</v>
      </c>
      <c r="C93" s="6" t="e">
        <f aca="true">INDIRECT("'Ответы на форму (1)'!C"&amp;$P93,TRUE())</f>
        <v>#REF!</v>
      </c>
      <c r="D93" s="6" t="e">
        <f aca="true">INDIRECT("'Ответы на форму (1)'!D"&amp;$P93,TRUE())</f>
        <v>#REF!</v>
      </c>
      <c r="E93" s="6" t="e">
        <f aca="true">INDIRECT("'Ответы на форму (1)'!E"&amp;$P93,TRUE())</f>
        <v>#REF!</v>
      </c>
      <c r="F93" s="6" t="n">
        <f aca="false">IFERROR(__xludf.dummyfunction("iferror(VALUE(REGEXEXTRACT(TEXT(INDIRECT(""'Ответы на форму (1)'!F""&amp;$P93,TRUE),""####""),""[0-9]+"")),IF(IFERROR(SEARCH(""моцро"",INDIRECT(""'Ответы на форму (1)'!F""&amp;$P93,TRUE)),-1) &gt;= 0,117,INDIRECT(""'Ответы на форму (1)'!F""&amp;$P93,TRUE)))"),117)</f>
        <v>117</v>
      </c>
      <c r="G93" s="6" t="e">
        <f aca="true">INDIRECT("'Ответы на форму (1)'!G"&amp;$P93,TRUE())</f>
        <v>#REF!</v>
      </c>
      <c r="H93" s="10" t="e">
        <f aca="true">IFERROR(MID(INDIRECT("'Ответы на форму (1)'!H"&amp;$P93,TRUE()),SEARCH("vk.com",INDIRECT("'Ответы на форму (1)'!H"&amp;$P93,TRUE())),LEN(INDIRECT("'Ответы на форму (1)'!H"&amp;$P93,TRUE()))),INDIRECT("'Ответы на форму (1)'!H"&amp;$P93,TRUE()))</f>
        <v>#REF!</v>
      </c>
      <c r="I93" s="6" t="e">
        <f aca="true">INDIRECT("'Ответы на форму (1)'!I"&amp;$P93,TRUE())</f>
        <v>#REF!</v>
      </c>
      <c r="J93" s="11" t="str">
        <f aca="false">IFERROR(__xludf.dummyfunction("arrayformula(trim(iferror(SPLIT(T(INDIRECT(""'Ответы на форму (1)'!J""&amp;$P93,TRUE)),"","",TRUE,TRUE),"""")))"),"Право")</f>
        <v>Право</v>
      </c>
      <c r="K93" s="11" t="str">
        <f aca="false">IFERROR(__xludf.dummyfunction("""COMPUTED_VALUE"""),"Русский язык")</f>
        <v>Русский язык</v>
      </c>
      <c r="L93" s="11"/>
      <c r="M93" s="11" t="e">
        <f aca="true">INDIRECT("'Ответы на форму (1)'!K"&amp;$P93,TRUE())</f>
        <v>#REF!</v>
      </c>
      <c r="N93" s="11" t="e">
        <f aca="true">INDIRECT("'Ответы на форму (1)'!L"&amp;$P93,TRUE())</f>
        <v>#REF!</v>
      </c>
      <c r="O93" s="6" t="e">
        <f aca="false" t="array" ref="O93:O93">IF(B93 &lt;&gt; "",IF(COUNTIF(concat(TRIM('Список прошлого года'!$B$2:$B$200),TRIM('Список прошлого года'!$C$2:$C$200)),concat(TRIM(B93),TRIM(C93))) &gt; 0,"Да","Нет"),"")</f>
        <v>#REF!</v>
      </c>
      <c r="P93" s="7" t="n">
        <v>114</v>
      </c>
      <c r="Q93" s="7" t="n">
        <v>1</v>
      </c>
      <c r="R93" s="7" t="n">
        <f aca="false">FALSE()</f>
        <v>0</v>
      </c>
      <c r="S93" s="6" t="e">
        <f aca="false" t="array" ref="S93:S93">VLOOKUP(concat(B93,C93),{concat('Список от Вовы'!$B$1:$B$150,'Список от Вовы'!$C$1:$C$150),'Список от Вовы'!$O$1:$O$150},2,FALSE())</f>
        <v>#N/A</v>
      </c>
      <c r="T93" s="6"/>
      <c r="U93" s="7" t="n">
        <f aca="false">FALSE()</f>
        <v>0</v>
      </c>
      <c r="V93" s="7" t="n">
        <f aca="false">FALSE()</f>
        <v>0</v>
      </c>
      <c r="W93" s="7" t="n">
        <f aca="false">FALSE()</f>
        <v>0</v>
      </c>
      <c r="X93" s="7" t="n">
        <f aca="false">FALSE()</f>
        <v>0</v>
      </c>
      <c r="Y93" s="7" t="n">
        <f aca="false">FALSE()</f>
        <v>0</v>
      </c>
      <c r="Z93" s="7" t="n">
        <f aca="false">FALSE()</f>
        <v>0</v>
      </c>
      <c r="AA93" s="7" t="n">
        <f aca="false">FALSE()</f>
        <v>0</v>
      </c>
      <c r="AB93" s="7" t="n">
        <f aca="false">FALSE()</f>
        <v>0</v>
      </c>
      <c r="AC93" s="7" t="n">
        <f aca="false">FALSE()</f>
        <v>0</v>
      </c>
      <c r="AD93" s="7" t="n">
        <f aca="false">FALSE()</f>
        <v>0</v>
      </c>
      <c r="AE93" s="7" t="n">
        <f aca="false">FALSE()</f>
        <v>0</v>
      </c>
      <c r="AF93" s="7" t="n">
        <f aca="false">FALSE()</f>
        <v>0</v>
      </c>
      <c r="AG93" s="7" t="n">
        <f aca="false">FALSE()</f>
        <v>0</v>
      </c>
      <c r="AH93" s="7" t="n">
        <f aca="false">FALSE()</f>
        <v>0</v>
      </c>
      <c r="AI93" s="7" t="n">
        <f aca="false">FALSE()</f>
        <v>0</v>
      </c>
      <c r="AJ93" s="7" t="n">
        <f aca="false">FALSE()</f>
        <v>0</v>
      </c>
      <c r="AK93" s="7" t="n">
        <f aca="false">FALSE()</f>
        <v>0</v>
      </c>
      <c r="AL93" s="7" t="n">
        <f aca="false">FALSE()</f>
        <v>0</v>
      </c>
      <c r="AM93" s="7" t="n">
        <f aca="false">FALSE()</f>
        <v>0</v>
      </c>
      <c r="AN93" s="7" t="n">
        <f aca="false">FALSE()</f>
        <v>0</v>
      </c>
      <c r="AO93" s="7" t="n">
        <f aca="false">AND(NOT(OR(U93:AN93)),R93)</f>
        <v>0</v>
      </c>
    </row>
    <row r="94" customFormat="false" ht="15.75" hidden="false" customHeight="false" outlineLevel="0" collapsed="false">
      <c r="A94" s="9" t="e">
        <f aca="true">INDIRECT("'Ответы на форму (1)'!A"&amp;$P94,TRUE())</f>
        <v>#REF!</v>
      </c>
      <c r="B94" s="6" t="e">
        <f aca="true">INDIRECT("'Ответы на форму (1)'!B"&amp;$P94,TRUE())</f>
        <v>#REF!</v>
      </c>
      <c r="C94" s="6" t="e">
        <f aca="true">INDIRECT("'Ответы на форму (1)'!C"&amp;$P94,TRUE())</f>
        <v>#REF!</v>
      </c>
      <c r="D94" s="6" t="e">
        <f aca="true">INDIRECT("'Ответы на форму (1)'!D"&amp;$P94,TRUE())</f>
        <v>#REF!</v>
      </c>
      <c r="E94" s="6" t="e">
        <f aca="true">INDIRECT("'Ответы на форму (1)'!E"&amp;$P94,TRUE())</f>
        <v>#REF!</v>
      </c>
      <c r="F94" s="6" t="n">
        <f aca="false">IFERROR(__xludf.dummyfunction("iferror(VALUE(REGEXEXTRACT(TEXT(INDIRECT(""'Ответы на форму (1)'!F""&amp;$P94,TRUE),""####""),""[0-9]+"")),IF(IFERROR(SEARCH(""моцро"",INDIRECT(""'Ответы на форму (1)'!F""&amp;$P94,TRUE)),-1) &gt;= 0,117,INDIRECT(""'Ответы на форму (1)'!F""&amp;$P94,TRUE)))"),117)</f>
        <v>117</v>
      </c>
      <c r="G94" s="6" t="e">
        <f aca="true">INDIRECT("'Ответы на форму (1)'!G"&amp;$P94,TRUE())</f>
        <v>#REF!</v>
      </c>
      <c r="H94" s="10" t="e">
        <f aca="true">IFERROR(MID(INDIRECT("'Ответы на форму (1)'!H"&amp;$P94,TRUE()),SEARCH("vk.com",INDIRECT("'Ответы на форму (1)'!H"&amp;$P94,TRUE())),LEN(INDIRECT("'Ответы на форму (1)'!H"&amp;$P94,TRUE()))),INDIRECT("'Ответы на форму (1)'!H"&amp;$P94,TRUE()))</f>
        <v>#REF!</v>
      </c>
      <c r="I94" s="6" t="e">
        <f aca="true">INDIRECT("'Ответы на форму (1)'!I"&amp;$P94,TRUE())</f>
        <v>#REF!</v>
      </c>
      <c r="J94" s="11" t="str">
        <f aca="false">IFERROR(__xludf.dummyfunction("arrayformula(trim(iferror(SPLIT(T(INDIRECT(""'Ответы на форму (1)'!J""&amp;$P94,TRUE)),"","",TRUE,TRUE),"""")))"),"Меня не будет в это время")</f>
        <v>Меня не будет в это время</v>
      </c>
      <c r="K94" s="11"/>
      <c r="L94" s="11"/>
      <c r="M94" s="11" t="e">
        <f aca="true">INDIRECT("'Ответы на форму (1)'!K"&amp;$P94,TRUE())</f>
        <v>#REF!</v>
      </c>
      <c r="N94" s="11" t="e">
        <f aca="true">INDIRECT("'Ответы на форму (1)'!L"&amp;$P94,TRUE())</f>
        <v>#REF!</v>
      </c>
      <c r="O94" s="6" t="e">
        <f aca="false" t="array" ref="O94:O94">IF(B94 &lt;&gt; "",IF(COUNTIF(concat(TRIM('Список прошлого года'!$B$2:$B$200),TRIM('Список прошлого года'!$C$2:$C$200)),concat(TRIM(B94),TRIM(C94))) &gt; 0,"Да","Нет"),"")</f>
        <v>#REF!</v>
      </c>
      <c r="P94" s="7" t="n">
        <v>115</v>
      </c>
      <c r="Q94" s="7" t="n">
        <v>2</v>
      </c>
      <c r="R94" s="7" t="n">
        <f aca="false">TRUE()</f>
        <v>1</v>
      </c>
      <c r="S94" s="6" t="e">
        <f aca="false" t="array" ref="S94:S94">VLOOKUP(concat(B94,C94),{concat('Список от Вовы'!$B$1:$B$150,'Список от Вовы'!$C$1:$C$150),'Список от Вовы'!$O$1:$O$150},2,FALSE())</f>
        <v>#N/A</v>
      </c>
      <c r="T94" s="6"/>
      <c r="U94" s="7" t="n">
        <f aca="false">FALSE()</f>
        <v>0</v>
      </c>
      <c r="V94" s="7" t="n">
        <f aca="false">FALSE()</f>
        <v>0</v>
      </c>
      <c r="W94" s="7" t="n">
        <f aca="false">FALSE()</f>
        <v>0</v>
      </c>
      <c r="X94" s="7" t="n">
        <f aca="false">FALSE()</f>
        <v>0</v>
      </c>
      <c r="Y94" s="7" t="n">
        <f aca="false">FALSE()</f>
        <v>0</v>
      </c>
      <c r="Z94" s="7" t="n">
        <f aca="false">FALSE()</f>
        <v>0</v>
      </c>
      <c r="AA94" s="7" t="n">
        <f aca="false">FALSE()</f>
        <v>0</v>
      </c>
      <c r="AB94" s="7" t="n">
        <f aca="false">FALSE()</f>
        <v>0</v>
      </c>
      <c r="AC94" s="7" t="n">
        <f aca="false">FALSE()</f>
        <v>0</v>
      </c>
      <c r="AD94" s="7" t="n">
        <f aca="false">FALSE()</f>
        <v>0</v>
      </c>
      <c r="AE94" s="7" t="n">
        <f aca="false">FALSE()</f>
        <v>0</v>
      </c>
      <c r="AF94" s="7" t="n">
        <f aca="false">FALSE()</f>
        <v>0</v>
      </c>
      <c r="AG94" s="7" t="n">
        <f aca="false">TRUE()</f>
        <v>1</v>
      </c>
      <c r="AH94" s="7" t="n">
        <f aca="false">TRUE()</f>
        <v>1</v>
      </c>
      <c r="AI94" s="7" t="n">
        <f aca="false">FALSE()</f>
        <v>0</v>
      </c>
      <c r="AJ94" s="7" t="n">
        <f aca="false">TRUE()</f>
        <v>1</v>
      </c>
      <c r="AK94" s="7" t="n">
        <f aca="false">FALSE()</f>
        <v>0</v>
      </c>
      <c r="AL94" s="7" t="n">
        <f aca="false">FALSE()</f>
        <v>0</v>
      </c>
      <c r="AM94" s="7" t="n">
        <f aca="false">FALSE()</f>
        <v>0</v>
      </c>
      <c r="AN94" s="7" t="n">
        <f aca="false">FALSE()</f>
        <v>0</v>
      </c>
      <c r="AO94" s="7" t="n">
        <f aca="false">AND(NOT(OR(U94:AN94)),R94)</f>
        <v>0</v>
      </c>
    </row>
    <row r="95" customFormat="false" ht="15.75" hidden="false" customHeight="false" outlineLevel="0" collapsed="false">
      <c r="A95" s="9" t="e">
        <f aca="true">INDIRECT("'Ответы на форму (1)'!A"&amp;$P95,TRUE())</f>
        <v>#REF!</v>
      </c>
      <c r="B95" s="6" t="e">
        <f aca="true">INDIRECT("'Ответы на форму (1)'!B"&amp;$P95,TRUE())</f>
        <v>#REF!</v>
      </c>
      <c r="C95" s="6" t="e">
        <f aca="true">INDIRECT("'Ответы на форму (1)'!C"&amp;$P95,TRUE())</f>
        <v>#REF!</v>
      </c>
      <c r="D95" s="6" t="e">
        <f aca="true">INDIRECT("'Ответы на форму (1)'!D"&amp;$P95,TRUE())</f>
        <v>#REF!</v>
      </c>
      <c r="E95" s="6" t="e">
        <f aca="true">INDIRECT("'Ответы на форму (1)'!E"&amp;$P95,TRUE())</f>
        <v>#REF!</v>
      </c>
      <c r="F95" s="6" t="str">
        <f aca="false">IFERROR(__xludf.dummyfunction("iferror(VALUE(REGEXEXTRACT(TEXT(INDIRECT(""'Ответы на форму (1)'!F""&amp;$P95,TRUE),""####""),""[0-9]+"")),IF(IFERROR(SEARCH(""моцро"",INDIRECT(""'Ответы на форму (1)'!F""&amp;$P95,TRUE)),-1) &gt;= 0,117,INDIRECT(""'Ответы на форму (1)'!F""&amp;$P95,TRUE)))"),"семейное образование")</f>
        <v>семейное образование</v>
      </c>
      <c r="G95" s="6" t="e">
        <f aca="true">INDIRECT("'Ответы на форму (1)'!G"&amp;$P95,TRUE())</f>
        <v>#REF!</v>
      </c>
      <c r="H95" s="10" t="e">
        <f aca="true">IFERROR(MID(INDIRECT("'Ответы на форму (1)'!H"&amp;$P95,TRUE()),SEARCH("vk.com",INDIRECT("'Ответы на форму (1)'!H"&amp;$P95,TRUE())),LEN(INDIRECT("'Ответы на форму (1)'!H"&amp;$P95,TRUE()))),INDIRECT("'Ответы на форму (1)'!H"&amp;$P95,TRUE()))</f>
        <v>#REF!</v>
      </c>
      <c r="I95" s="6" t="e">
        <f aca="true">INDIRECT("'Ответы на форму (1)'!I"&amp;$P95,TRUE())</f>
        <v>#REF!</v>
      </c>
      <c r="J95" s="11" t="s">
        <v>182</v>
      </c>
      <c r="K95" s="11" t="s">
        <v>284</v>
      </c>
      <c r="L95" s="11"/>
      <c r="M95" s="11" t="e">
        <f aca="true">INDIRECT("'Ответы на форму (1)'!K"&amp;$P95,TRUE())</f>
        <v>#REF!</v>
      </c>
      <c r="N95" s="11" t="e">
        <f aca="true">INDIRECT("'Ответы на форму (1)'!L"&amp;$P95,TRUE())</f>
        <v>#REF!</v>
      </c>
      <c r="O95" s="6" t="e">
        <f aca="false" t="array" ref="O95:O95">IF(B95 &lt;&gt; "",IF(COUNTIF(concat(TRIM('Список прошлого года'!$B$2:$B$200),TRIM('Список прошлого года'!$C$2:$C$200)),concat(TRIM(B95),TRIM(C95))) &gt; 0,"Да","Нет"),"")</f>
        <v>#REF!</v>
      </c>
      <c r="P95" s="7" t="n">
        <v>116</v>
      </c>
      <c r="Q95" s="7" t="n">
        <v>2</v>
      </c>
      <c r="R95" s="7" t="n">
        <f aca="false">TRUE()</f>
        <v>1</v>
      </c>
      <c r="S95" s="6" t="e">
        <f aca="false" t="array" ref="S95:S95">VLOOKUP(concat(B95,C95),{concat('Список от Вовы'!$B$1:$B$150,'Список от Вовы'!$C$1:$C$150),'Список от Вовы'!$O$1:$O$150},2,FALSE())</f>
        <v>#N/A</v>
      </c>
      <c r="T95" s="6"/>
      <c r="U95" s="7" t="n">
        <f aca="false">FALSE()</f>
        <v>0</v>
      </c>
      <c r="V95" s="7" t="n">
        <f aca="false">FALSE()</f>
        <v>0</v>
      </c>
      <c r="W95" s="7" t="n">
        <f aca="false">FALSE()</f>
        <v>0</v>
      </c>
      <c r="X95" s="7" t="n">
        <f aca="false">FALSE()</f>
        <v>0</v>
      </c>
      <c r="Y95" s="7" t="n">
        <f aca="false">FALSE()</f>
        <v>0</v>
      </c>
      <c r="Z95" s="7" t="n">
        <f aca="false">FALSE()</f>
        <v>0</v>
      </c>
      <c r="AA95" s="7" t="n">
        <f aca="false">FALSE()</f>
        <v>0</v>
      </c>
      <c r="AB95" s="7" t="n">
        <f aca="false">FALSE()</f>
        <v>0</v>
      </c>
      <c r="AC95" s="7" t="n">
        <f aca="false">FALSE()</f>
        <v>0</v>
      </c>
      <c r="AD95" s="7" t="n">
        <f aca="false">FALSE()</f>
        <v>0</v>
      </c>
      <c r="AE95" s="7" t="n">
        <f aca="false">TRUE()</f>
        <v>1</v>
      </c>
      <c r="AF95" s="7" t="n">
        <f aca="false">TRUE()</f>
        <v>1</v>
      </c>
      <c r="AG95" s="7" t="n">
        <f aca="false">TRUE()</f>
        <v>1</v>
      </c>
      <c r="AH95" s="7" t="n">
        <f aca="false">FALSE()</f>
        <v>0</v>
      </c>
      <c r="AI95" s="7" t="n">
        <f aca="false">FALSE()</f>
        <v>0</v>
      </c>
      <c r="AJ95" s="7" t="n">
        <f aca="false">FALSE()</f>
        <v>0</v>
      </c>
      <c r="AK95" s="7" t="n">
        <f aca="false">FALSE()</f>
        <v>0</v>
      </c>
      <c r="AL95" s="7" t="n">
        <f aca="false">FALSE()</f>
        <v>0</v>
      </c>
      <c r="AM95" s="7" t="n">
        <f aca="false">FALSE()</f>
        <v>0</v>
      </c>
      <c r="AN95" s="7" t="n">
        <f aca="false">FALSE()</f>
        <v>0</v>
      </c>
      <c r="AO95" s="7" t="n">
        <f aca="false">AND(NOT(OR(U95:AN95)),R95)</f>
        <v>0</v>
      </c>
    </row>
    <row r="96" customFormat="false" ht="15.75" hidden="false" customHeight="false" outlineLevel="0" collapsed="false">
      <c r="A96" s="9" t="e">
        <f aca="true">INDIRECT("'Ответы на форму (1)'!A"&amp;$P96,TRUE())</f>
        <v>#REF!</v>
      </c>
      <c r="B96" s="6" t="e">
        <f aca="true">INDIRECT("'Ответы на форму (1)'!B"&amp;$P96,TRUE())</f>
        <v>#REF!</v>
      </c>
      <c r="C96" s="6" t="e">
        <f aca="true">INDIRECT("'Ответы на форму (1)'!C"&amp;$P96,TRUE())</f>
        <v>#REF!</v>
      </c>
      <c r="D96" s="6" t="e">
        <f aca="true">INDIRECT("'Ответы на форму (1)'!D"&amp;$P96,TRUE())</f>
        <v>#REF!</v>
      </c>
      <c r="E96" s="6" t="e">
        <f aca="true">INDIRECT("'Ответы на форму (1)'!E"&amp;$P96,TRUE())</f>
        <v>#REF!</v>
      </c>
      <c r="F96" s="6" t="str">
        <f aca="false">IFERROR(__xludf.dummyfunction("iferror(VALUE(REGEXEXTRACT(TEXT(INDIRECT(""'Ответы на форму (1)'!F""&amp;$P96,TRUE),""####""),""[0-9]+"")),IF(IFERROR(SEARCH(""моцро"",INDIRECT(""'Ответы на форму (1)'!F""&amp;$P96,TRUE)),-1) &gt;= 0,117,INDIRECT(""'Ответы на форму (1)'!F""&amp;$P96,TRUE)))"),"СУНЦ МГУ ")</f>
        <v>СУНЦ МГУ</v>
      </c>
      <c r="G96" s="6" t="e">
        <f aca="true">INDIRECT("'Ответы на форму (1)'!G"&amp;$P96,TRUE())</f>
        <v>#REF!</v>
      </c>
      <c r="H96" s="10" t="e">
        <f aca="true">IFERROR(MID(INDIRECT("'Ответы на форму (1)'!H"&amp;$P96,TRUE()),SEARCH("vk.com",INDIRECT("'Ответы на форму (1)'!H"&amp;$P96,TRUE())),LEN(INDIRECT("'Ответы на форму (1)'!H"&amp;$P96,TRUE()))),INDIRECT("'Ответы на форму (1)'!H"&amp;$P96,TRUE()))</f>
        <v>#REF!</v>
      </c>
      <c r="I96" s="6" t="e">
        <f aca="true">INDIRECT("'Ответы на форму (1)'!I"&amp;$P96,TRUE())</f>
        <v>#REF!</v>
      </c>
      <c r="J96" s="11" t="str">
        <f aca="false">IFERROR(__xludf.dummyfunction("arrayformula(trim(iferror(SPLIT(T(INDIRECT(""'Ответы на форму (1)'!J""&amp;$P96,TRUE)),"","",TRUE,TRUE),"""")))"),"Биология")</f>
        <v>Биология</v>
      </c>
      <c r="K96" s="11" t="str">
        <f aca="false">IFERROR(__xludf.dummyfunction("""COMPUTED_VALUE"""),"Русский язык")</f>
        <v>Русский язык</v>
      </c>
      <c r="L96" s="11" t="str">
        <f aca="false">IFERROR(__xludf.dummyfunction("""COMPUTED_VALUE"""),"Экономика")</f>
        <v>Экономика</v>
      </c>
      <c r="M96" s="11" t="e">
        <f aca="true">INDIRECT("'Ответы на форму (1)'!K"&amp;$P96,TRUE())</f>
        <v>#REF!</v>
      </c>
      <c r="N96" s="11" t="e">
        <f aca="true">INDIRECT("'Ответы на форму (1)'!L"&amp;$P96,TRUE())</f>
        <v>#REF!</v>
      </c>
      <c r="O96" s="6" t="e">
        <f aca="false" t="array" ref="O96:O96">IF(B96 &lt;&gt; "",IF(COUNTIF(concat(TRIM('Список прошлого года'!$B$2:$B$200),TRIM('Список прошлого года'!$C$2:$C$200)),concat(TRIM(B96),TRIM(C96))) &gt; 0,"Да","Нет"),"")</f>
        <v>#REF!</v>
      </c>
      <c r="P96" s="7" t="n">
        <v>117</v>
      </c>
      <c r="Q96" s="7" t="n">
        <v>2</v>
      </c>
      <c r="R96" s="7" t="n">
        <f aca="false">FALSE()</f>
        <v>0</v>
      </c>
      <c r="S96" s="6" t="e">
        <f aca="false" t="array" ref="S96:S96">VLOOKUP(concat(B96,C96),{concat('Список от Вовы'!$B$1:$B$150,'Список от Вовы'!$C$1:$C$150),'Список от Вовы'!$O$1:$O$150},2,FALSE())</f>
        <v>#N/A</v>
      </c>
      <c r="T96" s="6"/>
      <c r="U96" s="7" t="n">
        <f aca="false">FALSE()</f>
        <v>0</v>
      </c>
      <c r="V96" s="7" t="n">
        <f aca="false">FALSE()</f>
        <v>0</v>
      </c>
      <c r="W96" s="7" t="n">
        <f aca="false">FALSE()</f>
        <v>0</v>
      </c>
      <c r="X96" s="7" t="n">
        <f aca="false">FALSE()</f>
        <v>0</v>
      </c>
      <c r="Y96" s="7" t="n">
        <f aca="false">FALSE()</f>
        <v>0</v>
      </c>
      <c r="Z96" s="7" t="n">
        <f aca="false">FALSE()</f>
        <v>0</v>
      </c>
      <c r="AA96" s="7" t="n">
        <f aca="false">FALSE()</f>
        <v>0</v>
      </c>
      <c r="AB96" s="7" t="n">
        <f aca="false">FALSE()</f>
        <v>0</v>
      </c>
      <c r="AC96" s="7" t="n">
        <f aca="false">FALSE()</f>
        <v>0</v>
      </c>
      <c r="AD96" s="7" t="n">
        <f aca="false">FALSE()</f>
        <v>0</v>
      </c>
      <c r="AE96" s="7" t="n">
        <f aca="false">FALSE()</f>
        <v>0</v>
      </c>
      <c r="AF96" s="7" t="n">
        <f aca="false">FALSE()</f>
        <v>0</v>
      </c>
      <c r="AG96" s="7" t="n">
        <f aca="false">FALSE()</f>
        <v>0</v>
      </c>
      <c r="AH96" s="7" t="n">
        <f aca="false">TRUE()</f>
        <v>1</v>
      </c>
      <c r="AI96" s="7" t="n">
        <f aca="false">FALSE()</f>
        <v>0</v>
      </c>
      <c r="AJ96" s="7" t="n">
        <f aca="false">FALSE()</f>
        <v>0</v>
      </c>
      <c r="AK96" s="7" t="n">
        <f aca="false">FALSE()</f>
        <v>0</v>
      </c>
      <c r="AL96" s="7" t="n">
        <f aca="false">FALSE()</f>
        <v>0</v>
      </c>
      <c r="AM96" s="7" t="n">
        <f aca="false">FALSE()</f>
        <v>0</v>
      </c>
      <c r="AN96" s="7" t="n">
        <f aca="false">FALSE()</f>
        <v>0</v>
      </c>
      <c r="AO96" s="7" t="n">
        <f aca="false">AND(NOT(OR(U96:AN96)),R96)</f>
        <v>0</v>
      </c>
    </row>
    <row r="97" customFormat="false" ht="15.75" hidden="false" customHeight="false" outlineLevel="0" collapsed="false">
      <c r="A97" s="9" t="e">
        <f aca="true">INDIRECT("'Ответы на форму (1)'!A"&amp;$P97,TRUE())</f>
        <v>#REF!</v>
      </c>
      <c r="B97" s="6" t="e">
        <f aca="true">INDIRECT("'Ответы на форму (1)'!B"&amp;$P97,TRUE())</f>
        <v>#REF!</v>
      </c>
      <c r="C97" s="6" t="e">
        <f aca="true">INDIRECT("'Ответы на форму (1)'!C"&amp;$P97,TRUE())</f>
        <v>#REF!</v>
      </c>
      <c r="D97" s="6" t="e">
        <f aca="true">INDIRECT("'Ответы на форму (1)'!D"&amp;$P97,TRUE())</f>
        <v>#REF!</v>
      </c>
      <c r="E97" s="6" t="e">
        <f aca="true">INDIRECT("'Ответы на форму (1)'!E"&amp;$P97,TRUE())</f>
        <v>#REF!</v>
      </c>
      <c r="F97" s="6" t="str">
        <f aca="false">IFERROR(__xludf.dummyfunction("iferror(VALUE(REGEXEXTRACT(TEXT(INDIRECT(""'Ответы на форму (1)'!F""&amp;$P97,TRUE),""####""),""[0-9]+"")),IF(IFERROR(SEARCH(""моцро"",INDIRECT(""'Ответы на форму (1)'!F""&amp;$P97,TRUE)),-1) &gt;= 0,117,INDIRECT(""'Ответы на форму (1)'!F""&amp;$P97,TRUE)))"),"СУНЦ МГУ")</f>
        <v>СУНЦ МГУ</v>
      </c>
      <c r="G97" s="6" t="e">
        <f aca="true">INDIRECT("'Ответы на форму (1)'!G"&amp;$P97,TRUE())</f>
        <v>#REF!</v>
      </c>
      <c r="H97" s="10" t="e">
        <f aca="true">IFERROR(MID(INDIRECT("'Ответы на форму (1)'!H"&amp;$P97,TRUE()),SEARCH("vk.com",INDIRECT("'Ответы на форму (1)'!H"&amp;$P97,TRUE())),LEN(INDIRECT("'Ответы на форму (1)'!H"&amp;$P97,TRUE()))),INDIRECT("'Ответы на форму (1)'!H"&amp;$P97,TRUE()))</f>
        <v>#REF!</v>
      </c>
      <c r="I97" s="6" t="e">
        <f aca="true">INDIRECT("'Ответы на форму (1)'!I"&amp;$P97,TRUE())</f>
        <v>#REF!</v>
      </c>
      <c r="J97" s="11" t="str">
        <f aca="false">IFERROR(__xludf.dummyfunction("arrayformula(trim(iferror(SPLIT(T(INDIRECT(""'Ответы на форму (1)'!J""&amp;$P97,TRUE)),"","",TRUE,TRUE),"""")))"),"Биология")</f>
        <v>Биология</v>
      </c>
      <c r="K97" s="11" t="str">
        <f aca="false">IFERROR(__xludf.dummyfunction("""COMPUTED_VALUE"""),"Русский язык")</f>
        <v>Русский язык</v>
      </c>
      <c r="L97" s="11" t="str">
        <f aca="false">IFERROR(__xludf.dummyfunction("""COMPUTED_VALUE"""),"Экономика")</f>
        <v>Экономика</v>
      </c>
      <c r="M97" s="11" t="e">
        <f aca="true">INDIRECT("'Ответы на форму (1)'!K"&amp;$P97,TRUE())</f>
        <v>#REF!</v>
      </c>
      <c r="N97" s="11" t="e">
        <f aca="true">INDIRECT("'Ответы на форму (1)'!L"&amp;$P97,TRUE())</f>
        <v>#REF!</v>
      </c>
      <c r="O97" s="6" t="e">
        <f aca="false" t="array" ref="O97:O97">IF(B97 &lt;&gt; "",IF(COUNTIF(concat(TRIM('Список прошлого года'!$B$2:$B$200),TRIM('Список прошлого года'!$C$2:$C$200)),concat(TRIM(B97),TRIM(C97))) &gt; 0,"Да","Нет"),"")</f>
        <v>#REF!</v>
      </c>
      <c r="P97" s="7" t="n">
        <v>118</v>
      </c>
      <c r="Q97" s="7" t="n">
        <v>2</v>
      </c>
      <c r="R97" s="7" t="n">
        <f aca="false">TRUE()</f>
        <v>1</v>
      </c>
      <c r="S97" s="6" t="e">
        <f aca="false" t="array" ref="S97:S97">VLOOKUP(concat(B97,C97),{concat('Список от Вовы'!$B$1:$B$150,'Список от Вовы'!$C$1:$C$150),'Список от Вовы'!$O$1:$O$150},2,FALSE())</f>
        <v>#N/A</v>
      </c>
      <c r="T97" s="6"/>
      <c r="U97" s="7" t="n">
        <f aca="false">FALSE()</f>
        <v>0</v>
      </c>
      <c r="V97" s="7" t="n">
        <f aca="false">FALSE()</f>
        <v>0</v>
      </c>
      <c r="W97" s="7" t="n">
        <f aca="false">FALSE()</f>
        <v>0</v>
      </c>
      <c r="X97" s="7" t="n">
        <f aca="false">FALSE()</f>
        <v>0</v>
      </c>
      <c r="Y97" s="7" t="n">
        <f aca="false">FALSE()</f>
        <v>0</v>
      </c>
      <c r="Z97" s="7" t="n">
        <f aca="false">FALSE()</f>
        <v>0</v>
      </c>
      <c r="AA97" s="7" t="n">
        <f aca="false">FALSE()</f>
        <v>0</v>
      </c>
      <c r="AB97" s="7" t="n">
        <f aca="false">FALSE()</f>
        <v>0</v>
      </c>
      <c r="AC97" s="7" t="n">
        <f aca="false">FALSE()</f>
        <v>0</v>
      </c>
      <c r="AD97" s="7" t="n">
        <f aca="false">FALSE()</f>
        <v>0</v>
      </c>
      <c r="AE97" s="7" t="n">
        <f aca="false">FALSE()</f>
        <v>0</v>
      </c>
      <c r="AF97" s="7" t="n">
        <f aca="false">FALSE()</f>
        <v>0</v>
      </c>
      <c r="AG97" s="7" t="n">
        <f aca="false">FALSE()</f>
        <v>0</v>
      </c>
      <c r="AH97" s="7" t="n">
        <f aca="false">TRUE()</f>
        <v>1</v>
      </c>
      <c r="AI97" s="7" t="n">
        <f aca="false">FALSE()</f>
        <v>0</v>
      </c>
      <c r="AJ97" s="7" t="n">
        <f aca="false">FALSE()</f>
        <v>0</v>
      </c>
      <c r="AK97" s="7" t="n">
        <f aca="false">FALSE()</f>
        <v>0</v>
      </c>
      <c r="AL97" s="7" t="n">
        <f aca="false">FALSE()</f>
        <v>0</v>
      </c>
      <c r="AM97" s="7" t="n">
        <f aca="false">FALSE()</f>
        <v>0</v>
      </c>
      <c r="AN97" s="7" t="n">
        <f aca="false">FALSE()</f>
        <v>0</v>
      </c>
      <c r="AO97" s="7" t="n">
        <f aca="false">AND(NOT(OR(U97:AN97)),R97)</f>
        <v>0</v>
      </c>
    </row>
    <row r="98" customFormat="false" ht="15.75" hidden="false" customHeight="false" outlineLevel="0" collapsed="false">
      <c r="A98" s="9" t="e">
        <f aca="true">INDIRECT("'Ответы на форму (1)'!A"&amp;$P98,TRUE())</f>
        <v>#REF!</v>
      </c>
      <c r="B98" s="6" t="e">
        <f aca="true">INDIRECT("'Ответы на форму (1)'!B"&amp;$P98,TRUE())</f>
        <v>#REF!</v>
      </c>
      <c r="C98" s="6" t="e">
        <f aca="true">INDIRECT("'Ответы на форму (1)'!C"&amp;$P98,TRUE())</f>
        <v>#REF!</v>
      </c>
      <c r="D98" s="6" t="e">
        <f aca="true">INDIRECT("'Ответы на форму (1)'!D"&amp;$P98,TRUE())</f>
        <v>#REF!</v>
      </c>
      <c r="E98" s="6" t="e">
        <f aca="true">INDIRECT("'Ответы на форму (1)'!E"&amp;$P98,TRUE())</f>
        <v>#REF!</v>
      </c>
      <c r="F98" s="6" t="n">
        <f aca="false">IFERROR(__xludf.dummyfunction("iferror(VALUE(REGEXEXTRACT(TEXT(INDIRECT(""'Ответы на форму (1)'!F""&amp;$P98,TRUE),""####""),""[0-9]+"")),IF(IFERROR(SEARCH(""моцро"",INDIRECT(""'Ответы на форму (1)'!F""&amp;$P98,TRUE)),-1) &gt;= 0,117,INDIRECT(""'Ответы на форму (1)'!F""&amp;$P98,TRUE)))"),64)</f>
        <v>64</v>
      </c>
      <c r="G98" s="6" t="e">
        <f aca="true">INDIRECT("'Ответы на форму (1)'!G"&amp;$P98,TRUE())</f>
        <v>#REF!</v>
      </c>
      <c r="H98" s="10" t="e">
        <f aca="true">IFERROR(MID(INDIRECT("'Ответы на форму (1)'!H"&amp;$P98,TRUE()),SEARCH("vk.com",INDIRECT("'Ответы на форму (1)'!H"&amp;$P98,TRUE())),LEN(INDIRECT("'Ответы на форму (1)'!H"&amp;$P98,TRUE()))),INDIRECT("'Ответы на форму (1)'!H"&amp;$P98,TRUE()))</f>
        <v>#REF!</v>
      </c>
      <c r="I98" s="6" t="e">
        <f aca="true">INDIRECT("'Ответы на форму (1)'!I"&amp;$P98,TRUE())</f>
        <v>#REF!</v>
      </c>
      <c r="J98" s="11" t="s">
        <v>182</v>
      </c>
      <c r="K98" s="7" t="s">
        <v>284</v>
      </c>
      <c r="L98" s="11"/>
      <c r="M98" s="11" t="e">
        <f aca="true">INDIRECT("'Ответы на форму (1)'!K"&amp;$P98,TRUE())</f>
        <v>#REF!</v>
      </c>
      <c r="N98" s="11" t="e">
        <f aca="true">INDIRECT("'Ответы на форму (1)'!L"&amp;$P98,TRUE())</f>
        <v>#REF!</v>
      </c>
      <c r="O98" s="6" t="e">
        <f aca="false" t="array" ref="O98:O98">IF(B98 &lt;&gt; "",IF(COUNTIF(concat(TRIM('Список прошлого года'!$B$2:$B$200),TRIM('Список прошлого года'!$C$2:$C$200)),concat(TRIM(B98),TRIM(C98))) &gt; 0,"Да","Нет"),"")</f>
        <v>#REF!</v>
      </c>
      <c r="P98" s="7" t="n">
        <v>119</v>
      </c>
      <c r="Q98" s="7" t="n">
        <v>2</v>
      </c>
      <c r="R98" s="7" t="n">
        <f aca="false">TRUE()</f>
        <v>1</v>
      </c>
      <c r="S98" s="6" t="e">
        <f aca="false" t="array" ref="S98:S98">VLOOKUP(concat(B98,C98),{concat('Список от Вовы'!$B$1:$B$150,'Список от Вовы'!$C$1:$C$150),'Список от Вовы'!$O$1:$O$150},2,FALSE())</f>
        <v>#N/A</v>
      </c>
      <c r="T98" s="12"/>
      <c r="U98" s="7" t="n">
        <f aca="false">TRUE()</f>
        <v>1</v>
      </c>
      <c r="V98" s="7" t="n">
        <f aca="false">TRUE()</f>
        <v>1</v>
      </c>
      <c r="W98" s="7" t="n">
        <f aca="false">TRUE()</f>
        <v>1</v>
      </c>
      <c r="X98" s="7" t="n">
        <f aca="false">TRUE()</f>
        <v>1</v>
      </c>
      <c r="Y98" s="7" t="n">
        <f aca="false">TRUE()</f>
        <v>1</v>
      </c>
      <c r="Z98" s="7" t="n">
        <f aca="false">FALSE()</f>
        <v>0</v>
      </c>
      <c r="AA98" s="7" t="n">
        <f aca="false">TRUE()</f>
        <v>1</v>
      </c>
      <c r="AB98" s="7" t="n">
        <f aca="false">TRUE()</f>
        <v>1</v>
      </c>
      <c r="AC98" s="7" t="n">
        <f aca="false">TRUE()</f>
        <v>1</v>
      </c>
      <c r="AD98" s="7" t="n">
        <f aca="false">FALSE()</f>
        <v>0</v>
      </c>
      <c r="AE98" s="7" t="n">
        <f aca="false">TRUE()</f>
        <v>1</v>
      </c>
      <c r="AF98" s="7" t="n">
        <f aca="false">TRUE()</f>
        <v>1</v>
      </c>
      <c r="AG98" s="7" t="n">
        <f aca="false">TRUE()</f>
        <v>1</v>
      </c>
      <c r="AH98" s="7" t="n">
        <f aca="false">TRUE()</f>
        <v>1</v>
      </c>
      <c r="AI98" s="7" t="n">
        <f aca="false">TRUE()</f>
        <v>1</v>
      </c>
      <c r="AJ98" s="7" t="n">
        <f aca="false">FALSE()</f>
        <v>0</v>
      </c>
      <c r="AK98" s="7" t="n">
        <f aca="false">TRUE()</f>
        <v>1</v>
      </c>
      <c r="AL98" s="7" t="n">
        <f aca="false">FALSE()</f>
        <v>0</v>
      </c>
      <c r="AM98" s="7" t="n">
        <f aca="false">FALSE()</f>
        <v>0</v>
      </c>
      <c r="AN98" s="7" t="n">
        <f aca="false">FALSE()</f>
        <v>0</v>
      </c>
      <c r="AO98" s="7" t="n">
        <f aca="false">AND(NOT(OR(U98:AN98)),R98)</f>
        <v>0</v>
      </c>
    </row>
    <row r="99" customFormat="false" ht="15.75" hidden="false" customHeight="false" outlineLevel="0" collapsed="false">
      <c r="A99" s="9" t="e">
        <f aca="true">INDIRECT("'Ответы на форму (1)'!A"&amp;$P99,TRUE())</f>
        <v>#REF!</v>
      </c>
      <c r="B99" s="6" t="e">
        <f aca="true">INDIRECT("'Ответы на форму (1)'!B"&amp;$P99,TRUE())</f>
        <v>#REF!</v>
      </c>
      <c r="C99" s="6" t="e">
        <f aca="true">INDIRECT("'Ответы на форму (1)'!C"&amp;$P99,TRUE())</f>
        <v>#REF!</v>
      </c>
      <c r="D99" s="6" t="e">
        <f aca="true">INDIRECT("'Ответы на форму (1)'!D"&amp;$P99,TRUE())</f>
        <v>#REF!</v>
      </c>
      <c r="E99" s="6" t="e">
        <f aca="true">INDIRECT("'Ответы на форму (1)'!E"&amp;$P99,TRUE())</f>
        <v>#REF!</v>
      </c>
      <c r="F99" s="6" t="n">
        <f aca="false">IFERROR(__xludf.dummyfunction("iferror(VALUE(REGEXEXTRACT(TEXT(INDIRECT(""'Ответы на форму (1)'!F""&amp;$P99,TRUE),""####""),""[0-9]+"")),IF(IFERROR(SEARCH(""моцро"",INDIRECT(""'Ответы на форму (1)'!F""&amp;$P99,TRUE)),-1) &gt;= 0,117,INDIRECT(""'Ответы на форму (1)'!F""&amp;$P99,TRUE)))"),117)</f>
        <v>117</v>
      </c>
      <c r="G99" s="6" t="e">
        <f aca="true">INDIRECT("'Ответы на форму (1)'!G"&amp;$P99,TRUE())</f>
        <v>#REF!</v>
      </c>
      <c r="H99" s="10" t="e">
        <f aca="true">IFERROR(MID(INDIRECT("'Ответы на форму (1)'!H"&amp;$P99,TRUE()),SEARCH("vk.com",INDIRECT("'Ответы на форму (1)'!H"&amp;$P99,TRUE())),LEN(INDIRECT("'Ответы на форму (1)'!H"&amp;$P99,TRUE()))),INDIRECT("'Ответы на форму (1)'!H"&amp;$P99,TRUE()))</f>
        <v>#REF!</v>
      </c>
      <c r="I99" s="6" t="e">
        <f aca="true">INDIRECT("'Ответы на форму (1)'!I"&amp;$P99,TRUE())</f>
        <v>#REF!</v>
      </c>
      <c r="J99" s="11" t="str">
        <f aca="false">IFERROR(__xludf.dummyfunction("arrayformula(trim(iferror(SPLIT(T(INDIRECT(""'Ответы на форму (1)'!J""&amp;$P99,TRUE)),"","",TRUE,TRUE),"""")))"),"Меня не будет в это время")</f>
        <v>Меня не будет в это время</v>
      </c>
      <c r="K99" s="11"/>
      <c r="L99" s="11"/>
      <c r="M99" s="11" t="e">
        <f aca="true">INDIRECT("'Ответы на форму (1)'!K"&amp;$P99,TRUE())</f>
        <v>#REF!</v>
      </c>
      <c r="N99" s="11" t="e">
        <f aca="true">INDIRECT("'Ответы на форму (1)'!L"&amp;$P99,TRUE())</f>
        <v>#REF!</v>
      </c>
      <c r="O99" s="6" t="e">
        <f aca="false" t="array" ref="O99:O99">IF(B99 &lt;&gt; "",IF(COUNTIF(concat(TRIM('Список прошлого года'!$B$2:$B$200),TRIM('Список прошлого года'!$C$2:$C$200)),concat(TRIM(B99),TRIM(C99))) &gt; 0,"Да","Нет"),"")</f>
        <v>#REF!</v>
      </c>
      <c r="P99" s="7" t="n">
        <v>120</v>
      </c>
      <c r="Q99" s="7" t="n">
        <v>-1</v>
      </c>
      <c r="R99" s="7" t="n">
        <f aca="false">FALSE()</f>
        <v>0</v>
      </c>
      <c r="S99" s="6" t="e">
        <f aca="false" t="array" ref="S99:S99">VLOOKUP(concat(B99,C99),{concat('Список от Вовы'!$B$1:$B$150,'Список от Вовы'!$C$1:$C$150),'Список от Вовы'!$O$1:$O$150},2,FALSE())</f>
        <v>#N/A</v>
      </c>
      <c r="T99" s="6"/>
      <c r="U99" s="7" t="n">
        <f aca="false">FALSE()</f>
        <v>0</v>
      </c>
      <c r="V99" s="7" t="n">
        <f aca="false">FALSE()</f>
        <v>0</v>
      </c>
      <c r="W99" s="7" t="n">
        <f aca="false">FALSE()</f>
        <v>0</v>
      </c>
      <c r="X99" s="7" t="n">
        <f aca="false">FALSE()</f>
        <v>0</v>
      </c>
      <c r="Y99" s="7" t="n">
        <f aca="false">FALSE()</f>
        <v>0</v>
      </c>
      <c r="Z99" s="7" t="n">
        <f aca="false">FALSE()</f>
        <v>0</v>
      </c>
      <c r="AA99" s="7" t="n">
        <f aca="false">FALSE()</f>
        <v>0</v>
      </c>
      <c r="AB99" s="7" t="n">
        <f aca="false">FALSE()</f>
        <v>0</v>
      </c>
      <c r="AC99" s="7" t="n">
        <f aca="false">FALSE()</f>
        <v>0</v>
      </c>
      <c r="AD99" s="7" t="n">
        <f aca="false">FALSE()</f>
        <v>0</v>
      </c>
      <c r="AE99" s="7" t="n">
        <f aca="false">FALSE()</f>
        <v>0</v>
      </c>
      <c r="AF99" s="7" t="n">
        <f aca="false">FALSE()</f>
        <v>0</v>
      </c>
      <c r="AG99" s="7" t="n">
        <f aca="false">FALSE()</f>
        <v>0</v>
      </c>
      <c r="AH99" s="7" t="n">
        <f aca="false">FALSE()</f>
        <v>0</v>
      </c>
      <c r="AI99" s="7" t="n">
        <f aca="false">FALSE()</f>
        <v>0</v>
      </c>
      <c r="AJ99" s="7" t="n">
        <f aca="false">FALSE()</f>
        <v>0</v>
      </c>
      <c r="AK99" s="7" t="n">
        <f aca="false">FALSE()</f>
        <v>0</v>
      </c>
      <c r="AL99" s="7" t="n">
        <f aca="false">FALSE()</f>
        <v>0</v>
      </c>
      <c r="AM99" s="7" t="n">
        <f aca="false">FALSE()</f>
        <v>0</v>
      </c>
      <c r="AN99" s="7" t="n">
        <f aca="false">FALSE()</f>
        <v>0</v>
      </c>
      <c r="AO99" s="7" t="n">
        <f aca="false">AND(NOT(OR(U99:AN99)),R99)</f>
        <v>0</v>
      </c>
    </row>
    <row r="100" customFormat="false" ht="15.75" hidden="false" customHeight="false" outlineLevel="0" collapsed="false">
      <c r="A100" s="9" t="e">
        <f aca="true">INDIRECT("'Ответы на форму (1)'!A"&amp;$P100,TRUE())</f>
        <v>#REF!</v>
      </c>
      <c r="B100" s="6" t="e">
        <f aca="true">INDIRECT("'Ответы на форму (1)'!B"&amp;$P100,TRUE())</f>
        <v>#REF!</v>
      </c>
      <c r="C100" s="6" t="e">
        <f aca="true">INDIRECT("'Ответы на форму (1)'!C"&amp;$P100,TRUE())</f>
        <v>#REF!</v>
      </c>
      <c r="D100" s="6" t="e">
        <f aca="true">INDIRECT("'Ответы на форму (1)'!D"&amp;$P100,TRUE())</f>
        <v>#REF!</v>
      </c>
      <c r="E100" s="6" t="e">
        <f aca="true">INDIRECT("'Ответы на форму (1)'!E"&amp;$P100,TRUE())</f>
        <v>#REF!</v>
      </c>
      <c r="F100" s="6" t="n">
        <f aca="false">IFERROR(__xludf.dummyfunction("iferror(VALUE(REGEXEXTRACT(TEXT(INDIRECT(""'Ответы на форму (1)'!F""&amp;$P100,TRUE),""####""),""[0-9]+"")),IF(IFERROR(SEARCH(""моцро"",INDIRECT(""'Ответы на форму (1)'!F""&amp;$P100,TRUE)),-1) &gt;= 0,117,INDIRECT(""'Ответы на форму (1)'!F""&amp;$P100,TRUE)))"),117)</f>
        <v>117</v>
      </c>
      <c r="G100" s="6" t="e">
        <f aca="true">INDIRECT("'Ответы на форму (1)'!G"&amp;$P100,TRUE())</f>
        <v>#REF!</v>
      </c>
      <c r="H100" s="10" t="e">
        <f aca="true">IFERROR(MID(INDIRECT("'Ответы на форму (1)'!H"&amp;$P100,TRUE()),SEARCH("vk.com",INDIRECT("'Ответы на форму (1)'!H"&amp;$P100,TRUE())),LEN(INDIRECT("'Ответы на форму (1)'!H"&amp;$P100,TRUE()))),INDIRECT("'Ответы на форму (1)'!H"&amp;$P100,TRUE()))</f>
        <v>#REF!</v>
      </c>
      <c r="I100" s="6" t="e">
        <f aca="true">INDIRECT("'Ответы на форму (1)'!I"&amp;$P100,TRUE())</f>
        <v>#REF!</v>
      </c>
      <c r="J100" s="11" t="str">
        <f aca="false">IFERROR(__xludf.dummyfunction("arrayformula(trim(iferror(SPLIT(T(INDIRECT(""'Ответы на форму (1)'!J""&amp;$P100,TRUE)),"","",TRUE,TRUE),"""")))"),"Биология")</f>
        <v>Биология</v>
      </c>
      <c r="K100" s="11"/>
      <c r="L100" s="11"/>
      <c r="M100" s="11" t="e">
        <f aca="true">INDIRECT("'Ответы на форму (1)'!K"&amp;$P100,TRUE())</f>
        <v>#REF!</v>
      </c>
      <c r="N100" s="11" t="e">
        <f aca="true">INDIRECT("'Ответы на форму (1)'!L"&amp;$P100,TRUE())</f>
        <v>#REF!</v>
      </c>
      <c r="O100" s="6" t="e">
        <f aca="false" t="array" ref="O100:O100">IF(B100 &lt;&gt; "",IF(COUNTIF(concat(TRIM('Список прошлого года'!$B$2:$B$200),TRIM('Список прошлого года'!$C$2:$C$200)),concat(TRIM(B100),TRIM(C100))) &gt; 0,"Да","Нет"),"")</f>
        <v>#REF!</v>
      </c>
      <c r="P100" s="7" t="n">
        <v>121</v>
      </c>
      <c r="Q100" s="16" t="n">
        <f aca="false">IF(NOT(ISBLANK(B100)), 0,"")</f>
        <v>0</v>
      </c>
      <c r="R100" s="13" t="n">
        <f aca="false">TRUE()</f>
        <v>1</v>
      </c>
      <c r="S100" s="6" t="e">
        <f aca="false" t="array" ref="S100:S100">VLOOKUP(concat(B100,C100),{concat('Список от Вовы'!$B$1:$B$150,'Список от Вовы'!$C$1:$C$150),'Список от Вовы'!$O$1:$O$150},2,FALSE())</f>
        <v>#N/A</v>
      </c>
      <c r="T100" s="12"/>
      <c r="U100" s="7" t="n">
        <f aca="false">FALSE()</f>
        <v>0</v>
      </c>
      <c r="V100" s="7" t="n">
        <f aca="false">TRUE()</f>
        <v>1</v>
      </c>
      <c r="W100" s="7" t="n">
        <f aca="false">TRUE()</f>
        <v>1</v>
      </c>
      <c r="X100" s="7" t="n">
        <f aca="false">FALSE()</f>
        <v>0</v>
      </c>
      <c r="Y100" s="7" t="n">
        <f aca="false">TRUE()</f>
        <v>1</v>
      </c>
      <c r="Z100" s="7" t="n">
        <f aca="false">TRUE()</f>
        <v>1</v>
      </c>
      <c r="AA100" s="7" t="n">
        <f aca="false">FALSE()</f>
        <v>0</v>
      </c>
      <c r="AB100" s="7" t="n">
        <f aca="false">TRUE()</f>
        <v>1</v>
      </c>
      <c r="AC100" s="7" t="n">
        <f aca="false">TRUE()</f>
        <v>1</v>
      </c>
      <c r="AD100" s="7" t="n">
        <f aca="false">FALSE()</f>
        <v>0</v>
      </c>
      <c r="AE100" s="7" t="n">
        <f aca="false">TRUE()</f>
        <v>1</v>
      </c>
      <c r="AF100" s="7" t="n">
        <f aca="false">TRUE()</f>
        <v>1</v>
      </c>
      <c r="AG100" s="7" t="n">
        <f aca="false">TRUE()</f>
        <v>1</v>
      </c>
      <c r="AH100" s="7" t="n">
        <f aca="false">FALSE()</f>
        <v>0</v>
      </c>
      <c r="AI100" s="7" t="n">
        <f aca="false">TRUE()</f>
        <v>1</v>
      </c>
      <c r="AJ100" s="7" t="n">
        <f aca="false">TRUE()</f>
        <v>1</v>
      </c>
      <c r="AK100" s="7" t="n">
        <f aca="false">FALSE()</f>
        <v>0</v>
      </c>
      <c r="AL100" s="7" t="n">
        <f aca="false">FALSE()</f>
        <v>0</v>
      </c>
      <c r="AM100" s="7" t="n">
        <f aca="false">FALSE()</f>
        <v>0</v>
      </c>
      <c r="AN100" s="7" t="n">
        <f aca="false">FALSE()</f>
        <v>0</v>
      </c>
      <c r="AO100" s="7" t="n">
        <f aca="false">AND(NOT(OR(U100:AN100)),R100)</f>
        <v>0</v>
      </c>
    </row>
    <row r="101" customFormat="false" ht="15.75" hidden="false" customHeight="false" outlineLevel="0" collapsed="false">
      <c r="A101" s="9" t="e">
        <f aca="true">INDIRECT("'Ответы на форму (1)'!A"&amp;$P101,TRUE())</f>
        <v>#REF!</v>
      </c>
      <c r="B101" s="6" t="e">
        <f aca="true">INDIRECT("'Ответы на форму (1)'!B"&amp;$P101,TRUE())</f>
        <v>#REF!</v>
      </c>
      <c r="C101" s="6" t="e">
        <f aca="true">INDIRECT("'Ответы на форму (1)'!C"&amp;$P101,TRUE())</f>
        <v>#REF!</v>
      </c>
      <c r="D101" s="6" t="e">
        <f aca="true">INDIRECT("'Ответы на форму (1)'!D"&amp;$P101,TRUE())</f>
        <v>#REF!</v>
      </c>
      <c r="E101" s="6" t="e">
        <f aca="true">INDIRECT("'Ответы на форму (1)'!E"&amp;$P101,TRUE())</f>
        <v>#REF!</v>
      </c>
      <c r="F101" s="6" t="n">
        <f aca="false">IFERROR(__xludf.dummyfunction("iferror(VALUE(REGEXEXTRACT(TEXT(INDIRECT(""'Ответы на форму (1)'!F""&amp;$P101,TRUE),""####""),""[0-9]+"")),IF(IFERROR(SEARCH(""моцро"",INDIRECT(""'Ответы на форму (1)'!F""&amp;$P101,TRUE)),-1) &gt;= 0,117,INDIRECT(""'Ответы на форму (1)'!F""&amp;$P101,TRUE)))"),14)</f>
        <v>14</v>
      </c>
      <c r="G101" s="6" t="e">
        <f aca="true">INDIRECT("'Ответы на форму (1)'!G"&amp;$P101,TRUE())</f>
        <v>#REF!</v>
      </c>
      <c r="H101" s="10" t="e">
        <f aca="true">IFERROR(MID(INDIRECT("'Ответы на форму (1)'!H"&amp;$P101,TRUE()),SEARCH("vk.com",INDIRECT("'Ответы на форму (1)'!H"&amp;$P101,TRUE())),LEN(INDIRECT("'Ответы на форму (1)'!H"&amp;$P101,TRUE()))),INDIRECT("'Ответы на форму (1)'!H"&amp;$P101,TRUE()))</f>
        <v>#REF!</v>
      </c>
      <c r="I101" s="6" t="e">
        <f aca="true">INDIRECT("'Ответы на форму (1)'!I"&amp;$P101,TRUE())</f>
        <v>#REF!</v>
      </c>
      <c r="J101" s="11" t="str">
        <f aca="false">IFERROR(__xludf.dummyfunction("arrayformula(trim(iferror(SPLIT(T(INDIRECT(""'Ответы на форму (1)'!J""&amp;$P101,TRUE)),"","",TRUE,TRUE),"""")))"),"Право")</f>
        <v>Право</v>
      </c>
      <c r="K101" s="11" t="str">
        <f aca="false">IFERROR(__xludf.dummyfunction("""COMPUTED_VALUE"""),"Экономика")</f>
        <v>Экономика</v>
      </c>
      <c r="L101" s="11"/>
      <c r="M101" s="11" t="e">
        <f aca="true">INDIRECT("'Ответы на форму (1)'!K"&amp;$P101,TRUE())</f>
        <v>#REF!</v>
      </c>
      <c r="N101" s="11" t="e">
        <f aca="true">INDIRECT("'Ответы на форму (1)'!L"&amp;$P101,TRUE())</f>
        <v>#REF!</v>
      </c>
      <c r="O101" s="6" t="e">
        <f aca="false" t="array" ref="O101:O101">IF(B101 &lt;&gt; "",IF(COUNTIF(concat(TRIM('Список прошлого года'!$B$2:$B$200),TRIM('Список прошлого года'!$C$2:$C$200)),concat(TRIM(B101),TRIM(C101))) &gt; 0,"Да","Нет"),"")</f>
        <v>#REF!</v>
      </c>
      <c r="P101" s="7" t="n">
        <v>122</v>
      </c>
      <c r="Q101" s="16" t="n">
        <f aca="false">IF(NOT(ISBLANK(B101)), 0,"")</f>
        <v>0</v>
      </c>
      <c r="R101" s="13" t="n">
        <f aca="false">TRUE()</f>
        <v>1</v>
      </c>
      <c r="S101" s="6" t="e">
        <f aca="false" t="array" ref="S101:S101">VLOOKUP(concat(B101,C101),{concat('Список от Вовы'!$B$1:$B$150,'Список от Вовы'!$C$1:$C$150),'Список от Вовы'!$O$1:$O$150},2,FALSE())</f>
        <v>#N/A</v>
      </c>
      <c r="T101" s="12"/>
      <c r="U101" s="7" t="n">
        <f aca="false">TRUE()</f>
        <v>1</v>
      </c>
      <c r="V101" s="7" t="n">
        <f aca="false">FALSE()</f>
        <v>0</v>
      </c>
      <c r="W101" s="7" t="n">
        <f aca="false">TRUE()</f>
        <v>1</v>
      </c>
      <c r="X101" s="7" t="n">
        <f aca="false">TRUE()</f>
        <v>1</v>
      </c>
      <c r="Y101" s="7" t="n">
        <f aca="false">TRUE()</f>
        <v>1</v>
      </c>
      <c r="Z101" s="7" t="n">
        <f aca="false">TRUE()</f>
        <v>1</v>
      </c>
      <c r="AA101" s="7" t="n">
        <f aca="false">TRUE()</f>
        <v>1</v>
      </c>
      <c r="AB101" s="7" t="n">
        <f aca="false">TRUE()</f>
        <v>1</v>
      </c>
      <c r="AC101" s="7" t="n">
        <f aca="false">TRUE()</f>
        <v>1</v>
      </c>
      <c r="AD101" s="7" t="n">
        <f aca="false">FALSE()</f>
        <v>0</v>
      </c>
      <c r="AE101" s="7" t="n">
        <f aca="false">TRUE()</f>
        <v>1</v>
      </c>
      <c r="AF101" s="7" t="n">
        <f aca="false">FALSE()</f>
        <v>0</v>
      </c>
      <c r="AG101" s="7" t="n">
        <f aca="false">FALSE()</f>
        <v>0</v>
      </c>
      <c r="AH101" s="7" t="n">
        <f aca="false">FALSE()</f>
        <v>0</v>
      </c>
      <c r="AI101" s="7" t="n">
        <f aca="false">FALSE()</f>
        <v>0</v>
      </c>
      <c r="AJ101" s="7" t="n">
        <f aca="false">FALSE()</f>
        <v>0</v>
      </c>
      <c r="AK101" s="7" t="n">
        <f aca="false">FALSE()</f>
        <v>0</v>
      </c>
      <c r="AL101" s="7" t="n">
        <f aca="false">FALSE()</f>
        <v>0</v>
      </c>
      <c r="AM101" s="7" t="n">
        <f aca="false">FALSE()</f>
        <v>0</v>
      </c>
      <c r="AN101" s="7" t="n">
        <f aca="false">FALSE()</f>
        <v>0</v>
      </c>
      <c r="AO101" s="7" t="n">
        <f aca="false">AND(NOT(OR(U101:AN101)),R101)</f>
        <v>0</v>
      </c>
    </row>
    <row r="102" customFormat="false" ht="15.75" hidden="false" customHeight="false" outlineLevel="0" collapsed="false">
      <c r="A102" s="9" t="e">
        <f aca="true">INDIRECT("'Ответы на форму (1)'!A"&amp;$P102,TRUE())</f>
        <v>#REF!</v>
      </c>
      <c r="B102" s="6" t="e">
        <f aca="true">INDIRECT("'Ответы на форму (1)'!B"&amp;$P102,TRUE())</f>
        <v>#REF!</v>
      </c>
      <c r="C102" s="6" t="e">
        <f aca="true">INDIRECT("'Ответы на форму (1)'!C"&amp;$P102,TRUE())</f>
        <v>#REF!</v>
      </c>
      <c r="D102" s="6" t="e">
        <f aca="true">INDIRECT("'Ответы на форму (1)'!D"&amp;$P102,TRUE())</f>
        <v>#REF!</v>
      </c>
      <c r="E102" s="6" t="e">
        <f aca="true">INDIRECT("'Ответы на форму (1)'!E"&amp;$P102,TRUE())</f>
        <v>#REF!</v>
      </c>
      <c r="F102" s="6" t="n">
        <f aca="false">IFERROR(__xludf.dummyfunction("iferror(VALUE(REGEXEXTRACT(TEXT(INDIRECT(""'Ответы на форму (1)'!F""&amp;$P102,TRUE),""####""),""[0-9]+"")),IF(IFERROR(SEARCH(""моцро"",INDIRECT(""'Ответы на форму (1)'!F""&amp;$P102,TRUE)),-1) &gt;= 0,117,INDIRECT(""'Ответы на форму (1)'!F""&amp;$P102,TRUE)))"),64)</f>
        <v>64</v>
      </c>
      <c r="G102" s="6" t="e">
        <f aca="true">INDIRECT("'Ответы на форму (1)'!G"&amp;$P102,TRUE())</f>
        <v>#REF!</v>
      </c>
      <c r="H102" s="10" t="e">
        <f aca="true">IFERROR(MID(INDIRECT("'Ответы на форму (1)'!H"&amp;$P102,TRUE()),SEARCH("vk.com",INDIRECT("'Ответы на форму (1)'!H"&amp;$P102,TRUE())),LEN(INDIRECT("'Ответы на форму (1)'!H"&amp;$P102,TRUE()))),INDIRECT("'Ответы на форму (1)'!H"&amp;$P102,TRUE()))</f>
        <v>#REF!</v>
      </c>
      <c r="I102" s="6" t="e">
        <f aca="true">INDIRECT("'Ответы на форму (1)'!I"&amp;$P102,TRUE())</f>
        <v>#REF!</v>
      </c>
      <c r="J102" s="11" t="str">
        <f aca="false">IFERROR(__xludf.dummyfunction("arrayformula(trim(iferror(SPLIT(T(INDIRECT(""'Ответы на форму (1)'!J""&amp;$P102,TRUE)),"","",TRUE,TRUE),"""")))"),"Меня не будет в это время")</f>
        <v>Меня не будет в это время</v>
      </c>
      <c r="K102" s="11"/>
      <c r="L102" s="11"/>
      <c r="M102" s="11" t="e">
        <f aca="true">INDIRECT("'Ответы на форму (1)'!K"&amp;$P102,TRUE())</f>
        <v>#REF!</v>
      </c>
      <c r="N102" s="11" t="e">
        <f aca="true">INDIRECT("'Ответы на форму (1)'!L"&amp;$P102,TRUE())</f>
        <v>#REF!</v>
      </c>
      <c r="O102" s="6" t="e">
        <f aca="false" t="array" ref="O102:O102">IF(B102 &lt;&gt; "",IF(COUNTIF(concat(TRIM('Список прошлого года'!$B$2:$B$200),TRIM('Список прошлого года'!$C$2:$C$200)),concat(TRIM(B102),TRIM(C102))) &gt; 0,"Да","Нет"),"")</f>
        <v>#REF!</v>
      </c>
      <c r="P102" s="7" t="n">
        <v>124</v>
      </c>
      <c r="Q102" s="16" t="n">
        <f aca="false">IF(NOT(ISBLANK(B102)), 0,"")</f>
        <v>0</v>
      </c>
      <c r="R102" s="7" t="n">
        <f aca="false">TRUE()</f>
        <v>1</v>
      </c>
      <c r="S102" s="7" t="n">
        <v>4</v>
      </c>
      <c r="T102" s="6"/>
      <c r="U102" s="7" t="n">
        <f aca="false">FALSE()</f>
        <v>0</v>
      </c>
      <c r="V102" s="7" t="n">
        <f aca="false">FALSE()</f>
        <v>0</v>
      </c>
      <c r="W102" s="7" t="n">
        <f aca="false">FALSE()</f>
        <v>0</v>
      </c>
      <c r="X102" s="7" t="n">
        <f aca="false">FALSE()</f>
        <v>0</v>
      </c>
      <c r="Y102" s="7" t="n">
        <f aca="false">TRUE()</f>
        <v>1</v>
      </c>
      <c r="Z102" s="7" t="n">
        <f aca="false">FALSE()</f>
        <v>0</v>
      </c>
      <c r="AA102" s="7" t="n">
        <f aca="false">FALSE()</f>
        <v>0</v>
      </c>
      <c r="AB102" s="7" t="n">
        <f aca="false">FALSE()</f>
        <v>0</v>
      </c>
      <c r="AC102" s="7" t="n">
        <f aca="false">FALSE()</f>
        <v>0</v>
      </c>
      <c r="AD102" s="7" t="n">
        <f aca="false">FALSE()</f>
        <v>0</v>
      </c>
      <c r="AE102" s="7" t="n">
        <f aca="false">FALSE()</f>
        <v>0</v>
      </c>
      <c r="AF102" s="7" t="n">
        <f aca="false">TRUE()</f>
        <v>1</v>
      </c>
      <c r="AG102" s="7" t="n">
        <f aca="false">TRUE()</f>
        <v>1</v>
      </c>
      <c r="AH102" s="7" t="n">
        <f aca="false">TRUE()</f>
        <v>1</v>
      </c>
      <c r="AI102" s="7" t="n">
        <f aca="false">TRUE()</f>
        <v>1</v>
      </c>
      <c r="AJ102" s="7" t="n">
        <f aca="false">FALSE()</f>
        <v>0</v>
      </c>
      <c r="AK102" s="7" t="n">
        <f aca="false">FALSE()</f>
        <v>0</v>
      </c>
      <c r="AL102" s="7" t="n">
        <f aca="false">FALSE()</f>
        <v>0</v>
      </c>
      <c r="AM102" s="7" t="n">
        <f aca="false">FALSE()</f>
        <v>0</v>
      </c>
      <c r="AN102" s="7" t="n">
        <f aca="false">FALSE()</f>
        <v>0</v>
      </c>
      <c r="AO102" s="7" t="n">
        <f aca="false">AND(NOT(OR(U102:AN102)),R102)</f>
        <v>0</v>
      </c>
    </row>
    <row r="103" customFormat="false" ht="15.75" hidden="false" customHeight="false" outlineLevel="0" collapsed="false">
      <c r="A103" s="6" t="e">
        <f aca="true">INDIRECT("'Ответы на форму (1)'!A"&amp;$P103,TRUE())</f>
        <v>#REF!</v>
      </c>
      <c r="B103" s="6" t="e">
        <f aca="true">INDIRECT("'Ответы на форму (1)'!B"&amp;$P103,TRUE())</f>
        <v>#REF!</v>
      </c>
      <c r="C103" s="6" t="e">
        <f aca="true">INDIRECT("'Ответы на форму (1)'!C"&amp;$P103,TRUE())</f>
        <v>#REF!</v>
      </c>
      <c r="D103" s="6" t="e">
        <f aca="true">INDIRECT("'Ответы на форму (1)'!D"&amp;$P103,TRUE())</f>
        <v>#REF!</v>
      </c>
      <c r="E103" s="6" t="e">
        <f aca="true">INDIRECT("'Ответы на форму (1)'!E"&amp;$P103,TRUE())</f>
        <v>#REF!</v>
      </c>
      <c r="F103" s="6" t="str">
        <f aca="false">IFERROR(__xludf.dummyfunction("iferror(VALUE(REGEXEXTRACT(TEXT(INDIRECT(""'Ответы на форму (1)'!F""&amp;$P103,TRUE),""####""),""[0-9]+"")),IF(IFERROR(SEARCH(""моцро"",INDIRECT(""'Ответы на форму (1)'!F""&amp;$P103,TRUE)),-1) &gt;= 0,117,INDIRECT(""'Ответы на форму (1)'!F""&amp;$P103,TRUE)))"),"")</f>
        <v/>
      </c>
      <c r="G103" s="6" t="e">
        <f aca="true">INDIRECT("'Ответы на форму (1)'!G"&amp;$P103,TRUE())</f>
        <v>#REF!</v>
      </c>
      <c r="H103" s="6" t="e">
        <f aca="true">IFERROR(MID(INDIRECT("'Ответы на форму (1)'!H"&amp;$P103,TRUE()),SEARCH("vk.com",INDIRECT("'Ответы на форму (1)'!H"&amp;$P103,TRUE())),LEN(INDIRECT("'Ответы на форму (1)'!H"&amp;$P103,TRUE()))),INDIRECT("'Ответы на форму (1)'!H"&amp;$P103,TRUE()))</f>
        <v>#REF!</v>
      </c>
      <c r="I103" s="6" t="e">
        <f aca="true">INDIRECT("'Ответы на форму (1)'!I"&amp;$P103,TRUE())</f>
        <v>#REF!</v>
      </c>
      <c r="J103" s="11" t="str">
        <f aca="false">IFERROR(__xludf.dummyfunction("arrayformula(trim(iferror(SPLIT(T(INDIRECT(""'Ответы на форму (1)'!J""&amp;$P103,TRUE)),"","",TRUE,TRUE),"""")))"),"")</f>
        <v/>
      </c>
      <c r="K103" s="11"/>
      <c r="L103" s="11"/>
      <c r="M103" s="11" t="e">
        <f aca="true">INDIRECT("'Ответы на форму (1)'!K"&amp;$P103,TRUE())</f>
        <v>#REF!</v>
      </c>
      <c r="N103" s="11" t="e">
        <f aca="true">INDIRECT("'Ответы на форму (1)'!L"&amp;$P103,TRUE())</f>
        <v>#REF!</v>
      </c>
      <c r="O103" s="6" t="e">
        <f aca="false" t="array" ref="O103:O103">IF(B103 &lt;&gt; "",IF(COUNTIF(concat(TRIM('Список прошлого года'!$B$2:$B$200),TRIM('Список прошлого года'!$C$2:$C$200)),concat(TRIM(B103),TRIM(C103))) &gt; 0,"Да","Нет"),"")</f>
        <v>#REF!</v>
      </c>
      <c r="P103" s="7" t="n">
        <v>125</v>
      </c>
      <c r="Q103" s="16" t="n">
        <f aca="false">IF(NOT(ISBLANK(B103)), 0,"")</f>
        <v>0</v>
      </c>
      <c r="R103" s="7" t="n">
        <f aca="false">FALSE()</f>
        <v>0</v>
      </c>
      <c r="S103" s="6"/>
      <c r="T103" s="6"/>
      <c r="U103" s="7" t="n">
        <f aca="false">FALSE()</f>
        <v>0</v>
      </c>
      <c r="V103" s="7" t="n">
        <f aca="false">FALSE()</f>
        <v>0</v>
      </c>
      <c r="W103" s="7" t="n">
        <f aca="false">FALSE()</f>
        <v>0</v>
      </c>
      <c r="X103" s="7" t="n">
        <f aca="false">FALSE()</f>
        <v>0</v>
      </c>
      <c r="Y103" s="7" t="n">
        <f aca="false">FALSE()</f>
        <v>0</v>
      </c>
      <c r="Z103" s="7" t="n">
        <f aca="false">FALSE()</f>
        <v>0</v>
      </c>
      <c r="AA103" s="7" t="n">
        <f aca="false">FALSE()</f>
        <v>0</v>
      </c>
      <c r="AB103" s="7" t="n">
        <f aca="false">FALSE()</f>
        <v>0</v>
      </c>
      <c r="AC103" s="7" t="n">
        <f aca="false">FALSE()</f>
        <v>0</v>
      </c>
      <c r="AD103" s="7" t="n">
        <f aca="false">FALSE()</f>
        <v>0</v>
      </c>
      <c r="AE103" s="7" t="n">
        <f aca="false">FALSE()</f>
        <v>0</v>
      </c>
      <c r="AF103" s="7" t="n">
        <f aca="false">FALSE()</f>
        <v>0</v>
      </c>
      <c r="AG103" s="7" t="n">
        <f aca="false">FALSE()</f>
        <v>0</v>
      </c>
      <c r="AH103" s="7" t="n">
        <f aca="false">FALSE()</f>
        <v>0</v>
      </c>
      <c r="AI103" s="7" t="n">
        <f aca="false">FALSE()</f>
        <v>0</v>
      </c>
      <c r="AJ103" s="7" t="n">
        <f aca="false">FALSE()</f>
        <v>0</v>
      </c>
      <c r="AK103" s="7" t="n">
        <f aca="false">FALSE()</f>
        <v>0</v>
      </c>
      <c r="AL103" s="7" t="n">
        <f aca="false">FALSE()</f>
        <v>0</v>
      </c>
      <c r="AM103" s="7" t="n">
        <f aca="false">FALSE()</f>
        <v>0</v>
      </c>
      <c r="AN103" s="7" t="n">
        <f aca="false">FALSE()</f>
        <v>0</v>
      </c>
      <c r="AO103" s="7" t="n">
        <f aca="false">FALSE()</f>
        <v>0</v>
      </c>
    </row>
    <row r="104" customFormat="false" ht="15.75" hidden="false" customHeight="false" outlineLevel="0" collapsed="false">
      <c r="A104" s="6" t="e">
        <f aca="true">INDIRECT("'Ответы на форму (1)'!A"&amp;$P104,TRUE())</f>
        <v>#REF!</v>
      </c>
      <c r="B104" s="6" t="e">
        <f aca="true">INDIRECT("'Ответы на форму (1)'!B"&amp;$P104,TRUE())</f>
        <v>#REF!</v>
      </c>
      <c r="C104" s="6" t="e">
        <f aca="true">INDIRECT("'Ответы на форму (1)'!C"&amp;$P104,TRUE())</f>
        <v>#REF!</v>
      </c>
      <c r="D104" s="6" t="e">
        <f aca="true">INDIRECT("'Ответы на форму (1)'!D"&amp;$P104,TRUE())</f>
        <v>#REF!</v>
      </c>
      <c r="E104" s="6" t="e">
        <f aca="true">INDIRECT("'Ответы на форму (1)'!E"&amp;$P104,TRUE())</f>
        <v>#REF!</v>
      </c>
      <c r="F104" s="6" t="str">
        <f aca="false">IFERROR(__xludf.dummyfunction("iferror(VALUE(REGEXEXTRACT(TEXT(INDIRECT(""'Ответы на форму (1)'!F""&amp;$P104,TRUE),""####""),""[0-9]+"")),IF(IFERROR(SEARCH(""моцро"",INDIRECT(""'Ответы на форму (1)'!F""&amp;$P104,TRUE)),-1) &gt;= 0,117,INDIRECT(""'Ответы на форму (1)'!F""&amp;$P104,TRUE)))"),"")</f>
        <v/>
      </c>
      <c r="G104" s="6" t="e">
        <f aca="true">INDIRECT("'Ответы на форму (1)'!G"&amp;$P104,TRUE())</f>
        <v>#REF!</v>
      </c>
      <c r="H104" s="6" t="e">
        <f aca="true">IFERROR(MID(INDIRECT("'Ответы на форму (1)'!H"&amp;$P104,TRUE()),SEARCH("vk.com",INDIRECT("'Ответы на форму (1)'!H"&amp;$P104,TRUE())),LEN(INDIRECT("'Ответы на форму (1)'!H"&amp;$P104,TRUE()))),INDIRECT("'Ответы на форму (1)'!H"&amp;$P104,TRUE()))</f>
        <v>#REF!</v>
      </c>
      <c r="I104" s="6" t="e">
        <f aca="true">INDIRECT("'Ответы на форму (1)'!I"&amp;$P104,TRUE())</f>
        <v>#REF!</v>
      </c>
      <c r="J104" s="11" t="str">
        <f aca="false">IFERROR(__xludf.dummyfunction("arrayformula(trim(iferror(SPLIT(T(INDIRECT(""'Ответы на форму (1)'!J""&amp;$P104,TRUE)),"","",TRUE,TRUE),"""")))"),"")</f>
        <v/>
      </c>
      <c r="K104" s="11"/>
      <c r="L104" s="11"/>
      <c r="M104" s="11" t="e">
        <f aca="true">INDIRECT("'Ответы на форму (1)'!K"&amp;$P104,TRUE())</f>
        <v>#REF!</v>
      </c>
      <c r="N104" s="11" t="e">
        <f aca="true">INDIRECT("'Ответы на форму (1)'!L"&amp;$P104,TRUE())</f>
        <v>#REF!</v>
      </c>
      <c r="O104" s="6" t="e">
        <f aca="false" t="array" ref="O104:O104">IF(B104 &lt;&gt; "",IF(COUNTIF(concat(TRIM('Список прошлого года'!$B$2:$B$200),TRIM('Список прошлого года'!$C$2:$C$200)),concat(TRIM(B104),TRIM(C104))) &gt; 0,"Да","Нет"),"")</f>
        <v>#REF!</v>
      </c>
      <c r="P104" s="7" t="n">
        <v>126</v>
      </c>
      <c r="Q104" s="16" t="n">
        <f aca="false">IF(NOT(ISBLANK(B104)), 0,"")</f>
        <v>0</v>
      </c>
      <c r="R104" s="7" t="n">
        <f aca="false">FALSE()</f>
        <v>0</v>
      </c>
      <c r="S104" s="6"/>
      <c r="T104" s="6"/>
      <c r="U104" s="7" t="n">
        <f aca="false">FALSE()</f>
        <v>0</v>
      </c>
      <c r="V104" s="7" t="n">
        <f aca="false">FALSE()</f>
        <v>0</v>
      </c>
      <c r="W104" s="7" t="n">
        <f aca="false">FALSE()</f>
        <v>0</v>
      </c>
      <c r="X104" s="7" t="n">
        <f aca="false">FALSE()</f>
        <v>0</v>
      </c>
      <c r="Y104" s="7" t="n">
        <f aca="false">FALSE()</f>
        <v>0</v>
      </c>
      <c r="Z104" s="7" t="n">
        <f aca="false">FALSE()</f>
        <v>0</v>
      </c>
      <c r="AA104" s="7" t="n">
        <f aca="false">FALSE()</f>
        <v>0</v>
      </c>
      <c r="AB104" s="7" t="n">
        <f aca="false">FALSE()</f>
        <v>0</v>
      </c>
      <c r="AC104" s="7" t="n">
        <f aca="false">FALSE()</f>
        <v>0</v>
      </c>
      <c r="AD104" s="7" t="n">
        <f aca="false">FALSE()</f>
        <v>0</v>
      </c>
      <c r="AE104" s="7" t="n">
        <f aca="false">FALSE()</f>
        <v>0</v>
      </c>
      <c r="AF104" s="7" t="n">
        <f aca="false">FALSE()</f>
        <v>0</v>
      </c>
      <c r="AG104" s="7" t="n">
        <f aca="false">FALSE()</f>
        <v>0</v>
      </c>
      <c r="AH104" s="7" t="n">
        <f aca="false">FALSE()</f>
        <v>0</v>
      </c>
      <c r="AI104" s="7" t="n">
        <f aca="false">FALSE()</f>
        <v>0</v>
      </c>
      <c r="AJ104" s="7" t="n">
        <f aca="false">FALSE()</f>
        <v>0</v>
      </c>
      <c r="AK104" s="7" t="n">
        <f aca="false">FALSE()</f>
        <v>0</v>
      </c>
      <c r="AL104" s="7" t="n">
        <f aca="false">FALSE()</f>
        <v>0</v>
      </c>
      <c r="AM104" s="7" t="n">
        <f aca="false">FALSE()</f>
        <v>0</v>
      </c>
      <c r="AN104" s="7" t="n">
        <f aca="false">FALSE()</f>
        <v>0</v>
      </c>
      <c r="AO104" s="7" t="n">
        <f aca="false">FALSE()</f>
        <v>0</v>
      </c>
    </row>
    <row r="105" customFormat="false" ht="15.75" hidden="false" customHeight="false" outlineLevel="0" collapsed="false">
      <c r="A105" s="6" t="e">
        <f aca="true">INDIRECT("'Ответы на форму (1)'!A"&amp;$P105,TRUE())</f>
        <v>#REF!</v>
      </c>
      <c r="B105" s="6" t="e">
        <f aca="true">INDIRECT("'Ответы на форму (1)'!B"&amp;$P105,TRUE())</f>
        <v>#REF!</v>
      </c>
      <c r="C105" s="6" t="e">
        <f aca="true">INDIRECT("'Ответы на форму (1)'!C"&amp;$P105,TRUE())</f>
        <v>#REF!</v>
      </c>
      <c r="D105" s="6" t="e">
        <f aca="true">INDIRECT("'Ответы на форму (1)'!D"&amp;$P105,TRUE())</f>
        <v>#REF!</v>
      </c>
      <c r="E105" s="6" t="e">
        <f aca="true">INDIRECT("'Ответы на форму (1)'!E"&amp;$P105,TRUE())</f>
        <v>#REF!</v>
      </c>
      <c r="F105" s="6" t="str">
        <f aca="false">IFERROR(__xludf.dummyfunction("iferror(VALUE(REGEXEXTRACT(TEXT(INDIRECT(""'Ответы на форму (1)'!F""&amp;$P105,TRUE),""####""),""[0-9]+"")),IF(IFERROR(SEARCH(""моцро"",INDIRECT(""'Ответы на форму (1)'!F""&amp;$P105,TRUE)),-1) &gt;= 0,117,INDIRECT(""'Ответы на форму (1)'!F""&amp;$P105,TRUE)))"),"")</f>
        <v/>
      </c>
      <c r="G105" s="6" t="e">
        <f aca="true">INDIRECT("'Ответы на форму (1)'!G"&amp;$P105,TRUE())</f>
        <v>#REF!</v>
      </c>
      <c r="H105" s="6" t="e">
        <f aca="true">IFERROR(MID(INDIRECT("'Ответы на форму (1)'!H"&amp;$P105,TRUE()),SEARCH("vk.com",INDIRECT("'Ответы на форму (1)'!H"&amp;$P105,TRUE())),LEN(INDIRECT("'Ответы на форму (1)'!H"&amp;$P105,TRUE()))),INDIRECT("'Ответы на форму (1)'!H"&amp;$P105,TRUE()))</f>
        <v>#REF!</v>
      </c>
      <c r="I105" s="6" t="e">
        <f aca="true">INDIRECT("'Ответы на форму (1)'!I"&amp;$P105,TRUE())</f>
        <v>#REF!</v>
      </c>
      <c r="J105" s="11" t="str">
        <f aca="false">IFERROR(__xludf.dummyfunction("arrayformula(trim(iferror(SPLIT(T(INDIRECT(""'Ответы на форму (1)'!J""&amp;$P105,TRUE)),"","",TRUE,TRUE),"""")))"),"")</f>
        <v/>
      </c>
      <c r="K105" s="11"/>
      <c r="L105" s="11"/>
      <c r="M105" s="11" t="e">
        <f aca="true">INDIRECT("'Ответы на форму (1)'!K"&amp;$P105,TRUE())</f>
        <v>#REF!</v>
      </c>
      <c r="N105" s="11" t="e">
        <f aca="true">INDIRECT("'Ответы на форму (1)'!L"&amp;$P105,TRUE())</f>
        <v>#REF!</v>
      </c>
      <c r="O105" s="6" t="e">
        <f aca="false" t="array" ref="O105:O105">IF(B105 &lt;&gt; "",IF(COUNTIF(concat(TRIM('Список прошлого года'!$B$2:$B$200),TRIM('Список прошлого года'!$C$2:$C$200)),concat(TRIM(B105),TRIM(C105))) &gt; 0,"Да","Нет"),"")</f>
        <v>#REF!</v>
      </c>
      <c r="P105" s="7" t="n">
        <v>127</v>
      </c>
      <c r="Q105" s="16" t="n">
        <f aca="false">IF(NOT(ISBLANK(B105)), 0,"")</f>
        <v>0</v>
      </c>
      <c r="R105" s="7" t="n">
        <f aca="false">FALSE()</f>
        <v>0</v>
      </c>
      <c r="S105" s="6"/>
      <c r="T105" s="6"/>
      <c r="U105" s="7" t="n">
        <f aca="false">FALSE()</f>
        <v>0</v>
      </c>
      <c r="V105" s="7" t="n">
        <f aca="false">FALSE()</f>
        <v>0</v>
      </c>
      <c r="W105" s="7" t="n">
        <f aca="false">FALSE()</f>
        <v>0</v>
      </c>
      <c r="X105" s="7" t="n">
        <f aca="false">FALSE()</f>
        <v>0</v>
      </c>
      <c r="Y105" s="7" t="n">
        <f aca="false">FALSE()</f>
        <v>0</v>
      </c>
      <c r="Z105" s="7" t="n">
        <f aca="false">FALSE()</f>
        <v>0</v>
      </c>
      <c r="AA105" s="7" t="n">
        <f aca="false">FALSE()</f>
        <v>0</v>
      </c>
      <c r="AB105" s="7" t="n">
        <f aca="false">FALSE()</f>
        <v>0</v>
      </c>
      <c r="AC105" s="7" t="n">
        <f aca="false">FALSE()</f>
        <v>0</v>
      </c>
      <c r="AD105" s="7" t="n">
        <f aca="false">FALSE()</f>
        <v>0</v>
      </c>
      <c r="AE105" s="7" t="n">
        <f aca="false">FALSE()</f>
        <v>0</v>
      </c>
      <c r="AF105" s="7" t="n">
        <f aca="false">FALSE()</f>
        <v>0</v>
      </c>
      <c r="AG105" s="7" t="n">
        <f aca="false">FALSE()</f>
        <v>0</v>
      </c>
      <c r="AH105" s="7" t="n">
        <f aca="false">FALSE()</f>
        <v>0</v>
      </c>
      <c r="AI105" s="7" t="n">
        <f aca="false">FALSE()</f>
        <v>0</v>
      </c>
      <c r="AJ105" s="7" t="n">
        <f aca="false">FALSE()</f>
        <v>0</v>
      </c>
      <c r="AK105" s="7" t="n">
        <f aca="false">FALSE()</f>
        <v>0</v>
      </c>
      <c r="AL105" s="7" t="n">
        <f aca="false">FALSE()</f>
        <v>0</v>
      </c>
      <c r="AM105" s="7" t="n">
        <f aca="false">FALSE()</f>
        <v>0</v>
      </c>
      <c r="AN105" s="7" t="n">
        <f aca="false">FALSE()</f>
        <v>0</v>
      </c>
      <c r="AO105" s="7" t="n">
        <f aca="false">FALSE()</f>
        <v>0</v>
      </c>
    </row>
    <row r="106" customFormat="false" ht="15.75" hidden="false" customHeight="false" outlineLevel="0" collapsed="false">
      <c r="A106" s="6" t="e">
        <f aca="true">INDIRECT("'Ответы на форму (1)'!A"&amp;$P106,TRUE())</f>
        <v>#REF!</v>
      </c>
      <c r="B106" s="6" t="e">
        <f aca="true">INDIRECT("'Ответы на форму (1)'!B"&amp;$P106,TRUE())</f>
        <v>#REF!</v>
      </c>
      <c r="C106" s="6" t="e">
        <f aca="true">INDIRECT("'Ответы на форму (1)'!C"&amp;$P106,TRUE())</f>
        <v>#REF!</v>
      </c>
      <c r="D106" s="6" t="e">
        <f aca="true">INDIRECT("'Ответы на форму (1)'!D"&amp;$P106,TRUE())</f>
        <v>#REF!</v>
      </c>
      <c r="E106" s="6" t="e">
        <f aca="true">INDIRECT("'Ответы на форму (1)'!E"&amp;$P106,TRUE())</f>
        <v>#REF!</v>
      </c>
      <c r="F106" s="6" t="str">
        <f aca="false">IFERROR(__xludf.dummyfunction("iferror(VALUE(REGEXEXTRACT(TEXT(INDIRECT(""'Ответы на форму (1)'!F""&amp;$P106,TRUE),""####""),""[0-9]+"")),IF(IFERROR(SEARCH(""моцро"",INDIRECT(""'Ответы на форму (1)'!F""&amp;$P106,TRUE)),-1) &gt;= 0,117,INDIRECT(""'Ответы на форму (1)'!F""&amp;$P106,TRUE)))"),"")</f>
        <v/>
      </c>
      <c r="G106" s="6" t="e">
        <f aca="true">INDIRECT("'Ответы на форму (1)'!G"&amp;$P106,TRUE())</f>
        <v>#REF!</v>
      </c>
      <c r="H106" s="6" t="e">
        <f aca="true">IFERROR(MID(INDIRECT("'Ответы на форму (1)'!H"&amp;$P106,TRUE()),SEARCH("vk.com",INDIRECT("'Ответы на форму (1)'!H"&amp;$P106,TRUE())),LEN(INDIRECT("'Ответы на форму (1)'!H"&amp;$P106,TRUE()))),INDIRECT("'Ответы на форму (1)'!H"&amp;$P106,TRUE()))</f>
        <v>#REF!</v>
      </c>
      <c r="I106" s="6" t="e">
        <f aca="true">INDIRECT("'Ответы на форму (1)'!I"&amp;$P106,TRUE())</f>
        <v>#REF!</v>
      </c>
      <c r="J106" s="11" t="str">
        <f aca="false">IFERROR(__xludf.dummyfunction("arrayformula(trim(iferror(SPLIT(T(INDIRECT(""'Ответы на форму (1)'!J""&amp;$P106,TRUE)),"","",TRUE,TRUE),"""")))"),"")</f>
        <v/>
      </c>
      <c r="K106" s="11"/>
      <c r="L106" s="11"/>
      <c r="M106" s="11" t="e">
        <f aca="true">INDIRECT("'Ответы на форму (1)'!K"&amp;$P106,TRUE())</f>
        <v>#REF!</v>
      </c>
      <c r="N106" s="11" t="e">
        <f aca="true">INDIRECT("'Ответы на форму (1)'!L"&amp;$P106,TRUE())</f>
        <v>#REF!</v>
      </c>
      <c r="O106" s="6" t="e">
        <f aca="false" t="array" ref="O106:O106">IF(B106 &lt;&gt; "",IF(COUNTIF(concat(TRIM('Список прошлого года'!$B$2:$B$200),TRIM('Список прошлого года'!$C$2:$C$200)),concat(TRIM(B106),TRIM(C106))) &gt; 0,"Да","Нет"),"")</f>
        <v>#REF!</v>
      </c>
      <c r="P106" s="7" t="n">
        <v>128</v>
      </c>
      <c r="Q106" s="16" t="n">
        <f aca="false">IF(NOT(ISBLANK(B106)), 0,"")</f>
        <v>0</v>
      </c>
      <c r="R106" s="7" t="n">
        <f aca="false">FALSE()</f>
        <v>0</v>
      </c>
      <c r="S106" s="6"/>
      <c r="T106" s="6"/>
      <c r="U106" s="7" t="n">
        <f aca="false">FALSE()</f>
        <v>0</v>
      </c>
      <c r="V106" s="7" t="n">
        <f aca="false">FALSE()</f>
        <v>0</v>
      </c>
      <c r="W106" s="7" t="n">
        <f aca="false">FALSE()</f>
        <v>0</v>
      </c>
      <c r="X106" s="7" t="n">
        <f aca="false">FALSE()</f>
        <v>0</v>
      </c>
      <c r="Y106" s="7" t="n">
        <f aca="false">FALSE()</f>
        <v>0</v>
      </c>
      <c r="Z106" s="7" t="n">
        <f aca="false">FALSE()</f>
        <v>0</v>
      </c>
      <c r="AA106" s="7" t="n">
        <f aca="false">FALSE()</f>
        <v>0</v>
      </c>
      <c r="AB106" s="7" t="n">
        <f aca="false">FALSE()</f>
        <v>0</v>
      </c>
      <c r="AC106" s="7" t="n">
        <f aca="false">FALSE()</f>
        <v>0</v>
      </c>
      <c r="AD106" s="7" t="n">
        <f aca="false">FALSE()</f>
        <v>0</v>
      </c>
      <c r="AE106" s="7" t="n">
        <f aca="false">FALSE()</f>
        <v>0</v>
      </c>
      <c r="AF106" s="7" t="n">
        <f aca="false">FALSE()</f>
        <v>0</v>
      </c>
      <c r="AG106" s="7" t="n">
        <f aca="false">FALSE()</f>
        <v>0</v>
      </c>
      <c r="AH106" s="7" t="n">
        <f aca="false">FALSE()</f>
        <v>0</v>
      </c>
      <c r="AI106" s="7" t="n">
        <f aca="false">FALSE()</f>
        <v>0</v>
      </c>
      <c r="AJ106" s="7" t="n">
        <f aca="false">FALSE()</f>
        <v>0</v>
      </c>
      <c r="AK106" s="7" t="n">
        <f aca="false">FALSE()</f>
        <v>0</v>
      </c>
      <c r="AL106" s="7" t="n">
        <f aca="false">FALSE()</f>
        <v>0</v>
      </c>
      <c r="AM106" s="7" t="n">
        <f aca="false">FALSE()</f>
        <v>0</v>
      </c>
      <c r="AN106" s="7" t="n">
        <f aca="false">FALSE()</f>
        <v>0</v>
      </c>
      <c r="AO106" s="7" t="n">
        <f aca="false">FALSE()</f>
        <v>0</v>
      </c>
    </row>
    <row r="107" customFormat="false" ht="15.75" hidden="false" customHeight="false" outlineLevel="0" collapsed="false">
      <c r="A107" s="6" t="e">
        <f aca="true">INDIRECT("'Ответы на форму (1)'!A"&amp;$P107,TRUE())</f>
        <v>#REF!</v>
      </c>
      <c r="B107" s="6" t="e">
        <f aca="true">INDIRECT("'Ответы на форму (1)'!B"&amp;$P107,TRUE())</f>
        <v>#REF!</v>
      </c>
      <c r="C107" s="6" t="e">
        <f aca="true">INDIRECT("'Ответы на форму (1)'!C"&amp;$P107,TRUE())</f>
        <v>#REF!</v>
      </c>
      <c r="D107" s="6" t="e">
        <f aca="true">INDIRECT("'Ответы на форму (1)'!D"&amp;$P107,TRUE())</f>
        <v>#REF!</v>
      </c>
      <c r="E107" s="6" t="e">
        <f aca="true">INDIRECT("'Ответы на форму (1)'!E"&amp;$P107,TRUE())</f>
        <v>#REF!</v>
      </c>
      <c r="F107" s="6" t="str">
        <f aca="false">IFERROR(__xludf.dummyfunction("iferror(VALUE(REGEXEXTRACT(TEXT(INDIRECT(""'Ответы на форму (1)'!F""&amp;$P107,TRUE),""####""),""[0-9]+"")),IF(IFERROR(SEARCH(""моцро"",INDIRECT(""'Ответы на форму (1)'!F""&amp;$P107,TRUE)),-1) &gt;= 0,117,INDIRECT(""'Ответы на форму (1)'!F""&amp;$P107,TRUE)))"),"")</f>
        <v/>
      </c>
      <c r="G107" s="6" t="e">
        <f aca="true">INDIRECT("'Ответы на форму (1)'!G"&amp;$P107,TRUE())</f>
        <v>#REF!</v>
      </c>
      <c r="H107" s="6" t="e">
        <f aca="true">IFERROR(MID(INDIRECT("'Ответы на форму (1)'!H"&amp;$P107,TRUE()),SEARCH("vk.com",INDIRECT("'Ответы на форму (1)'!H"&amp;$P107,TRUE())),LEN(INDIRECT("'Ответы на форму (1)'!H"&amp;$P107,TRUE()))),INDIRECT("'Ответы на форму (1)'!H"&amp;$P107,TRUE()))</f>
        <v>#REF!</v>
      </c>
      <c r="I107" s="6" t="e">
        <f aca="true">INDIRECT("'Ответы на форму (1)'!I"&amp;$P107,TRUE())</f>
        <v>#REF!</v>
      </c>
      <c r="J107" s="11" t="str">
        <f aca="false">IFERROR(__xludf.dummyfunction("arrayformula(trim(iferror(SPLIT(T(INDIRECT(""'Ответы на форму (1)'!J""&amp;$P107,TRUE)),"","",TRUE,TRUE),"""")))"),"")</f>
        <v/>
      </c>
      <c r="K107" s="11"/>
      <c r="L107" s="11"/>
      <c r="M107" s="11" t="e">
        <f aca="true">INDIRECT("'Ответы на форму (1)'!K"&amp;$P107,TRUE())</f>
        <v>#REF!</v>
      </c>
      <c r="N107" s="11" t="e">
        <f aca="true">INDIRECT("'Ответы на форму (1)'!L"&amp;$P107,TRUE())</f>
        <v>#REF!</v>
      </c>
      <c r="O107" s="6" t="e">
        <f aca="false" t="array" ref="O107:O107">IF(B107 &lt;&gt; "",IF(COUNTIF(concat(TRIM('Список прошлого года'!$B$2:$B$200),TRIM('Список прошлого года'!$C$2:$C$200)),concat(TRIM(B107),TRIM(C107))) &gt; 0,"Да","Нет"),"")</f>
        <v>#REF!</v>
      </c>
      <c r="P107" s="7" t="n">
        <v>129</v>
      </c>
      <c r="Q107" s="16" t="n">
        <f aca="false">IF(NOT(ISBLANK(B107)), 0,"")</f>
        <v>0</v>
      </c>
      <c r="R107" s="7" t="n">
        <f aca="false">FALSE()</f>
        <v>0</v>
      </c>
      <c r="S107" s="6"/>
      <c r="T107" s="6"/>
      <c r="U107" s="7" t="n">
        <f aca="false">FALSE()</f>
        <v>0</v>
      </c>
      <c r="V107" s="7" t="n">
        <f aca="false">FALSE()</f>
        <v>0</v>
      </c>
      <c r="W107" s="7" t="n">
        <f aca="false">FALSE()</f>
        <v>0</v>
      </c>
      <c r="X107" s="7" t="n">
        <f aca="false">FALSE()</f>
        <v>0</v>
      </c>
      <c r="Y107" s="7" t="n">
        <f aca="false">FALSE()</f>
        <v>0</v>
      </c>
      <c r="Z107" s="7" t="n">
        <f aca="false">FALSE()</f>
        <v>0</v>
      </c>
      <c r="AA107" s="7" t="n">
        <f aca="false">FALSE()</f>
        <v>0</v>
      </c>
      <c r="AB107" s="7" t="n">
        <f aca="false">FALSE()</f>
        <v>0</v>
      </c>
      <c r="AC107" s="7" t="n">
        <f aca="false">FALSE()</f>
        <v>0</v>
      </c>
      <c r="AD107" s="7" t="n">
        <f aca="false">FALSE()</f>
        <v>0</v>
      </c>
      <c r="AE107" s="7" t="n">
        <f aca="false">FALSE()</f>
        <v>0</v>
      </c>
      <c r="AF107" s="7" t="n">
        <f aca="false">FALSE()</f>
        <v>0</v>
      </c>
      <c r="AG107" s="7" t="n">
        <f aca="false">FALSE()</f>
        <v>0</v>
      </c>
      <c r="AH107" s="7" t="n">
        <f aca="false">FALSE()</f>
        <v>0</v>
      </c>
      <c r="AI107" s="7" t="n">
        <f aca="false">FALSE()</f>
        <v>0</v>
      </c>
      <c r="AJ107" s="7" t="n">
        <f aca="false">FALSE()</f>
        <v>0</v>
      </c>
      <c r="AK107" s="7" t="n">
        <f aca="false">FALSE()</f>
        <v>0</v>
      </c>
      <c r="AL107" s="7" t="n">
        <f aca="false">FALSE()</f>
        <v>0</v>
      </c>
      <c r="AM107" s="7" t="n">
        <f aca="false">FALSE()</f>
        <v>0</v>
      </c>
      <c r="AN107" s="7" t="n">
        <f aca="false">FALSE()</f>
        <v>0</v>
      </c>
      <c r="AO107" s="7" t="n">
        <f aca="false">FALSE()</f>
        <v>0</v>
      </c>
    </row>
    <row r="108" customFormat="false" ht="15.75" hidden="false" customHeight="false" outlineLevel="0" collapsed="false">
      <c r="A108" s="6" t="e">
        <f aca="true">INDIRECT("'Ответы на форму (1)'!A"&amp;$P108,TRUE())</f>
        <v>#REF!</v>
      </c>
      <c r="B108" s="6" t="e">
        <f aca="true">INDIRECT("'Ответы на форму (1)'!B"&amp;$P108,TRUE())</f>
        <v>#REF!</v>
      </c>
      <c r="C108" s="6" t="e">
        <f aca="true">INDIRECT("'Ответы на форму (1)'!C"&amp;$P108,TRUE())</f>
        <v>#REF!</v>
      </c>
      <c r="D108" s="6" t="e">
        <f aca="true">INDIRECT("'Ответы на форму (1)'!D"&amp;$P108,TRUE())</f>
        <v>#REF!</v>
      </c>
      <c r="E108" s="6" t="e">
        <f aca="true">INDIRECT("'Ответы на форму (1)'!E"&amp;$P108,TRUE())</f>
        <v>#REF!</v>
      </c>
      <c r="F108" s="6" t="str">
        <f aca="false">IFERROR(__xludf.dummyfunction("iferror(VALUE(REGEXEXTRACT(TEXT(INDIRECT(""'Ответы на форму (1)'!F""&amp;$P108,TRUE),""####""),""[0-9]+"")),IF(IFERROR(SEARCH(""моцро"",INDIRECT(""'Ответы на форму (1)'!F""&amp;$P108,TRUE)),-1) &gt;= 0,117,INDIRECT(""'Ответы на форму (1)'!F""&amp;$P108,TRUE)))"),"")</f>
        <v/>
      </c>
      <c r="G108" s="6" t="e">
        <f aca="true">INDIRECT("'Ответы на форму (1)'!G"&amp;$P108,TRUE())</f>
        <v>#REF!</v>
      </c>
      <c r="H108" s="6" t="e">
        <f aca="true">IFERROR(MID(INDIRECT("'Ответы на форму (1)'!H"&amp;$P108,TRUE()),SEARCH("vk.com",INDIRECT("'Ответы на форму (1)'!H"&amp;$P108,TRUE())),LEN(INDIRECT("'Ответы на форму (1)'!H"&amp;$P108,TRUE()))),INDIRECT("'Ответы на форму (1)'!H"&amp;$P108,TRUE()))</f>
        <v>#REF!</v>
      </c>
      <c r="I108" s="6" t="e">
        <f aca="true">INDIRECT("'Ответы на форму (1)'!I"&amp;$P108,TRUE())</f>
        <v>#REF!</v>
      </c>
      <c r="J108" s="11" t="str">
        <f aca="false">IFERROR(__xludf.dummyfunction("arrayformula(trim(iferror(SPLIT(T(INDIRECT(""'Ответы на форму (1)'!J""&amp;$P108,TRUE)),"","",TRUE,TRUE),"""")))"),"")</f>
        <v/>
      </c>
      <c r="K108" s="11"/>
      <c r="L108" s="11"/>
      <c r="M108" s="11" t="e">
        <f aca="true">INDIRECT("'Ответы на форму (1)'!K"&amp;$P108,TRUE())</f>
        <v>#REF!</v>
      </c>
      <c r="N108" s="11" t="e">
        <f aca="true">INDIRECT("'Ответы на форму (1)'!L"&amp;$P108,TRUE())</f>
        <v>#REF!</v>
      </c>
      <c r="O108" s="6" t="e">
        <f aca="false" t="array" ref="O108:O108">IF(B108 &lt;&gt; "",IF(COUNTIF(concat(TRIM('Список прошлого года'!$B$2:$B$200),TRIM('Список прошлого года'!$C$2:$C$200)),concat(TRIM(B108),TRIM(C108))) &gt; 0,"Да","Нет"),"")</f>
        <v>#REF!</v>
      </c>
      <c r="P108" s="7" t="n">
        <v>130</v>
      </c>
      <c r="Q108" s="16" t="n">
        <f aca="false">IF(NOT(ISBLANK(B108)), 0,"")</f>
        <v>0</v>
      </c>
      <c r="R108" s="7" t="n">
        <f aca="false">FALSE()</f>
        <v>0</v>
      </c>
      <c r="S108" s="6"/>
      <c r="T108" s="6"/>
      <c r="U108" s="7" t="n">
        <f aca="false">FALSE()</f>
        <v>0</v>
      </c>
      <c r="V108" s="7" t="n">
        <f aca="false">FALSE()</f>
        <v>0</v>
      </c>
      <c r="W108" s="7" t="n">
        <f aca="false">FALSE()</f>
        <v>0</v>
      </c>
      <c r="X108" s="7" t="n">
        <f aca="false">FALSE()</f>
        <v>0</v>
      </c>
      <c r="Y108" s="7" t="n">
        <f aca="false">FALSE()</f>
        <v>0</v>
      </c>
      <c r="Z108" s="7" t="n">
        <f aca="false">FALSE()</f>
        <v>0</v>
      </c>
      <c r="AA108" s="7" t="n">
        <f aca="false">FALSE()</f>
        <v>0</v>
      </c>
      <c r="AB108" s="7" t="n">
        <f aca="false">FALSE()</f>
        <v>0</v>
      </c>
      <c r="AC108" s="7" t="n">
        <f aca="false">FALSE()</f>
        <v>0</v>
      </c>
      <c r="AD108" s="7" t="n">
        <f aca="false">FALSE()</f>
        <v>0</v>
      </c>
      <c r="AE108" s="7" t="n">
        <f aca="false">FALSE()</f>
        <v>0</v>
      </c>
      <c r="AF108" s="7" t="n">
        <f aca="false">FALSE()</f>
        <v>0</v>
      </c>
      <c r="AG108" s="7" t="n">
        <f aca="false">FALSE()</f>
        <v>0</v>
      </c>
      <c r="AH108" s="7" t="n">
        <f aca="false">FALSE()</f>
        <v>0</v>
      </c>
      <c r="AI108" s="7" t="n">
        <f aca="false">FALSE()</f>
        <v>0</v>
      </c>
      <c r="AJ108" s="7" t="n">
        <f aca="false">FALSE()</f>
        <v>0</v>
      </c>
      <c r="AK108" s="7" t="n">
        <f aca="false">FALSE()</f>
        <v>0</v>
      </c>
      <c r="AL108" s="7" t="n">
        <f aca="false">FALSE()</f>
        <v>0</v>
      </c>
      <c r="AM108" s="7" t="n">
        <f aca="false">FALSE()</f>
        <v>0</v>
      </c>
      <c r="AN108" s="7" t="n">
        <f aca="false">FALSE()</f>
        <v>0</v>
      </c>
      <c r="AO108" s="7" t="n">
        <f aca="false">FALSE()</f>
        <v>0</v>
      </c>
    </row>
    <row r="109" customFormat="false" ht="15.75" hidden="false" customHeight="false" outlineLevel="0" collapsed="false">
      <c r="A109" s="6" t="e">
        <f aca="true">INDIRECT("'Ответы на форму (1)'!A"&amp;$P109,TRUE())</f>
        <v>#REF!</v>
      </c>
      <c r="B109" s="6" t="e">
        <f aca="true">INDIRECT("'Ответы на форму (1)'!B"&amp;$P109,TRUE())</f>
        <v>#REF!</v>
      </c>
      <c r="C109" s="6" t="e">
        <f aca="true">INDIRECT("'Ответы на форму (1)'!C"&amp;$P109,TRUE())</f>
        <v>#REF!</v>
      </c>
      <c r="D109" s="6" t="e">
        <f aca="true">INDIRECT("'Ответы на форму (1)'!D"&amp;$P109,TRUE())</f>
        <v>#REF!</v>
      </c>
      <c r="E109" s="6" t="e">
        <f aca="true">INDIRECT("'Ответы на форму (1)'!E"&amp;$P109,TRUE())</f>
        <v>#REF!</v>
      </c>
      <c r="F109" s="6" t="str">
        <f aca="false">IFERROR(__xludf.dummyfunction("iferror(VALUE(REGEXEXTRACT(TEXT(INDIRECT(""'Ответы на форму (1)'!F""&amp;$P109,TRUE),""####""),""[0-9]+"")),IF(IFERROR(SEARCH(""моцро"",INDIRECT(""'Ответы на форму (1)'!F""&amp;$P109,TRUE)),-1) &gt;= 0,117,INDIRECT(""'Ответы на форму (1)'!F""&amp;$P109,TRUE)))"),"")</f>
        <v/>
      </c>
      <c r="G109" s="6" t="e">
        <f aca="true">INDIRECT("'Ответы на форму (1)'!G"&amp;$P109,TRUE())</f>
        <v>#REF!</v>
      </c>
      <c r="H109" s="6" t="e">
        <f aca="true">IFERROR(MID(INDIRECT("'Ответы на форму (1)'!H"&amp;$P109,TRUE()),SEARCH("vk.com",INDIRECT("'Ответы на форму (1)'!H"&amp;$P109,TRUE())),LEN(INDIRECT("'Ответы на форму (1)'!H"&amp;$P109,TRUE()))),INDIRECT("'Ответы на форму (1)'!H"&amp;$P109,TRUE()))</f>
        <v>#REF!</v>
      </c>
      <c r="I109" s="6" t="e">
        <f aca="true">INDIRECT("'Ответы на форму (1)'!I"&amp;$P109,TRUE())</f>
        <v>#REF!</v>
      </c>
      <c r="J109" s="11" t="str">
        <f aca="false">IFERROR(__xludf.dummyfunction("arrayformula(trim(iferror(SPLIT(T(INDIRECT(""'Ответы на форму (1)'!J""&amp;$P109,TRUE)),"","",TRUE,TRUE),"""")))"),"")</f>
        <v/>
      </c>
      <c r="K109" s="11"/>
      <c r="L109" s="11"/>
      <c r="M109" s="11" t="e">
        <f aca="true">INDIRECT("'Ответы на форму (1)'!K"&amp;$P109,TRUE())</f>
        <v>#REF!</v>
      </c>
      <c r="N109" s="11" t="e">
        <f aca="true">INDIRECT("'Ответы на форму (1)'!L"&amp;$P109,TRUE())</f>
        <v>#REF!</v>
      </c>
      <c r="O109" s="6" t="e">
        <f aca="false" t="array" ref="O109:O109">IF(B109 &lt;&gt; "",IF(COUNTIF(concat(TRIM('Список прошлого года'!$B$2:$B$200),TRIM('Список прошлого года'!$C$2:$C$200)),concat(TRIM(B109),TRIM(C109))) &gt; 0,"Да","Нет"),"")</f>
        <v>#REF!</v>
      </c>
      <c r="P109" s="7" t="n">
        <v>131</v>
      </c>
      <c r="Q109" s="16" t="n">
        <f aca="false">IF(NOT(ISBLANK(B109)), 0,"")</f>
        <v>0</v>
      </c>
      <c r="R109" s="7" t="n">
        <f aca="false">FALSE()</f>
        <v>0</v>
      </c>
      <c r="S109" s="6"/>
      <c r="T109" s="6"/>
      <c r="U109" s="7" t="n">
        <f aca="false">FALSE()</f>
        <v>0</v>
      </c>
      <c r="V109" s="7" t="n">
        <f aca="false">FALSE()</f>
        <v>0</v>
      </c>
      <c r="W109" s="7" t="n">
        <f aca="false">FALSE()</f>
        <v>0</v>
      </c>
      <c r="X109" s="7" t="n">
        <f aca="false">FALSE()</f>
        <v>0</v>
      </c>
      <c r="Y109" s="7" t="n">
        <f aca="false">FALSE()</f>
        <v>0</v>
      </c>
      <c r="Z109" s="7" t="n">
        <f aca="false">FALSE()</f>
        <v>0</v>
      </c>
      <c r="AA109" s="7" t="n">
        <f aca="false">FALSE()</f>
        <v>0</v>
      </c>
      <c r="AB109" s="7" t="n">
        <f aca="false">FALSE()</f>
        <v>0</v>
      </c>
      <c r="AC109" s="7" t="n">
        <f aca="false">FALSE()</f>
        <v>0</v>
      </c>
      <c r="AD109" s="7" t="n">
        <f aca="false">FALSE()</f>
        <v>0</v>
      </c>
      <c r="AE109" s="7" t="n">
        <f aca="false">FALSE()</f>
        <v>0</v>
      </c>
      <c r="AF109" s="7" t="n">
        <f aca="false">FALSE()</f>
        <v>0</v>
      </c>
      <c r="AG109" s="7" t="n">
        <f aca="false">FALSE()</f>
        <v>0</v>
      </c>
      <c r="AH109" s="7" t="n">
        <f aca="false">FALSE()</f>
        <v>0</v>
      </c>
      <c r="AI109" s="7" t="n">
        <f aca="false">FALSE()</f>
        <v>0</v>
      </c>
      <c r="AJ109" s="7" t="n">
        <f aca="false">FALSE()</f>
        <v>0</v>
      </c>
      <c r="AK109" s="7" t="n">
        <f aca="false">FALSE()</f>
        <v>0</v>
      </c>
      <c r="AL109" s="7" t="n">
        <f aca="false">FALSE()</f>
        <v>0</v>
      </c>
      <c r="AM109" s="7" t="n">
        <f aca="false">FALSE()</f>
        <v>0</v>
      </c>
      <c r="AN109" s="7" t="n">
        <f aca="false">FALSE()</f>
        <v>0</v>
      </c>
      <c r="AO109" s="7" t="n">
        <f aca="false">FALSE()</f>
        <v>0</v>
      </c>
    </row>
    <row r="110" customFormat="false" ht="15.75" hidden="false" customHeight="false" outlineLevel="0" collapsed="false">
      <c r="A110" s="6" t="e">
        <f aca="true">INDIRECT("'Ответы на форму (1)'!A"&amp;$P110,TRUE())</f>
        <v>#REF!</v>
      </c>
      <c r="B110" s="6" t="e">
        <f aca="true">INDIRECT("'Ответы на форму (1)'!B"&amp;$P110,TRUE())</f>
        <v>#REF!</v>
      </c>
      <c r="C110" s="6" t="e">
        <f aca="true">INDIRECT("'Ответы на форму (1)'!C"&amp;$P110,TRUE())</f>
        <v>#REF!</v>
      </c>
      <c r="D110" s="6" t="e">
        <f aca="true">INDIRECT("'Ответы на форму (1)'!D"&amp;$P110,TRUE())</f>
        <v>#REF!</v>
      </c>
      <c r="E110" s="6" t="e">
        <f aca="true">INDIRECT("'Ответы на форму (1)'!E"&amp;$P110,TRUE())</f>
        <v>#REF!</v>
      </c>
      <c r="F110" s="6" t="str">
        <f aca="false">IFERROR(__xludf.dummyfunction("iferror(VALUE(REGEXEXTRACT(TEXT(INDIRECT(""'Ответы на форму (1)'!F""&amp;$P110,TRUE),""####""),""[0-9]+"")),IF(IFERROR(SEARCH(""моцро"",INDIRECT(""'Ответы на форму (1)'!F""&amp;$P110,TRUE)),-1) &gt;= 0,117,INDIRECT(""'Ответы на форму (1)'!F""&amp;$P110,TRUE)))"),"")</f>
        <v/>
      </c>
      <c r="G110" s="6" t="e">
        <f aca="true">INDIRECT("'Ответы на форму (1)'!G"&amp;$P110,TRUE())</f>
        <v>#REF!</v>
      </c>
      <c r="H110" s="6" t="e">
        <f aca="true">IFERROR(MID(INDIRECT("'Ответы на форму (1)'!H"&amp;$P110,TRUE()),SEARCH("vk.com",INDIRECT("'Ответы на форму (1)'!H"&amp;$P110,TRUE())),LEN(INDIRECT("'Ответы на форму (1)'!H"&amp;$P110,TRUE()))),INDIRECT("'Ответы на форму (1)'!H"&amp;$P110,TRUE()))</f>
        <v>#REF!</v>
      </c>
      <c r="I110" s="6" t="e">
        <f aca="true">INDIRECT("'Ответы на форму (1)'!I"&amp;$P110,TRUE())</f>
        <v>#REF!</v>
      </c>
      <c r="J110" s="11" t="str">
        <f aca="false">IFERROR(__xludf.dummyfunction("arrayformula(trim(iferror(SPLIT(T(INDIRECT(""'Ответы на форму (1)'!J""&amp;$P110,TRUE)),"","",TRUE,TRUE),"""")))"),"")</f>
        <v/>
      </c>
      <c r="K110" s="11"/>
      <c r="L110" s="11"/>
      <c r="M110" s="11" t="e">
        <f aca="true">INDIRECT("'Ответы на форму (1)'!K"&amp;$P110,TRUE())</f>
        <v>#REF!</v>
      </c>
      <c r="N110" s="11" t="e">
        <f aca="true">INDIRECT("'Ответы на форму (1)'!L"&amp;$P110,TRUE())</f>
        <v>#REF!</v>
      </c>
      <c r="O110" s="6" t="e">
        <f aca="false" t="array" ref="O110:O110">IF(B110 &lt;&gt; "",IF(COUNTIF(concat(TRIM('Список прошлого года'!$B$2:$B$200),TRIM('Список прошлого года'!$C$2:$C$200)),concat(TRIM(B110),TRIM(C110))) &gt; 0,"Да","Нет"),"")</f>
        <v>#REF!</v>
      </c>
      <c r="P110" s="7" t="n">
        <v>132</v>
      </c>
      <c r="Q110" s="16" t="n">
        <f aca="false">IF(NOT(ISBLANK(B110)), 0,"")</f>
        <v>0</v>
      </c>
      <c r="R110" s="7" t="n">
        <f aca="false">FALSE()</f>
        <v>0</v>
      </c>
      <c r="S110" s="6"/>
      <c r="T110" s="6"/>
      <c r="U110" s="7" t="n">
        <f aca="false">FALSE()</f>
        <v>0</v>
      </c>
      <c r="V110" s="7" t="n">
        <f aca="false">FALSE()</f>
        <v>0</v>
      </c>
      <c r="W110" s="7" t="n">
        <f aca="false">FALSE()</f>
        <v>0</v>
      </c>
      <c r="X110" s="7" t="n">
        <f aca="false">FALSE()</f>
        <v>0</v>
      </c>
      <c r="Y110" s="7" t="n">
        <f aca="false">FALSE()</f>
        <v>0</v>
      </c>
      <c r="Z110" s="7" t="n">
        <f aca="false">FALSE()</f>
        <v>0</v>
      </c>
      <c r="AA110" s="7" t="n">
        <f aca="false">FALSE()</f>
        <v>0</v>
      </c>
      <c r="AB110" s="7" t="n">
        <f aca="false">FALSE()</f>
        <v>0</v>
      </c>
      <c r="AC110" s="7" t="n">
        <f aca="false">FALSE()</f>
        <v>0</v>
      </c>
      <c r="AD110" s="7" t="n">
        <f aca="false">FALSE()</f>
        <v>0</v>
      </c>
      <c r="AE110" s="7" t="n">
        <f aca="false">FALSE()</f>
        <v>0</v>
      </c>
      <c r="AF110" s="7" t="n">
        <f aca="false">FALSE()</f>
        <v>0</v>
      </c>
      <c r="AG110" s="7" t="n">
        <f aca="false">FALSE()</f>
        <v>0</v>
      </c>
      <c r="AH110" s="7" t="n">
        <f aca="false">FALSE()</f>
        <v>0</v>
      </c>
      <c r="AI110" s="7" t="n">
        <f aca="false">FALSE()</f>
        <v>0</v>
      </c>
      <c r="AJ110" s="7" t="n">
        <f aca="false">FALSE()</f>
        <v>0</v>
      </c>
      <c r="AK110" s="7" t="n">
        <f aca="false">FALSE()</f>
        <v>0</v>
      </c>
      <c r="AL110" s="7" t="n">
        <f aca="false">FALSE()</f>
        <v>0</v>
      </c>
      <c r="AM110" s="7" t="n">
        <f aca="false">FALSE()</f>
        <v>0</v>
      </c>
      <c r="AN110" s="7" t="n">
        <f aca="false">FALSE()</f>
        <v>0</v>
      </c>
      <c r="AO110" s="7" t="n">
        <f aca="false">FALSE()</f>
        <v>0</v>
      </c>
    </row>
    <row r="111" customFormat="false" ht="15.75" hidden="false" customHeight="false" outlineLevel="0" collapsed="false">
      <c r="A111" s="6" t="e">
        <f aca="true">INDIRECT("'Ответы на форму (1)'!A"&amp;$P111,TRUE())</f>
        <v>#REF!</v>
      </c>
      <c r="B111" s="6" t="e">
        <f aca="true">INDIRECT("'Ответы на форму (1)'!B"&amp;$P111,TRUE())</f>
        <v>#REF!</v>
      </c>
      <c r="C111" s="6" t="e">
        <f aca="true">INDIRECT("'Ответы на форму (1)'!C"&amp;$P111,TRUE())</f>
        <v>#REF!</v>
      </c>
      <c r="D111" s="6" t="e">
        <f aca="true">INDIRECT("'Ответы на форму (1)'!D"&amp;$P111,TRUE())</f>
        <v>#REF!</v>
      </c>
      <c r="E111" s="6" t="e">
        <f aca="true">INDIRECT("'Ответы на форму (1)'!E"&amp;$P111,TRUE())</f>
        <v>#REF!</v>
      </c>
      <c r="F111" s="6" t="str">
        <f aca="false">IFERROR(__xludf.dummyfunction("iferror(VALUE(REGEXEXTRACT(TEXT(INDIRECT(""'Ответы на форму (1)'!F""&amp;$P111,TRUE),""####""),""[0-9]+"")),IF(IFERROR(SEARCH(""моцро"",INDIRECT(""'Ответы на форму (1)'!F""&amp;$P111,TRUE)),-1) &gt;= 0,117,INDIRECT(""'Ответы на форму (1)'!F""&amp;$P111,TRUE)))"),"")</f>
        <v/>
      </c>
      <c r="G111" s="6" t="e">
        <f aca="true">INDIRECT("'Ответы на форму (1)'!G"&amp;$P111,TRUE())</f>
        <v>#REF!</v>
      </c>
      <c r="H111" s="6" t="e">
        <f aca="true">IFERROR(MID(INDIRECT("'Ответы на форму (1)'!H"&amp;$P111,TRUE()),SEARCH("vk.com",INDIRECT("'Ответы на форму (1)'!H"&amp;$P111,TRUE())),LEN(INDIRECT("'Ответы на форму (1)'!H"&amp;$P111,TRUE()))),INDIRECT("'Ответы на форму (1)'!H"&amp;$P111,TRUE()))</f>
        <v>#REF!</v>
      </c>
      <c r="I111" s="6" t="e">
        <f aca="true">INDIRECT("'Ответы на форму (1)'!I"&amp;$P111,TRUE())</f>
        <v>#REF!</v>
      </c>
      <c r="J111" s="11" t="str">
        <f aca="false">IFERROR(__xludf.dummyfunction("arrayformula(trim(iferror(SPLIT(T(INDIRECT(""'Ответы на форму (1)'!J""&amp;$P111,TRUE)),"","",TRUE,TRUE),"""")))"),"")</f>
        <v/>
      </c>
      <c r="K111" s="11"/>
      <c r="L111" s="11"/>
      <c r="M111" s="11" t="e">
        <f aca="true">INDIRECT("'Ответы на форму (1)'!K"&amp;$P111,TRUE())</f>
        <v>#REF!</v>
      </c>
      <c r="N111" s="11" t="e">
        <f aca="true">INDIRECT("'Ответы на форму (1)'!L"&amp;$P111,TRUE())</f>
        <v>#REF!</v>
      </c>
      <c r="O111" s="6" t="e">
        <f aca="false" t="array" ref="O111:O111">IF(B111 &lt;&gt; "",IF(COUNTIF(concat(TRIM('Список прошлого года'!$B$2:$B$200),TRIM('Список прошлого года'!$C$2:$C$200)),concat(TRIM(B111),TRIM(C111))) &gt; 0,"Да","Нет"),"")</f>
        <v>#REF!</v>
      </c>
      <c r="P111" s="7" t="n">
        <v>133</v>
      </c>
      <c r="Q111" s="16" t="n">
        <f aca="false">IF(NOT(ISBLANK(B111)), 0,"")</f>
        <v>0</v>
      </c>
      <c r="R111" s="7" t="n">
        <f aca="false">FALSE()</f>
        <v>0</v>
      </c>
      <c r="S111" s="6"/>
      <c r="T111" s="6"/>
      <c r="U111" s="7" t="n">
        <f aca="false">FALSE()</f>
        <v>0</v>
      </c>
      <c r="V111" s="7" t="n">
        <f aca="false">FALSE()</f>
        <v>0</v>
      </c>
      <c r="W111" s="7" t="n">
        <f aca="false">FALSE()</f>
        <v>0</v>
      </c>
      <c r="X111" s="7" t="n">
        <f aca="false">FALSE()</f>
        <v>0</v>
      </c>
      <c r="Y111" s="7" t="n">
        <f aca="false">FALSE()</f>
        <v>0</v>
      </c>
      <c r="Z111" s="7" t="n">
        <f aca="false">FALSE()</f>
        <v>0</v>
      </c>
      <c r="AA111" s="7" t="n">
        <f aca="false">FALSE()</f>
        <v>0</v>
      </c>
      <c r="AB111" s="7" t="n">
        <f aca="false">FALSE()</f>
        <v>0</v>
      </c>
      <c r="AC111" s="7" t="n">
        <f aca="false">FALSE()</f>
        <v>0</v>
      </c>
      <c r="AD111" s="7" t="n">
        <f aca="false">FALSE()</f>
        <v>0</v>
      </c>
      <c r="AE111" s="7" t="n">
        <f aca="false">FALSE()</f>
        <v>0</v>
      </c>
      <c r="AF111" s="7" t="n">
        <f aca="false">FALSE()</f>
        <v>0</v>
      </c>
      <c r="AG111" s="7" t="n">
        <f aca="false">FALSE()</f>
        <v>0</v>
      </c>
      <c r="AH111" s="7" t="n">
        <f aca="false">FALSE()</f>
        <v>0</v>
      </c>
      <c r="AI111" s="7" t="n">
        <f aca="false">FALSE()</f>
        <v>0</v>
      </c>
      <c r="AJ111" s="7" t="n">
        <f aca="false">FALSE()</f>
        <v>0</v>
      </c>
      <c r="AK111" s="7" t="n">
        <f aca="false">FALSE()</f>
        <v>0</v>
      </c>
      <c r="AL111" s="7" t="n">
        <f aca="false">FALSE()</f>
        <v>0</v>
      </c>
      <c r="AM111" s="7" t="n">
        <f aca="false">FALSE()</f>
        <v>0</v>
      </c>
      <c r="AN111" s="7" t="n">
        <f aca="false">FALSE()</f>
        <v>0</v>
      </c>
      <c r="AO111" s="7" t="n">
        <f aca="false">FALSE()</f>
        <v>0</v>
      </c>
    </row>
    <row r="112" customFormat="false" ht="15.75" hidden="false" customHeight="false" outlineLevel="0" collapsed="false">
      <c r="A112" s="6" t="e">
        <f aca="true">INDIRECT("'Ответы на форму (1)'!A"&amp;$P112,TRUE())</f>
        <v>#REF!</v>
      </c>
      <c r="B112" s="6" t="e">
        <f aca="true">INDIRECT("'Ответы на форму (1)'!B"&amp;$P112,TRUE())</f>
        <v>#REF!</v>
      </c>
      <c r="C112" s="6" t="e">
        <f aca="true">INDIRECT("'Ответы на форму (1)'!C"&amp;$P112,TRUE())</f>
        <v>#REF!</v>
      </c>
      <c r="D112" s="6" t="e">
        <f aca="true">INDIRECT("'Ответы на форму (1)'!D"&amp;$P112,TRUE())</f>
        <v>#REF!</v>
      </c>
      <c r="E112" s="6" t="e">
        <f aca="true">INDIRECT("'Ответы на форму (1)'!E"&amp;$P112,TRUE())</f>
        <v>#REF!</v>
      </c>
      <c r="F112" s="6" t="str">
        <f aca="false">IFERROR(__xludf.dummyfunction("iferror(VALUE(REGEXEXTRACT(TEXT(INDIRECT(""'Ответы на форму (1)'!F""&amp;$P112,TRUE),""####""),""[0-9]+"")),IF(IFERROR(SEARCH(""моцро"",INDIRECT(""'Ответы на форму (1)'!F""&amp;$P112,TRUE)),-1) &gt;= 0,117,INDIRECT(""'Ответы на форму (1)'!F""&amp;$P112,TRUE)))"),"")</f>
        <v/>
      </c>
      <c r="G112" s="6" t="e">
        <f aca="true">INDIRECT("'Ответы на форму (1)'!G"&amp;$P112,TRUE())</f>
        <v>#REF!</v>
      </c>
      <c r="H112" s="6" t="e">
        <f aca="true">IFERROR(MID(INDIRECT("'Ответы на форму (1)'!H"&amp;$P112,TRUE()),SEARCH("vk.com",INDIRECT("'Ответы на форму (1)'!H"&amp;$P112,TRUE())),LEN(INDIRECT("'Ответы на форму (1)'!H"&amp;$P112,TRUE()))),INDIRECT("'Ответы на форму (1)'!H"&amp;$P112,TRUE()))</f>
        <v>#REF!</v>
      </c>
      <c r="I112" s="6" t="e">
        <f aca="true">INDIRECT("'Ответы на форму (1)'!I"&amp;$P112,TRUE())</f>
        <v>#REF!</v>
      </c>
      <c r="J112" s="11" t="str">
        <f aca="false">IFERROR(__xludf.dummyfunction("arrayformula(trim(iferror(SPLIT(T(INDIRECT(""'Ответы на форму (1)'!J""&amp;$P112,TRUE)),"","",TRUE,TRUE),"""")))"),"")</f>
        <v/>
      </c>
      <c r="K112" s="11"/>
      <c r="L112" s="11"/>
      <c r="M112" s="11" t="e">
        <f aca="true">INDIRECT("'Ответы на форму (1)'!K"&amp;$P112,TRUE())</f>
        <v>#REF!</v>
      </c>
      <c r="N112" s="11" t="e">
        <f aca="true">INDIRECT("'Ответы на форму (1)'!L"&amp;$P112,TRUE())</f>
        <v>#REF!</v>
      </c>
      <c r="O112" s="6" t="e">
        <f aca="false" t="array" ref="O112:O112">IF(B112 &lt;&gt; "",IF(COUNTIF(concat(TRIM('Список прошлого года'!$B$2:$B$200),TRIM('Список прошлого года'!$C$2:$C$200)),concat(TRIM(B112),TRIM(C112))) &gt; 0,"Да","Нет"),"")</f>
        <v>#REF!</v>
      </c>
      <c r="P112" s="7" t="n">
        <v>134</v>
      </c>
      <c r="Q112" s="16" t="n">
        <f aca="false">IF(NOT(ISBLANK(B112)), 0,"")</f>
        <v>0</v>
      </c>
      <c r="R112" s="7" t="n">
        <f aca="false">FALSE()</f>
        <v>0</v>
      </c>
      <c r="S112" s="6"/>
      <c r="T112" s="6"/>
      <c r="U112" s="7" t="n">
        <f aca="false">FALSE()</f>
        <v>0</v>
      </c>
      <c r="V112" s="7" t="n">
        <f aca="false">FALSE()</f>
        <v>0</v>
      </c>
      <c r="W112" s="7" t="n">
        <f aca="false">FALSE()</f>
        <v>0</v>
      </c>
      <c r="X112" s="7" t="n">
        <f aca="false">FALSE()</f>
        <v>0</v>
      </c>
      <c r="Y112" s="7" t="n">
        <f aca="false">FALSE()</f>
        <v>0</v>
      </c>
      <c r="Z112" s="7" t="n">
        <f aca="false">FALSE()</f>
        <v>0</v>
      </c>
      <c r="AA112" s="7" t="n">
        <f aca="false">FALSE()</f>
        <v>0</v>
      </c>
      <c r="AB112" s="7" t="n">
        <f aca="false">FALSE()</f>
        <v>0</v>
      </c>
      <c r="AC112" s="7" t="n">
        <f aca="false">FALSE()</f>
        <v>0</v>
      </c>
      <c r="AD112" s="7" t="n">
        <f aca="false">FALSE()</f>
        <v>0</v>
      </c>
      <c r="AE112" s="7" t="n">
        <f aca="false">FALSE()</f>
        <v>0</v>
      </c>
      <c r="AF112" s="7" t="n">
        <f aca="false">FALSE()</f>
        <v>0</v>
      </c>
      <c r="AG112" s="7" t="n">
        <f aca="false">FALSE()</f>
        <v>0</v>
      </c>
      <c r="AH112" s="7" t="n">
        <f aca="false">FALSE()</f>
        <v>0</v>
      </c>
      <c r="AI112" s="7" t="n">
        <f aca="false">FALSE()</f>
        <v>0</v>
      </c>
      <c r="AJ112" s="7" t="n">
        <f aca="false">FALSE()</f>
        <v>0</v>
      </c>
      <c r="AK112" s="7" t="n">
        <f aca="false">FALSE()</f>
        <v>0</v>
      </c>
      <c r="AL112" s="7" t="n">
        <f aca="false">FALSE()</f>
        <v>0</v>
      </c>
      <c r="AM112" s="7" t="n">
        <f aca="false">FALSE()</f>
        <v>0</v>
      </c>
      <c r="AN112" s="7" t="n">
        <f aca="false">FALSE()</f>
        <v>0</v>
      </c>
      <c r="AO112" s="7" t="n">
        <f aca="false">FALSE()</f>
        <v>0</v>
      </c>
    </row>
    <row r="113" customFormat="false" ht="15.75" hidden="false" customHeight="false" outlineLevel="0" collapsed="false">
      <c r="A113" s="6" t="e">
        <f aca="true">INDIRECT("'Ответы на форму (1)'!A"&amp;$P113,TRUE())</f>
        <v>#REF!</v>
      </c>
      <c r="B113" s="6" t="e">
        <f aca="true">INDIRECT("'Ответы на форму (1)'!B"&amp;$P113,TRUE())</f>
        <v>#REF!</v>
      </c>
      <c r="C113" s="6" t="e">
        <f aca="true">INDIRECT("'Ответы на форму (1)'!C"&amp;$P113,TRUE())</f>
        <v>#REF!</v>
      </c>
      <c r="D113" s="6" t="e">
        <f aca="true">INDIRECT("'Ответы на форму (1)'!D"&amp;$P113,TRUE())</f>
        <v>#REF!</v>
      </c>
      <c r="E113" s="6" t="e">
        <f aca="true">INDIRECT("'Ответы на форму (1)'!E"&amp;$P113,TRUE())</f>
        <v>#REF!</v>
      </c>
      <c r="F113" s="6" t="str">
        <f aca="false">IFERROR(__xludf.dummyfunction("iferror(VALUE(REGEXEXTRACT(TEXT(INDIRECT(""'Ответы на форму (1)'!F""&amp;$P113,TRUE),""####""),""[0-9]+"")),IF(IFERROR(SEARCH(""моцро"",INDIRECT(""'Ответы на форму (1)'!F""&amp;$P113,TRUE)),-1) &gt;= 0,117,INDIRECT(""'Ответы на форму (1)'!F""&amp;$P113,TRUE)))"),"")</f>
        <v/>
      </c>
      <c r="G113" s="6" t="e">
        <f aca="true">INDIRECT("'Ответы на форму (1)'!G"&amp;$P113,TRUE())</f>
        <v>#REF!</v>
      </c>
      <c r="H113" s="6" t="e">
        <f aca="true">IFERROR(MID(INDIRECT("'Ответы на форму (1)'!H"&amp;$P113,TRUE()),SEARCH("vk.com",INDIRECT("'Ответы на форму (1)'!H"&amp;$P113,TRUE())),LEN(INDIRECT("'Ответы на форму (1)'!H"&amp;$P113,TRUE()))),INDIRECT("'Ответы на форму (1)'!H"&amp;$P113,TRUE()))</f>
        <v>#REF!</v>
      </c>
      <c r="I113" s="6" t="e">
        <f aca="true">INDIRECT("'Ответы на форму (1)'!I"&amp;$P113,TRUE())</f>
        <v>#REF!</v>
      </c>
      <c r="J113" s="11" t="str">
        <f aca="false">IFERROR(__xludf.dummyfunction("arrayformula(trim(iferror(SPLIT(T(INDIRECT(""'Ответы на форму (1)'!J""&amp;$P113,TRUE)),"","",TRUE,TRUE),"""")))"),"")</f>
        <v/>
      </c>
      <c r="K113" s="11"/>
      <c r="L113" s="11"/>
      <c r="M113" s="11" t="e">
        <f aca="true">INDIRECT("'Ответы на форму (1)'!K"&amp;$P113,TRUE())</f>
        <v>#REF!</v>
      </c>
      <c r="N113" s="11" t="e">
        <f aca="true">INDIRECT("'Ответы на форму (1)'!L"&amp;$P113,TRUE())</f>
        <v>#REF!</v>
      </c>
      <c r="O113" s="6" t="e">
        <f aca="false" t="array" ref="O113:O113">IF(B113 &lt;&gt; "",IF(COUNTIF(concat(TRIM('Список прошлого года'!$B$2:$B$200),TRIM('Список прошлого года'!$C$2:$C$200)),concat(TRIM(B113),TRIM(C113))) &gt; 0,"Да","Нет"),"")</f>
        <v>#REF!</v>
      </c>
      <c r="P113" s="7" t="n">
        <v>135</v>
      </c>
      <c r="Q113" s="16" t="n">
        <f aca="false">IF(NOT(ISBLANK(B113)), 0,"")</f>
        <v>0</v>
      </c>
      <c r="R113" s="7" t="n">
        <f aca="false">FALSE()</f>
        <v>0</v>
      </c>
      <c r="S113" s="6"/>
      <c r="T113" s="6"/>
      <c r="U113" s="7" t="n">
        <f aca="false">FALSE()</f>
        <v>0</v>
      </c>
      <c r="V113" s="7" t="n">
        <f aca="false">FALSE()</f>
        <v>0</v>
      </c>
      <c r="W113" s="7" t="n">
        <f aca="false">FALSE()</f>
        <v>0</v>
      </c>
      <c r="X113" s="7" t="n">
        <f aca="false">FALSE()</f>
        <v>0</v>
      </c>
      <c r="Y113" s="7" t="n">
        <f aca="false">FALSE()</f>
        <v>0</v>
      </c>
      <c r="Z113" s="7" t="n">
        <f aca="false">FALSE()</f>
        <v>0</v>
      </c>
      <c r="AA113" s="7" t="n">
        <f aca="false">FALSE()</f>
        <v>0</v>
      </c>
      <c r="AB113" s="7" t="n">
        <f aca="false">FALSE()</f>
        <v>0</v>
      </c>
      <c r="AC113" s="7" t="n">
        <f aca="false">FALSE()</f>
        <v>0</v>
      </c>
      <c r="AD113" s="7" t="n">
        <f aca="false">FALSE()</f>
        <v>0</v>
      </c>
      <c r="AE113" s="7" t="n">
        <f aca="false">FALSE()</f>
        <v>0</v>
      </c>
      <c r="AF113" s="7" t="n">
        <f aca="false">FALSE()</f>
        <v>0</v>
      </c>
      <c r="AG113" s="7" t="n">
        <f aca="false">FALSE()</f>
        <v>0</v>
      </c>
      <c r="AH113" s="7" t="n">
        <f aca="false">FALSE()</f>
        <v>0</v>
      </c>
      <c r="AI113" s="7" t="n">
        <f aca="false">FALSE()</f>
        <v>0</v>
      </c>
      <c r="AJ113" s="7" t="n">
        <f aca="false">FALSE()</f>
        <v>0</v>
      </c>
      <c r="AK113" s="7" t="n">
        <f aca="false">FALSE()</f>
        <v>0</v>
      </c>
      <c r="AL113" s="7" t="n">
        <f aca="false">FALSE()</f>
        <v>0</v>
      </c>
      <c r="AM113" s="7" t="n">
        <f aca="false">FALSE()</f>
        <v>0</v>
      </c>
      <c r="AN113" s="7" t="n">
        <f aca="false">FALSE()</f>
        <v>0</v>
      </c>
      <c r="AO113" s="7" t="n">
        <f aca="false">FALSE()</f>
        <v>0</v>
      </c>
    </row>
    <row r="114" customFormat="false" ht="15.75" hidden="false" customHeight="false" outlineLevel="0" collapsed="false">
      <c r="A114" s="6" t="e">
        <f aca="true">INDIRECT("'Ответы на форму (1)'!A"&amp;$P114,TRUE())</f>
        <v>#REF!</v>
      </c>
      <c r="B114" s="6" t="e">
        <f aca="true">INDIRECT("'Ответы на форму (1)'!B"&amp;$P114,TRUE())</f>
        <v>#REF!</v>
      </c>
      <c r="C114" s="6" t="e">
        <f aca="true">INDIRECT("'Ответы на форму (1)'!C"&amp;$P114,TRUE())</f>
        <v>#REF!</v>
      </c>
      <c r="D114" s="6" t="e">
        <f aca="true">INDIRECT("'Ответы на форму (1)'!D"&amp;$P114,TRUE())</f>
        <v>#REF!</v>
      </c>
      <c r="E114" s="6" t="e">
        <f aca="true">INDIRECT("'Ответы на форму (1)'!E"&amp;$P114,TRUE())</f>
        <v>#REF!</v>
      </c>
      <c r="F114" s="6" t="str">
        <f aca="false">IFERROR(__xludf.dummyfunction("iferror(VALUE(REGEXEXTRACT(TEXT(INDIRECT(""'Ответы на форму (1)'!F""&amp;$P114,TRUE),""####""),""[0-9]+"")),IF(IFERROR(SEARCH(""моцро"",INDIRECT(""'Ответы на форму (1)'!F""&amp;$P114,TRUE)),-1) &gt;= 0,117,INDIRECT(""'Ответы на форму (1)'!F""&amp;$P114,TRUE)))"),"")</f>
        <v/>
      </c>
      <c r="G114" s="6" t="e">
        <f aca="true">INDIRECT("'Ответы на форму (1)'!G"&amp;$P114,TRUE())</f>
        <v>#REF!</v>
      </c>
      <c r="H114" s="6" t="e">
        <f aca="true">IFERROR(MID(INDIRECT("'Ответы на форму (1)'!H"&amp;$P114,TRUE()),SEARCH("vk.com",INDIRECT("'Ответы на форму (1)'!H"&amp;$P114,TRUE())),LEN(INDIRECT("'Ответы на форму (1)'!H"&amp;$P114,TRUE()))),INDIRECT("'Ответы на форму (1)'!H"&amp;$P114,TRUE()))</f>
        <v>#REF!</v>
      </c>
      <c r="I114" s="6" t="e">
        <f aca="true">INDIRECT("'Ответы на форму (1)'!I"&amp;$P114,TRUE())</f>
        <v>#REF!</v>
      </c>
      <c r="J114" s="11" t="str">
        <f aca="false">IFERROR(__xludf.dummyfunction("arrayformula(trim(iferror(SPLIT(T(INDIRECT(""'Ответы на форму (1)'!J""&amp;$P114,TRUE)),"","",TRUE,TRUE),"""")))"),"")</f>
        <v/>
      </c>
      <c r="K114" s="11"/>
      <c r="L114" s="11"/>
      <c r="M114" s="11" t="e">
        <f aca="true">INDIRECT("'Ответы на форму (1)'!K"&amp;$P114,TRUE())</f>
        <v>#REF!</v>
      </c>
      <c r="N114" s="11" t="e">
        <f aca="true">INDIRECT("'Ответы на форму (1)'!L"&amp;$P114,TRUE())</f>
        <v>#REF!</v>
      </c>
      <c r="O114" s="6" t="e">
        <f aca="false" t="array" ref="O114:O114">IF(B114 &lt;&gt; "",IF(COUNTIF(concat(TRIM('Список прошлого года'!$B$2:$B$200),TRIM('Список прошлого года'!$C$2:$C$200)),concat(TRIM(B114),TRIM(C114))) &gt; 0,"Да","Нет"),"")</f>
        <v>#REF!</v>
      </c>
      <c r="P114" s="7" t="n">
        <v>136</v>
      </c>
      <c r="Q114" s="16" t="n">
        <f aca="false">IF(NOT(ISBLANK(B114)), 0,"")</f>
        <v>0</v>
      </c>
      <c r="R114" s="7" t="n">
        <f aca="false">FALSE()</f>
        <v>0</v>
      </c>
      <c r="S114" s="6"/>
      <c r="T114" s="6"/>
      <c r="U114" s="7" t="n">
        <f aca="false">FALSE()</f>
        <v>0</v>
      </c>
      <c r="V114" s="7" t="n">
        <f aca="false">FALSE()</f>
        <v>0</v>
      </c>
      <c r="W114" s="7" t="n">
        <f aca="false">FALSE()</f>
        <v>0</v>
      </c>
      <c r="X114" s="7" t="n">
        <f aca="false">FALSE()</f>
        <v>0</v>
      </c>
      <c r="Y114" s="7" t="n">
        <f aca="false">FALSE()</f>
        <v>0</v>
      </c>
      <c r="Z114" s="7" t="n">
        <f aca="false">FALSE()</f>
        <v>0</v>
      </c>
      <c r="AA114" s="7" t="n">
        <f aca="false">FALSE()</f>
        <v>0</v>
      </c>
      <c r="AB114" s="7" t="n">
        <f aca="false">FALSE()</f>
        <v>0</v>
      </c>
      <c r="AC114" s="7" t="n">
        <f aca="false">FALSE()</f>
        <v>0</v>
      </c>
      <c r="AD114" s="7" t="n">
        <f aca="false">FALSE()</f>
        <v>0</v>
      </c>
      <c r="AE114" s="7" t="n">
        <f aca="false">FALSE()</f>
        <v>0</v>
      </c>
      <c r="AF114" s="7" t="n">
        <f aca="false">FALSE()</f>
        <v>0</v>
      </c>
      <c r="AG114" s="7" t="n">
        <f aca="false">FALSE()</f>
        <v>0</v>
      </c>
      <c r="AH114" s="7" t="n">
        <f aca="false">FALSE()</f>
        <v>0</v>
      </c>
      <c r="AI114" s="7" t="n">
        <f aca="false">FALSE()</f>
        <v>0</v>
      </c>
      <c r="AJ114" s="7" t="n">
        <f aca="false">FALSE()</f>
        <v>0</v>
      </c>
      <c r="AK114" s="7" t="n">
        <f aca="false">FALSE()</f>
        <v>0</v>
      </c>
      <c r="AL114" s="7" t="n">
        <f aca="false">FALSE()</f>
        <v>0</v>
      </c>
      <c r="AM114" s="7" t="n">
        <f aca="false">FALSE()</f>
        <v>0</v>
      </c>
      <c r="AN114" s="7" t="n">
        <f aca="false">FALSE()</f>
        <v>0</v>
      </c>
      <c r="AO114" s="7" t="n">
        <f aca="false">FALSE()</f>
        <v>0</v>
      </c>
    </row>
    <row r="115" customFormat="false" ht="15.75" hidden="false" customHeight="false" outlineLevel="0" collapsed="false">
      <c r="A115" s="6" t="e">
        <f aca="true">INDIRECT("'Ответы на форму (1)'!A"&amp;$P115,TRUE())</f>
        <v>#REF!</v>
      </c>
      <c r="B115" s="6" t="e">
        <f aca="true">INDIRECT("'Ответы на форму (1)'!B"&amp;$P115,TRUE())</f>
        <v>#REF!</v>
      </c>
      <c r="C115" s="6" t="e">
        <f aca="true">INDIRECT("'Ответы на форму (1)'!C"&amp;$P115,TRUE())</f>
        <v>#REF!</v>
      </c>
      <c r="D115" s="6" t="e">
        <f aca="true">INDIRECT("'Ответы на форму (1)'!D"&amp;$P115,TRUE())</f>
        <v>#REF!</v>
      </c>
      <c r="E115" s="6" t="e">
        <f aca="true">INDIRECT("'Ответы на форму (1)'!E"&amp;$P115,TRUE())</f>
        <v>#REF!</v>
      </c>
      <c r="F115" s="6" t="str">
        <f aca="false">IFERROR(__xludf.dummyfunction("iferror(VALUE(REGEXEXTRACT(TEXT(INDIRECT(""'Ответы на форму (1)'!F""&amp;$P115,TRUE),""####""),""[0-9]+"")),IF(IFERROR(SEARCH(""моцро"",INDIRECT(""'Ответы на форму (1)'!F""&amp;$P115,TRUE)),-1) &gt;= 0,117,INDIRECT(""'Ответы на форму (1)'!F""&amp;$P115,TRUE)))"),"")</f>
        <v/>
      </c>
      <c r="G115" s="6" t="e">
        <f aca="true">INDIRECT("'Ответы на форму (1)'!G"&amp;$P115,TRUE())</f>
        <v>#REF!</v>
      </c>
      <c r="H115" s="6" t="e">
        <f aca="true">IFERROR(MID(INDIRECT("'Ответы на форму (1)'!H"&amp;$P115,TRUE()),SEARCH("vk.com",INDIRECT("'Ответы на форму (1)'!H"&amp;$P115,TRUE())),LEN(INDIRECT("'Ответы на форму (1)'!H"&amp;$P115,TRUE()))),INDIRECT("'Ответы на форму (1)'!H"&amp;$P115,TRUE()))</f>
        <v>#REF!</v>
      </c>
      <c r="I115" s="6" t="e">
        <f aca="true">INDIRECT("'Ответы на форму (1)'!I"&amp;$P115,TRUE())</f>
        <v>#REF!</v>
      </c>
      <c r="J115" s="11" t="str">
        <f aca="false">IFERROR(__xludf.dummyfunction("arrayformula(trim(iferror(SPLIT(T(INDIRECT(""'Ответы на форму (1)'!J""&amp;$P115,TRUE)),"","",TRUE,TRUE),"""")))"),"")</f>
        <v/>
      </c>
      <c r="K115" s="11"/>
      <c r="L115" s="11"/>
      <c r="M115" s="11" t="e">
        <f aca="true">INDIRECT("'Ответы на форму (1)'!K"&amp;$P115,TRUE())</f>
        <v>#REF!</v>
      </c>
      <c r="N115" s="11" t="e">
        <f aca="true">INDIRECT("'Ответы на форму (1)'!L"&amp;$P115,TRUE())</f>
        <v>#REF!</v>
      </c>
      <c r="O115" s="6" t="e">
        <f aca="false" t="array" ref="O115:O115">IF(B115 &lt;&gt; "",IF(COUNTIF(concat(TRIM('Список прошлого года'!$B$2:$B$200),TRIM('Список прошлого года'!$C$2:$C$200)),concat(TRIM(B115),TRIM(C115))) &gt; 0,"Да","Нет"),"")</f>
        <v>#REF!</v>
      </c>
      <c r="P115" s="7" t="n">
        <v>137</v>
      </c>
      <c r="Q115" s="16" t="n">
        <f aca="false">IF(NOT(ISBLANK(B115)), 0,"")</f>
        <v>0</v>
      </c>
      <c r="R115" s="7" t="n">
        <f aca="false">FALSE()</f>
        <v>0</v>
      </c>
      <c r="S115" s="6"/>
      <c r="T115" s="6"/>
      <c r="U115" s="7" t="n">
        <f aca="false">FALSE()</f>
        <v>0</v>
      </c>
      <c r="V115" s="7" t="n">
        <f aca="false">FALSE()</f>
        <v>0</v>
      </c>
      <c r="W115" s="7" t="n">
        <f aca="false">FALSE()</f>
        <v>0</v>
      </c>
      <c r="X115" s="7" t="n">
        <f aca="false">FALSE()</f>
        <v>0</v>
      </c>
      <c r="Y115" s="7" t="n">
        <f aca="false">FALSE()</f>
        <v>0</v>
      </c>
      <c r="Z115" s="7" t="n">
        <f aca="false">FALSE()</f>
        <v>0</v>
      </c>
      <c r="AA115" s="7" t="n">
        <f aca="false">FALSE()</f>
        <v>0</v>
      </c>
      <c r="AB115" s="7" t="n">
        <f aca="false">FALSE()</f>
        <v>0</v>
      </c>
      <c r="AC115" s="7" t="n">
        <f aca="false">FALSE()</f>
        <v>0</v>
      </c>
      <c r="AD115" s="7" t="n">
        <f aca="false">FALSE()</f>
        <v>0</v>
      </c>
      <c r="AE115" s="7" t="n">
        <f aca="false">FALSE()</f>
        <v>0</v>
      </c>
      <c r="AF115" s="7" t="n">
        <f aca="false">FALSE()</f>
        <v>0</v>
      </c>
      <c r="AG115" s="7" t="n">
        <f aca="false">FALSE()</f>
        <v>0</v>
      </c>
      <c r="AH115" s="7" t="n">
        <f aca="false">FALSE()</f>
        <v>0</v>
      </c>
      <c r="AI115" s="7" t="n">
        <f aca="false">FALSE()</f>
        <v>0</v>
      </c>
      <c r="AJ115" s="7" t="n">
        <f aca="false">FALSE()</f>
        <v>0</v>
      </c>
      <c r="AK115" s="7" t="n">
        <f aca="false">FALSE()</f>
        <v>0</v>
      </c>
      <c r="AL115" s="7" t="n">
        <f aca="false">FALSE()</f>
        <v>0</v>
      </c>
      <c r="AM115" s="7" t="n">
        <f aca="false">FALSE()</f>
        <v>0</v>
      </c>
      <c r="AN115" s="7" t="n">
        <f aca="false">FALSE()</f>
        <v>0</v>
      </c>
      <c r="AO115" s="7" t="n">
        <f aca="false">FALSE()</f>
        <v>0</v>
      </c>
    </row>
    <row r="116" customFormat="false" ht="15.75" hidden="false" customHeight="false" outlineLevel="0" collapsed="false">
      <c r="A116" s="6" t="e">
        <f aca="true">INDIRECT("'Ответы на форму (1)'!A"&amp;$P116,TRUE())</f>
        <v>#REF!</v>
      </c>
      <c r="B116" s="6" t="e">
        <f aca="true">INDIRECT("'Ответы на форму (1)'!B"&amp;$P116,TRUE())</f>
        <v>#REF!</v>
      </c>
      <c r="C116" s="6" t="e">
        <f aca="true">INDIRECT("'Ответы на форму (1)'!C"&amp;$P116,TRUE())</f>
        <v>#REF!</v>
      </c>
      <c r="D116" s="6" t="e">
        <f aca="true">INDIRECT("'Ответы на форму (1)'!D"&amp;$P116,TRUE())</f>
        <v>#REF!</v>
      </c>
      <c r="E116" s="6" t="e">
        <f aca="true">INDIRECT("'Ответы на форму (1)'!E"&amp;$P116,TRUE())</f>
        <v>#REF!</v>
      </c>
      <c r="F116" s="6" t="str">
        <f aca="false">IFERROR(__xludf.dummyfunction("iferror(VALUE(REGEXEXTRACT(TEXT(INDIRECT(""'Ответы на форму (1)'!F""&amp;$P116,TRUE),""####""),""[0-9]+"")),IF(IFERROR(SEARCH(""моцро"",INDIRECT(""'Ответы на форму (1)'!F""&amp;$P116,TRUE)),-1) &gt;= 0,117,INDIRECT(""'Ответы на форму (1)'!F""&amp;$P116,TRUE)))"),"")</f>
        <v/>
      </c>
      <c r="G116" s="6" t="e">
        <f aca="true">INDIRECT("'Ответы на форму (1)'!G"&amp;$P116,TRUE())</f>
        <v>#REF!</v>
      </c>
      <c r="H116" s="6" t="e">
        <f aca="true">IFERROR(MID(INDIRECT("'Ответы на форму (1)'!H"&amp;$P116,TRUE()),SEARCH("vk.com",INDIRECT("'Ответы на форму (1)'!H"&amp;$P116,TRUE())),LEN(INDIRECT("'Ответы на форму (1)'!H"&amp;$P116,TRUE()))),INDIRECT("'Ответы на форму (1)'!H"&amp;$P116,TRUE()))</f>
        <v>#REF!</v>
      </c>
      <c r="I116" s="6" t="e">
        <f aca="true">INDIRECT("'Ответы на форму (1)'!I"&amp;$P116,TRUE())</f>
        <v>#REF!</v>
      </c>
      <c r="J116" s="11" t="str">
        <f aca="false">IFERROR(__xludf.dummyfunction("arrayformula(trim(iferror(SPLIT(T(INDIRECT(""'Ответы на форму (1)'!J""&amp;$P116,TRUE)),"","",TRUE,TRUE),"""")))"),"")</f>
        <v/>
      </c>
      <c r="K116" s="11"/>
      <c r="L116" s="11"/>
      <c r="M116" s="11" t="e">
        <f aca="true">INDIRECT("'Ответы на форму (1)'!K"&amp;$P116,TRUE())</f>
        <v>#REF!</v>
      </c>
      <c r="N116" s="11" t="e">
        <f aca="true">INDIRECT("'Ответы на форму (1)'!L"&amp;$P116,TRUE())</f>
        <v>#REF!</v>
      </c>
      <c r="O116" s="6" t="e">
        <f aca="false" t="array" ref="O116:O116">IF(B116 &lt;&gt; "",IF(COUNTIF(concat(TRIM('Список прошлого года'!$B$2:$B$200),TRIM('Список прошлого года'!$C$2:$C$200)),concat(TRIM(B116),TRIM(C116))) &gt; 0,"Да","Нет"),"")</f>
        <v>#REF!</v>
      </c>
      <c r="P116" s="7" t="n">
        <v>138</v>
      </c>
      <c r="Q116" s="16" t="n">
        <f aca="false">IF(NOT(ISBLANK(B116)), 0,"")</f>
        <v>0</v>
      </c>
      <c r="R116" s="7" t="n">
        <f aca="false">FALSE()</f>
        <v>0</v>
      </c>
      <c r="S116" s="6"/>
      <c r="T116" s="6"/>
      <c r="U116" s="7" t="n">
        <f aca="false">FALSE()</f>
        <v>0</v>
      </c>
      <c r="V116" s="7" t="n">
        <f aca="false">FALSE()</f>
        <v>0</v>
      </c>
      <c r="W116" s="7" t="n">
        <f aca="false">FALSE()</f>
        <v>0</v>
      </c>
      <c r="X116" s="7" t="n">
        <f aca="false">FALSE()</f>
        <v>0</v>
      </c>
      <c r="Y116" s="7" t="n">
        <f aca="false">FALSE()</f>
        <v>0</v>
      </c>
      <c r="Z116" s="7" t="n">
        <f aca="false">FALSE()</f>
        <v>0</v>
      </c>
      <c r="AA116" s="7" t="n">
        <f aca="false">FALSE()</f>
        <v>0</v>
      </c>
      <c r="AB116" s="7" t="n">
        <f aca="false">FALSE()</f>
        <v>0</v>
      </c>
      <c r="AC116" s="7" t="n">
        <f aca="false">FALSE()</f>
        <v>0</v>
      </c>
      <c r="AD116" s="7" t="n">
        <f aca="false">FALSE()</f>
        <v>0</v>
      </c>
      <c r="AE116" s="7" t="n">
        <f aca="false">FALSE()</f>
        <v>0</v>
      </c>
      <c r="AF116" s="7" t="n">
        <f aca="false">FALSE()</f>
        <v>0</v>
      </c>
      <c r="AG116" s="7" t="n">
        <f aca="false">FALSE()</f>
        <v>0</v>
      </c>
      <c r="AH116" s="7" t="n">
        <f aca="false">FALSE()</f>
        <v>0</v>
      </c>
      <c r="AI116" s="7" t="n">
        <f aca="false">FALSE()</f>
        <v>0</v>
      </c>
      <c r="AJ116" s="7" t="n">
        <f aca="false">FALSE()</f>
        <v>0</v>
      </c>
      <c r="AK116" s="7" t="n">
        <f aca="false">FALSE()</f>
        <v>0</v>
      </c>
      <c r="AL116" s="7" t="n">
        <f aca="false">FALSE()</f>
        <v>0</v>
      </c>
      <c r="AM116" s="7" t="n">
        <f aca="false">FALSE()</f>
        <v>0</v>
      </c>
      <c r="AN116" s="7" t="n">
        <f aca="false">FALSE()</f>
        <v>0</v>
      </c>
      <c r="AO116" s="7" t="n">
        <f aca="false">FALSE()</f>
        <v>0</v>
      </c>
    </row>
    <row r="117" customFormat="false" ht="15.75" hidden="false" customHeight="false" outlineLevel="0" collapsed="false">
      <c r="A117" s="6" t="e">
        <f aca="true">INDIRECT("'Ответы на форму (1)'!A"&amp;$P117,TRUE())</f>
        <v>#REF!</v>
      </c>
      <c r="B117" s="6" t="e">
        <f aca="true">INDIRECT("'Ответы на форму (1)'!B"&amp;$P117,TRUE())</f>
        <v>#REF!</v>
      </c>
      <c r="C117" s="6" t="e">
        <f aca="true">INDIRECT("'Ответы на форму (1)'!C"&amp;$P117,TRUE())</f>
        <v>#REF!</v>
      </c>
      <c r="D117" s="6" t="e">
        <f aca="true">INDIRECT("'Ответы на форму (1)'!D"&amp;$P117,TRUE())</f>
        <v>#REF!</v>
      </c>
      <c r="E117" s="6" t="e">
        <f aca="true">INDIRECT("'Ответы на форму (1)'!E"&amp;$P117,TRUE())</f>
        <v>#REF!</v>
      </c>
      <c r="F117" s="6" t="str">
        <f aca="false">IFERROR(__xludf.dummyfunction("iferror(VALUE(REGEXEXTRACT(TEXT(INDIRECT(""'Ответы на форму (1)'!F""&amp;$P117,TRUE),""####""),""[0-9]+"")),IF(IFERROR(SEARCH(""моцро"",INDIRECT(""'Ответы на форму (1)'!F""&amp;$P117,TRUE)),-1) &gt;= 0,117,INDIRECT(""'Ответы на форму (1)'!F""&amp;$P117,TRUE)))"),"")</f>
        <v/>
      </c>
      <c r="G117" s="6" t="e">
        <f aca="true">INDIRECT("'Ответы на форму (1)'!G"&amp;$P117,TRUE())</f>
        <v>#REF!</v>
      </c>
      <c r="H117" s="6" t="e">
        <f aca="true">IFERROR(MID(INDIRECT("'Ответы на форму (1)'!H"&amp;$P117,TRUE()),SEARCH("vk.com",INDIRECT("'Ответы на форму (1)'!H"&amp;$P117,TRUE())),LEN(INDIRECT("'Ответы на форму (1)'!H"&amp;$P117,TRUE()))),INDIRECT("'Ответы на форму (1)'!H"&amp;$P117,TRUE()))</f>
        <v>#REF!</v>
      </c>
      <c r="I117" s="6" t="e">
        <f aca="true">INDIRECT("'Ответы на форму (1)'!I"&amp;$P117,TRUE())</f>
        <v>#REF!</v>
      </c>
      <c r="J117" s="11" t="str">
        <f aca="false">IFERROR(__xludf.dummyfunction("arrayformula(trim(iferror(SPLIT(T(INDIRECT(""'Ответы на форму (1)'!J""&amp;$P117,TRUE)),"","",TRUE,TRUE),"""")))"),"")</f>
        <v/>
      </c>
      <c r="K117" s="11"/>
      <c r="L117" s="11"/>
      <c r="M117" s="11" t="e">
        <f aca="true">INDIRECT("'Ответы на форму (1)'!K"&amp;$P117,TRUE())</f>
        <v>#REF!</v>
      </c>
      <c r="N117" s="11" t="e">
        <f aca="true">INDIRECT("'Ответы на форму (1)'!L"&amp;$P117,TRUE())</f>
        <v>#REF!</v>
      </c>
      <c r="O117" s="6" t="e">
        <f aca="false" t="array" ref="O117:O117">IF(B117 &lt;&gt; "",IF(COUNTIF(concat(TRIM('Список прошлого года'!$B$2:$B$200),TRIM('Список прошлого года'!$C$2:$C$200)),concat(TRIM(B117),TRIM(C117))) &gt; 0,"Да","Нет"),"")</f>
        <v>#REF!</v>
      </c>
      <c r="P117" s="7" t="n">
        <v>139</v>
      </c>
      <c r="Q117" s="16" t="n">
        <f aca="false">IF(NOT(ISBLANK(B117)), 0,"")</f>
        <v>0</v>
      </c>
      <c r="R117" s="7" t="n">
        <f aca="false">FALSE()</f>
        <v>0</v>
      </c>
      <c r="S117" s="6"/>
      <c r="T117" s="6"/>
      <c r="U117" s="7" t="n">
        <f aca="false">FALSE()</f>
        <v>0</v>
      </c>
      <c r="V117" s="7" t="n">
        <f aca="false">FALSE()</f>
        <v>0</v>
      </c>
      <c r="W117" s="7" t="n">
        <f aca="false">FALSE()</f>
        <v>0</v>
      </c>
      <c r="X117" s="7" t="n">
        <f aca="false">FALSE()</f>
        <v>0</v>
      </c>
      <c r="Y117" s="7" t="n">
        <f aca="false">FALSE()</f>
        <v>0</v>
      </c>
      <c r="Z117" s="7" t="n">
        <f aca="false">FALSE()</f>
        <v>0</v>
      </c>
      <c r="AA117" s="7" t="n">
        <f aca="false">FALSE()</f>
        <v>0</v>
      </c>
      <c r="AB117" s="7" t="n">
        <f aca="false">FALSE()</f>
        <v>0</v>
      </c>
      <c r="AC117" s="7" t="n">
        <f aca="false">FALSE()</f>
        <v>0</v>
      </c>
      <c r="AD117" s="7" t="n">
        <f aca="false">FALSE()</f>
        <v>0</v>
      </c>
      <c r="AE117" s="7" t="n">
        <f aca="false">FALSE()</f>
        <v>0</v>
      </c>
      <c r="AF117" s="7" t="n">
        <f aca="false">FALSE()</f>
        <v>0</v>
      </c>
      <c r="AG117" s="7" t="n">
        <f aca="false">FALSE()</f>
        <v>0</v>
      </c>
      <c r="AH117" s="7" t="n">
        <f aca="false">FALSE()</f>
        <v>0</v>
      </c>
      <c r="AI117" s="7" t="n">
        <f aca="false">FALSE()</f>
        <v>0</v>
      </c>
      <c r="AJ117" s="7" t="n">
        <f aca="false">FALSE()</f>
        <v>0</v>
      </c>
      <c r="AK117" s="7" t="n">
        <f aca="false">FALSE()</f>
        <v>0</v>
      </c>
      <c r="AL117" s="7" t="n">
        <f aca="false">FALSE()</f>
        <v>0</v>
      </c>
      <c r="AM117" s="7" t="n">
        <f aca="false">FALSE()</f>
        <v>0</v>
      </c>
      <c r="AN117" s="7" t="n">
        <f aca="false">FALSE()</f>
        <v>0</v>
      </c>
      <c r="AO117" s="7" t="n">
        <f aca="false">FALSE()</f>
        <v>0</v>
      </c>
    </row>
    <row r="118" customFormat="false" ht="15.75" hidden="false" customHeight="false" outlineLevel="0" collapsed="false">
      <c r="A118" s="6" t="e">
        <f aca="true">INDIRECT("'Ответы на форму (1)'!A"&amp;$P118,TRUE())</f>
        <v>#REF!</v>
      </c>
      <c r="B118" s="6" t="e">
        <f aca="true">INDIRECT("'Ответы на форму (1)'!B"&amp;$P118,TRUE())</f>
        <v>#REF!</v>
      </c>
      <c r="C118" s="6" t="e">
        <f aca="true">INDIRECT("'Ответы на форму (1)'!C"&amp;$P118,TRUE())</f>
        <v>#REF!</v>
      </c>
      <c r="D118" s="6" t="e">
        <f aca="true">INDIRECT("'Ответы на форму (1)'!D"&amp;$P118,TRUE())</f>
        <v>#REF!</v>
      </c>
      <c r="E118" s="6" t="e">
        <f aca="true">INDIRECT("'Ответы на форму (1)'!E"&amp;$P118,TRUE())</f>
        <v>#REF!</v>
      </c>
      <c r="F118" s="6" t="str">
        <f aca="false">IFERROR(__xludf.dummyfunction("iferror(VALUE(REGEXEXTRACT(TEXT(INDIRECT(""'Ответы на форму (1)'!F""&amp;$P118,TRUE),""####""),""[0-9]+"")),IF(IFERROR(SEARCH(""моцро"",INDIRECT(""'Ответы на форму (1)'!F""&amp;$P118,TRUE)),-1) &gt;= 0,117,INDIRECT(""'Ответы на форму (1)'!F""&amp;$P118,TRUE)))"),"")</f>
        <v/>
      </c>
      <c r="G118" s="6" t="e">
        <f aca="true">INDIRECT("'Ответы на форму (1)'!G"&amp;$P118,TRUE())</f>
        <v>#REF!</v>
      </c>
      <c r="H118" s="6" t="e">
        <f aca="true">IFERROR(MID(INDIRECT("'Ответы на форму (1)'!H"&amp;$P118,TRUE()),SEARCH("vk.com",INDIRECT("'Ответы на форму (1)'!H"&amp;$P118,TRUE())),LEN(INDIRECT("'Ответы на форму (1)'!H"&amp;$P118,TRUE()))),INDIRECT("'Ответы на форму (1)'!H"&amp;$P118,TRUE()))</f>
        <v>#REF!</v>
      </c>
      <c r="I118" s="6" t="e">
        <f aca="true">INDIRECT("'Ответы на форму (1)'!I"&amp;$P118,TRUE())</f>
        <v>#REF!</v>
      </c>
      <c r="J118" s="11" t="str">
        <f aca="false">IFERROR(__xludf.dummyfunction("arrayformula(trim(iferror(SPLIT(T(INDIRECT(""'Ответы на форму (1)'!J""&amp;$P118,TRUE)),"","",TRUE,TRUE),"""")))"),"")</f>
        <v/>
      </c>
      <c r="K118" s="11"/>
      <c r="L118" s="11"/>
      <c r="M118" s="11" t="e">
        <f aca="true">INDIRECT("'Ответы на форму (1)'!K"&amp;$P118,TRUE())</f>
        <v>#REF!</v>
      </c>
      <c r="N118" s="11" t="e">
        <f aca="true">INDIRECT("'Ответы на форму (1)'!L"&amp;$P118,TRUE())</f>
        <v>#REF!</v>
      </c>
      <c r="O118" s="6" t="e">
        <f aca="false" t="array" ref="O118:O118">IF(B118 &lt;&gt; "",IF(COUNTIF(concat(TRIM('Список прошлого года'!$B$2:$B$200),TRIM('Список прошлого года'!$C$2:$C$200)),concat(TRIM(B118),TRIM(C118))) &gt; 0,"Да","Нет"),"")</f>
        <v>#REF!</v>
      </c>
      <c r="P118" s="7" t="n">
        <v>140</v>
      </c>
      <c r="Q118" s="16" t="n">
        <f aca="false">IF(NOT(ISBLANK(B118)), 0,"")</f>
        <v>0</v>
      </c>
      <c r="R118" s="7" t="n">
        <f aca="false">FALSE()</f>
        <v>0</v>
      </c>
      <c r="S118" s="7"/>
      <c r="T118" s="7"/>
      <c r="U118" s="7" t="n">
        <f aca="false">FALSE()</f>
        <v>0</v>
      </c>
      <c r="V118" s="7" t="n">
        <f aca="false">FALSE()</f>
        <v>0</v>
      </c>
      <c r="W118" s="7" t="n">
        <f aca="false">FALSE()</f>
        <v>0</v>
      </c>
      <c r="X118" s="7" t="n">
        <f aca="false">FALSE()</f>
        <v>0</v>
      </c>
      <c r="Y118" s="7" t="n">
        <f aca="false">FALSE()</f>
        <v>0</v>
      </c>
      <c r="Z118" s="7" t="n">
        <f aca="false">FALSE()</f>
        <v>0</v>
      </c>
      <c r="AA118" s="7" t="n">
        <f aca="false">FALSE()</f>
        <v>0</v>
      </c>
      <c r="AB118" s="7" t="n">
        <f aca="false">FALSE()</f>
        <v>0</v>
      </c>
      <c r="AC118" s="7" t="n">
        <f aca="false">FALSE()</f>
        <v>0</v>
      </c>
      <c r="AD118" s="7" t="n">
        <f aca="false">FALSE()</f>
        <v>0</v>
      </c>
      <c r="AE118" s="7" t="n">
        <f aca="false">FALSE()</f>
        <v>0</v>
      </c>
      <c r="AF118" s="7" t="n">
        <f aca="false">FALSE()</f>
        <v>0</v>
      </c>
      <c r="AG118" s="7" t="n">
        <f aca="false">FALSE()</f>
        <v>0</v>
      </c>
      <c r="AH118" s="7" t="n">
        <f aca="false">FALSE()</f>
        <v>0</v>
      </c>
      <c r="AI118" s="7" t="n">
        <f aca="false">FALSE()</f>
        <v>0</v>
      </c>
      <c r="AJ118" s="7" t="n">
        <f aca="false">FALSE()</f>
        <v>0</v>
      </c>
      <c r="AK118" s="7" t="n">
        <f aca="false">FALSE()</f>
        <v>0</v>
      </c>
      <c r="AL118" s="7" t="n">
        <f aca="false">FALSE()</f>
        <v>0</v>
      </c>
      <c r="AM118" s="7" t="n">
        <f aca="false">FALSE()</f>
        <v>0</v>
      </c>
      <c r="AN118" s="7" t="n">
        <f aca="false">FALSE()</f>
        <v>0</v>
      </c>
      <c r="AO118" s="7" t="n">
        <f aca="false">FALSE()</f>
        <v>0</v>
      </c>
    </row>
    <row r="119" customFormat="false" ht="15.75" hidden="false" customHeight="false" outlineLevel="0" collapsed="false">
      <c r="A119" s="6" t="e">
        <f aca="true">INDIRECT("'Ответы на форму (1)'!A"&amp;$P119,TRUE())</f>
        <v>#REF!</v>
      </c>
      <c r="B119" s="6" t="e">
        <f aca="true">INDIRECT("'Ответы на форму (1)'!B"&amp;$P119,TRUE())</f>
        <v>#REF!</v>
      </c>
      <c r="C119" s="6" t="e">
        <f aca="true">INDIRECT("'Ответы на форму (1)'!C"&amp;$P119,TRUE())</f>
        <v>#REF!</v>
      </c>
      <c r="D119" s="6" t="e">
        <f aca="true">INDIRECT("'Ответы на форму (1)'!D"&amp;$P119,TRUE())</f>
        <v>#REF!</v>
      </c>
      <c r="E119" s="6" t="e">
        <f aca="true">INDIRECT("'Ответы на форму (1)'!E"&amp;$P119,TRUE())</f>
        <v>#REF!</v>
      </c>
      <c r="F119" s="6" t="str">
        <f aca="false">IFERROR(__xludf.dummyfunction("iferror(VALUE(REGEXEXTRACT(TEXT(INDIRECT(""'Ответы на форму (1)'!F""&amp;$P119,TRUE),""####""),""[0-9]+"")),IF(IFERROR(SEARCH(""моцро"",INDIRECT(""'Ответы на форму (1)'!F""&amp;$P119,TRUE)),-1) &gt;= 0,117,INDIRECT(""'Ответы на форму (1)'!F""&amp;$P119,TRUE)))"),"")</f>
        <v/>
      </c>
      <c r="G119" s="6" t="e">
        <f aca="true">INDIRECT("'Ответы на форму (1)'!G"&amp;$P119,TRUE())</f>
        <v>#REF!</v>
      </c>
      <c r="H119" s="6" t="e">
        <f aca="true">IFERROR(MID(INDIRECT("'Ответы на форму (1)'!H"&amp;$P119,TRUE()),SEARCH("vk.com",INDIRECT("'Ответы на форму (1)'!H"&amp;$P119,TRUE())),LEN(INDIRECT("'Ответы на форму (1)'!H"&amp;$P119,TRUE()))),INDIRECT("'Ответы на форму (1)'!H"&amp;$P119,TRUE()))</f>
        <v>#REF!</v>
      </c>
      <c r="I119" s="6" t="e">
        <f aca="true">INDIRECT("'Ответы на форму (1)'!I"&amp;$P119,TRUE())</f>
        <v>#REF!</v>
      </c>
      <c r="J119" s="11" t="str">
        <f aca="false">IFERROR(__xludf.dummyfunction("arrayformula(trim(iferror(SPLIT(T(INDIRECT(""'Ответы на форму (1)'!J""&amp;$P119,TRUE)),"","",TRUE,TRUE),"""")))"),"")</f>
        <v/>
      </c>
      <c r="K119" s="11"/>
      <c r="L119" s="11"/>
      <c r="M119" s="11" t="e">
        <f aca="true">INDIRECT("'Ответы на форму (1)'!K"&amp;$P119,TRUE())</f>
        <v>#REF!</v>
      </c>
      <c r="N119" s="11" t="e">
        <f aca="true">INDIRECT("'Ответы на форму (1)'!L"&amp;$P119,TRUE())</f>
        <v>#REF!</v>
      </c>
      <c r="O119" s="6" t="e">
        <f aca="false" t="array" ref="O119:O119">IF(B119 &lt;&gt; "",IF(COUNTIF(concat(TRIM('Список прошлого года'!$B$2:$B$200),TRIM('Список прошлого года'!$C$2:$C$200)),concat(TRIM(B119),TRIM(C119))) &gt; 0,"Да","Нет"),"")</f>
        <v>#REF!</v>
      </c>
      <c r="P119" s="7" t="n">
        <v>141</v>
      </c>
      <c r="Q119" s="16" t="n">
        <f aca="false">IF(NOT(ISBLANK(B119)), 0,"")</f>
        <v>0</v>
      </c>
      <c r="R119" s="7" t="n">
        <f aca="false">FALSE()</f>
        <v>0</v>
      </c>
      <c r="S119" s="6"/>
      <c r="T119" s="6"/>
      <c r="U119" s="7" t="n">
        <f aca="false">FALSE()</f>
        <v>0</v>
      </c>
      <c r="V119" s="7" t="n">
        <f aca="false">FALSE()</f>
        <v>0</v>
      </c>
      <c r="W119" s="7" t="n">
        <f aca="false">FALSE()</f>
        <v>0</v>
      </c>
      <c r="X119" s="7" t="n">
        <f aca="false">FALSE()</f>
        <v>0</v>
      </c>
      <c r="Y119" s="7" t="n">
        <f aca="false">FALSE()</f>
        <v>0</v>
      </c>
      <c r="Z119" s="7" t="n">
        <f aca="false">FALSE()</f>
        <v>0</v>
      </c>
      <c r="AA119" s="7" t="n">
        <f aca="false">FALSE()</f>
        <v>0</v>
      </c>
      <c r="AB119" s="7" t="n">
        <f aca="false">FALSE()</f>
        <v>0</v>
      </c>
      <c r="AC119" s="7" t="n">
        <f aca="false">FALSE()</f>
        <v>0</v>
      </c>
      <c r="AD119" s="7" t="n">
        <f aca="false">FALSE()</f>
        <v>0</v>
      </c>
      <c r="AE119" s="7" t="n">
        <f aca="false">FALSE()</f>
        <v>0</v>
      </c>
      <c r="AF119" s="7" t="n">
        <f aca="false">FALSE()</f>
        <v>0</v>
      </c>
      <c r="AG119" s="7" t="n">
        <f aca="false">FALSE()</f>
        <v>0</v>
      </c>
      <c r="AH119" s="7" t="n">
        <f aca="false">FALSE()</f>
        <v>0</v>
      </c>
      <c r="AI119" s="7" t="n">
        <f aca="false">FALSE()</f>
        <v>0</v>
      </c>
      <c r="AJ119" s="7" t="n">
        <f aca="false">FALSE()</f>
        <v>0</v>
      </c>
      <c r="AK119" s="7" t="n">
        <f aca="false">FALSE()</f>
        <v>0</v>
      </c>
      <c r="AL119" s="7" t="n">
        <f aca="false">FALSE()</f>
        <v>0</v>
      </c>
      <c r="AM119" s="7" t="n">
        <f aca="false">FALSE()</f>
        <v>0</v>
      </c>
      <c r="AN119" s="7" t="n">
        <f aca="false">FALSE()</f>
        <v>0</v>
      </c>
      <c r="AO119" s="7" t="n">
        <f aca="false">FALSE()</f>
        <v>0</v>
      </c>
    </row>
    <row r="120" customFormat="false" ht="15.75" hidden="false" customHeight="false" outlineLevel="0" collapsed="false">
      <c r="A120" s="6" t="e">
        <f aca="true">INDIRECT("'Ответы на форму (1)'!A"&amp;$P120,TRUE())</f>
        <v>#REF!</v>
      </c>
      <c r="B120" s="6" t="e">
        <f aca="true">INDIRECT("'Ответы на форму (1)'!B"&amp;$P120,TRUE())</f>
        <v>#REF!</v>
      </c>
      <c r="C120" s="6" t="e">
        <f aca="true">INDIRECT("'Ответы на форму (1)'!C"&amp;$P120,TRUE())</f>
        <v>#REF!</v>
      </c>
      <c r="D120" s="6" t="e">
        <f aca="true">INDIRECT("'Ответы на форму (1)'!D"&amp;$P120,TRUE())</f>
        <v>#REF!</v>
      </c>
      <c r="E120" s="6" t="e">
        <f aca="true">INDIRECT("'Ответы на форму (1)'!E"&amp;$P120,TRUE())</f>
        <v>#REF!</v>
      </c>
      <c r="F120" s="6" t="str">
        <f aca="false">IFERROR(__xludf.dummyfunction("iferror(VALUE(REGEXEXTRACT(TEXT(INDIRECT(""'Ответы на форму (1)'!F""&amp;$P120,TRUE),""####""),""[0-9]+"")),IF(IFERROR(SEARCH(""моцро"",INDIRECT(""'Ответы на форму (1)'!F""&amp;$P120,TRUE)),-1) &gt;= 0,117,INDIRECT(""'Ответы на форму (1)'!F""&amp;$P120,TRUE)))"),"")</f>
        <v/>
      </c>
      <c r="G120" s="6" t="e">
        <f aca="true">INDIRECT("'Ответы на форму (1)'!G"&amp;$P120,TRUE())</f>
        <v>#REF!</v>
      </c>
      <c r="H120" s="6" t="e">
        <f aca="true">IFERROR(MID(INDIRECT("'Ответы на форму (1)'!H"&amp;$P120,TRUE()),SEARCH("vk.com",INDIRECT("'Ответы на форму (1)'!H"&amp;$P120,TRUE())),LEN(INDIRECT("'Ответы на форму (1)'!H"&amp;$P120,TRUE()))),INDIRECT("'Ответы на форму (1)'!H"&amp;$P120,TRUE()))</f>
        <v>#REF!</v>
      </c>
      <c r="I120" s="6" t="e">
        <f aca="true">INDIRECT("'Ответы на форму (1)'!I"&amp;$P120,TRUE())</f>
        <v>#REF!</v>
      </c>
      <c r="J120" s="11" t="str">
        <f aca="false">IFERROR(__xludf.dummyfunction("arrayformula(trim(iferror(SPLIT(T(INDIRECT(""'Ответы на форму (1)'!J""&amp;$P120,TRUE)),"","",TRUE,TRUE),"""")))"),"")</f>
        <v/>
      </c>
      <c r="K120" s="11"/>
      <c r="L120" s="11"/>
      <c r="M120" s="11" t="e">
        <f aca="true">INDIRECT("'Ответы на форму (1)'!K"&amp;$P120,TRUE())</f>
        <v>#REF!</v>
      </c>
      <c r="N120" s="11" t="e">
        <f aca="true">INDIRECT("'Ответы на форму (1)'!L"&amp;$P120,TRUE())</f>
        <v>#REF!</v>
      </c>
      <c r="O120" s="6" t="e">
        <f aca="false" t="array" ref="O120:O120">IF(B120 &lt;&gt; "",IF(COUNTIF(concat(TRIM('Список прошлого года'!$B$2:$B$200),TRIM('Список прошлого года'!$C$2:$C$200)),concat(TRIM(B120),TRIM(C120))) &gt; 0,"Да","Нет"),"")</f>
        <v>#REF!</v>
      </c>
      <c r="P120" s="7" t="n">
        <v>142</v>
      </c>
      <c r="Q120" s="16" t="n">
        <f aca="false">IF(NOT(ISBLANK(B120)), 0,"")</f>
        <v>0</v>
      </c>
      <c r="R120" s="7" t="n">
        <f aca="false">FALSE()</f>
        <v>0</v>
      </c>
      <c r="S120" s="6"/>
      <c r="T120" s="6"/>
      <c r="U120" s="7" t="n">
        <f aca="false">FALSE()</f>
        <v>0</v>
      </c>
      <c r="V120" s="7" t="n">
        <f aca="false">FALSE()</f>
        <v>0</v>
      </c>
      <c r="W120" s="7" t="n">
        <f aca="false">FALSE()</f>
        <v>0</v>
      </c>
      <c r="X120" s="7" t="n">
        <f aca="false">FALSE()</f>
        <v>0</v>
      </c>
      <c r="Y120" s="7" t="n">
        <f aca="false">FALSE()</f>
        <v>0</v>
      </c>
      <c r="Z120" s="7" t="n">
        <f aca="false">FALSE()</f>
        <v>0</v>
      </c>
      <c r="AA120" s="7" t="n">
        <f aca="false">FALSE()</f>
        <v>0</v>
      </c>
      <c r="AB120" s="7" t="n">
        <f aca="false">FALSE()</f>
        <v>0</v>
      </c>
      <c r="AC120" s="7" t="n">
        <f aca="false">FALSE()</f>
        <v>0</v>
      </c>
      <c r="AD120" s="7" t="n">
        <f aca="false">FALSE()</f>
        <v>0</v>
      </c>
      <c r="AE120" s="7" t="n">
        <f aca="false">FALSE()</f>
        <v>0</v>
      </c>
      <c r="AF120" s="7" t="n">
        <f aca="false">FALSE()</f>
        <v>0</v>
      </c>
      <c r="AG120" s="7" t="n">
        <f aca="false">FALSE()</f>
        <v>0</v>
      </c>
      <c r="AH120" s="7" t="n">
        <f aca="false">FALSE()</f>
        <v>0</v>
      </c>
      <c r="AI120" s="7" t="n">
        <f aca="false">FALSE()</f>
        <v>0</v>
      </c>
      <c r="AJ120" s="7" t="n">
        <f aca="false">FALSE()</f>
        <v>0</v>
      </c>
      <c r="AK120" s="7" t="n">
        <f aca="false">FALSE()</f>
        <v>0</v>
      </c>
      <c r="AL120" s="7" t="n">
        <f aca="false">FALSE()</f>
        <v>0</v>
      </c>
      <c r="AM120" s="7" t="n">
        <f aca="false">FALSE()</f>
        <v>0</v>
      </c>
      <c r="AN120" s="7" t="n">
        <f aca="false">FALSE()</f>
        <v>0</v>
      </c>
      <c r="AO120" s="7" t="n">
        <f aca="false">FALSE()</f>
        <v>0</v>
      </c>
    </row>
    <row r="121" customFormat="false" ht="15.75" hidden="false" customHeight="false" outlineLevel="0" collapsed="false">
      <c r="A121" s="6" t="e">
        <f aca="true">INDIRECT("'Ответы на форму (1)'!A"&amp;$P121,TRUE())</f>
        <v>#REF!</v>
      </c>
      <c r="B121" s="6" t="e">
        <f aca="true">INDIRECT("'Ответы на форму (1)'!B"&amp;$P121,TRUE())</f>
        <v>#REF!</v>
      </c>
      <c r="C121" s="6" t="e">
        <f aca="true">INDIRECT("'Ответы на форму (1)'!C"&amp;$P121,TRUE())</f>
        <v>#REF!</v>
      </c>
      <c r="D121" s="6" t="e">
        <f aca="true">INDIRECT("'Ответы на форму (1)'!D"&amp;$P121,TRUE())</f>
        <v>#REF!</v>
      </c>
      <c r="E121" s="6" t="e">
        <f aca="true">INDIRECT("'Ответы на форму (1)'!E"&amp;$P121,TRUE())</f>
        <v>#REF!</v>
      </c>
      <c r="F121" s="6" t="str">
        <f aca="false">IFERROR(__xludf.dummyfunction("iferror(VALUE(REGEXEXTRACT(TEXT(INDIRECT(""'Ответы на форму (1)'!F""&amp;$P121,TRUE),""####""),""[0-9]+"")),IF(IFERROR(SEARCH(""моцро"",INDIRECT(""'Ответы на форму (1)'!F""&amp;$P121,TRUE)),-1) &gt;= 0,117,INDIRECT(""'Ответы на форму (1)'!F""&amp;$P121,TRUE)))"),"")</f>
        <v/>
      </c>
      <c r="G121" s="6" t="e">
        <f aca="true">INDIRECT("'Ответы на форму (1)'!G"&amp;$P121,TRUE())</f>
        <v>#REF!</v>
      </c>
      <c r="H121" s="6" t="e">
        <f aca="true">IFERROR(MID(INDIRECT("'Ответы на форму (1)'!H"&amp;$P121,TRUE()),SEARCH("vk.com",INDIRECT("'Ответы на форму (1)'!H"&amp;$P121,TRUE())),LEN(INDIRECT("'Ответы на форму (1)'!H"&amp;$P121,TRUE()))),INDIRECT("'Ответы на форму (1)'!H"&amp;$P121,TRUE()))</f>
        <v>#REF!</v>
      </c>
      <c r="I121" s="6" t="e">
        <f aca="true">INDIRECT("'Ответы на форму (1)'!I"&amp;$P121,TRUE())</f>
        <v>#REF!</v>
      </c>
      <c r="J121" s="11" t="str">
        <f aca="false">IFERROR(__xludf.dummyfunction("arrayformula(trim(iferror(SPLIT(T(INDIRECT(""'Ответы на форму (1)'!J""&amp;$P121,TRUE)),"","",TRUE,TRUE),"""")))"),"")</f>
        <v/>
      </c>
      <c r="K121" s="11"/>
      <c r="L121" s="11"/>
      <c r="M121" s="11" t="e">
        <f aca="true">INDIRECT("'Ответы на форму (1)'!K"&amp;$P121,TRUE())</f>
        <v>#REF!</v>
      </c>
      <c r="N121" s="11" t="e">
        <f aca="true">INDIRECT("'Ответы на форму (1)'!L"&amp;$P121,TRUE())</f>
        <v>#REF!</v>
      </c>
      <c r="O121" s="6" t="e">
        <f aca="false" t="array" ref="O121:O121">IF(B121 &lt;&gt; "",IF(COUNTIF(concat(TRIM('Список прошлого года'!$B$2:$B$200),TRIM('Список прошлого года'!$C$2:$C$200)),concat(TRIM(B121),TRIM(C121))) &gt; 0,"Да","Нет"),"")</f>
        <v>#REF!</v>
      </c>
      <c r="P121" s="7" t="n">
        <v>143</v>
      </c>
      <c r="Q121" s="16" t="n">
        <f aca="false">IF(NOT(ISBLANK(B121)), 0,"")</f>
        <v>0</v>
      </c>
      <c r="R121" s="7" t="n">
        <f aca="false">FALSE()</f>
        <v>0</v>
      </c>
      <c r="S121" s="6"/>
      <c r="T121" s="6"/>
      <c r="U121" s="7" t="n">
        <f aca="false">FALSE()</f>
        <v>0</v>
      </c>
      <c r="V121" s="7" t="n">
        <f aca="false">FALSE()</f>
        <v>0</v>
      </c>
      <c r="W121" s="7" t="n">
        <f aca="false">FALSE()</f>
        <v>0</v>
      </c>
      <c r="X121" s="7" t="n">
        <f aca="false">FALSE()</f>
        <v>0</v>
      </c>
      <c r="Y121" s="7" t="n">
        <f aca="false">FALSE()</f>
        <v>0</v>
      </c>
      <c r="Z121" s="7" t="n">
        <f aca="false">FALSE()</f>
        <v>0</v>
      </c>
      <c r="AA121" s="7" t="n">
        <f aca="false">FALSE()</f>
        <v>0</v>
      </c>
      <c r="AB121" s="7" t="n">
        <f aca="false">FALSE()</f>
        <v>0</v>
      </c>
      <c r="AC121" s="7" t="n">
        <f aca="false">FALSE()</f>
        <v>0</v>
      </c>
      <c r="AD121" s="7" t="n">
        <f aca="false">FALSE()</f>
        <v>0</v>
      </c>
      <c r="AE121" s="7" t="n">
        <f aca="false">FALSE()</f>
        <v>0</v>
      </c>
      <c r="AF121" s="7" t="n">
        <f aca="false">FALSE()</f>
        <v>0</v>
      </c>
      <c r="AG121" s="7" t="n">
        <f aca="false">FALSE()</f>
        <v>0</v>
      </c>
      <c r="AH121" s="7" t="n">
        <f aca="false">FALSE()</f>
        <v>0</v>
      </c>
      <c r="AI121" s="7" t="n">
        <f aca="false">FALSE()</f>
        <v>0</v>
      </c>
      <c r="AJ121" s="7" t="n">
        <f aca="false">FALSE()</f>
        <v>0</v>
      </c>
      <c r="AK121" s="7" t="n">
        <f aca="false">FALSE()</f>
        <v>0</v>
      </c>
      <c r="AL121" s="7" t="n">
        <f aca="false">FALSE()</f>
        <v>0</v>
      </c>
      <c r="AM121" s="7" t="n">
        <f aca="false">FALSE()</f>
        <v>0</v>
      </c>
      <c r="AN121" s="7" t="n">
        <f aca="false">FALSE()</f>
        <v>0</v>
      </c>
      <c r="AO121" s="7" t="n">
        <f aca="false">FALSE()</f>
        <v>0</v>
      </c>
    </row>
    <row r="122" customFormat="false" ht="15.75" hidden="false" customHeight="false" outlineLevel="0" collapsed="false">
      <c r="A122" s="6" t="e">
        <f aca="true">INDIRECT("'Ответы на форму (1)'!A"&amp;$P122,TRUE())</f>
        <v>#REF!</v>
      </c>
      <c r="B122" s="6" t="e">
        <f aca="true">INDIRECT("'Ответы на форму (1)'!B"&amp;$P122,TRUE())</f>
        <v>#REF!</v>
      </c>
      <c r="C122" s="6" t="e">
        <f aca="true">INDIRECT("'Ответы на форму (1)'!C"&amp;$P122,TRUE())</f>
        <v>#REF!</v>
      </c>
      <c r="D122" s="6" t="e">
        <f aca="true">INDIRECT("'Ответы на форму (1)'!D"&amp;$P122,TRUE())</f>
        <v>#REF!</v>
      </c>
      <c r="E122" s="6" t="e">
        <f aca="true">INDIRECT("'Ответы на форму (1)'!E"&amp;$P122,TRUE())</f>
        <v>#REF!</v>
      </c>
      <c r="F122" s="6" t="str">
        <f aca="false">IFERROR(__xludf.dummyfunction("iferror(VALUE(REGEXEXTRACT(TEXT(INDIRECT(""'Ответы на форму (1)'!F""&amp;$P122,TRUE),""####""),""[0-9]+"")),IF(IFERROR(SEARCH(""моцро"",INDIRECT(""'Ответы на форму (1)'!F""&amp;$P122,TRUE)),-1) &gt;= 0,117,INDIRECT(""'Ответы на форму (1)'!F""&amp;$P122,TRUE)))"),"")</f>
        <v/>
      </c>
      <c r="G122" s="6" t="e">
        <f aca="true">INDIRECT("'Ответы на форму (1)'!G"&amp;$P122,TRUE())</f>
        <v>#REF!</v>
      </c>
      <c r="H122" s="6" t="e">
        <f aca="true">IFERROR(MID(INDIRECT("'Ответы на форму (1)'!H"&amp;$P122,TRUE()),SEARCH("vk.com",INDIRECT("'Ответы на форму (1)'!H"&amp;$P122,TRUE())),LEN(INDIRECT("'Ответы на форму (1)'!H"&amp;$P122,TRUE()))),INDIRECT("'Ответы на форму (1)'!H"&amp;$P122,TRUE()))</f>
        <v>#REF!</v>
      </c>
      <c r="I122" s="6" t="e">
        <f aca="true">INDIRECT("'Ответы на форму (1)'!I"&amp;$P122,TRUE())</f>
        <v>#REF!</v>
      </c>
      <c r="J122" s="11" t="str">
        <f aca="false">IFERROR(__xludf.dummyfunction("arrayformula(trim(iferror(SPLIT(T(INDIRECT(""'Ответы на форму (1)'!J""&amp;$P122,TRUE)),"","",TRUE,TRUE),"""")))"),"")</f>
        <v/>
      </c>
      <c r="K122" s="11"/>
      <c r="L122" s="11"/>
      <c r="M122" s="11" t="e">
        <f aca="true">INDIRECT("'Ответы на форму (1)'!K"&amp;$P122,TRUE())</f>
        <v>#REF!</v>
      </c>
      <c r="N122" s="11" t="e">
        <f aca="true">INDIRECT("'Ответы на форму (1)'!L"&amp;$P122,TRUE())</f>
        <v>#REF!</v>
      </c>
      <c r="O122" s="6" t="e">
        <f aca="false" t="array" ref="O122:O122">IF(B122 &lt;&gt; "",IF(COUNTIF(concat(TRIM('Список прошлого года'!$B$2:$B$200),TRIM('Список прошлого года'!$C$2:$C$200)),concat(TRIM(B122),TRIM(C122))) &gt; 0,"Да","Нет"),"")</f>
        <v>#REF!</v>
      </c>
      <c r="P122" s="7" t="n">
        <v>144</v>
      </c>
      <c r="Q122" s="16" t="n">
        <f aca="false">IF(NOT(ISBLANK(B122)), 0,"")</f>
        <v>0</v>
      </c>
      <c r="R122" s="7" t="n">
        <f aca="false">FALSE()</f>
        <v>0</v>
      </c>
      <c r="S122" s="6"/>
      <c r="T122" s="6"/>
      <c r="U122" s="7" t="n">
        <f aca="false">FALSE()</f>
        <v>0</v>
      </c>
      <c r="V122" s="7" t="n">
        <f aca="false">FALSE()</f>
        <v>0</v>
      </c>
      <c r="W122" s="7" t="n">
        <f aca="false">FALSE()</f>
        <v>0</v>
      </c>
      <c r="X122" s="7" t="n">
        <f aca="false">FALSE()</f>
        <v>0</v>
      </c>
      <c r="Y122" s="7" t="n">
        <f aca="false">FALSE()</f>
        <v>0</v>
      </c>
      <c r="Z122" s="7" t="n">
        <f aca="false">FALSE()</f>
        <v>0</v>
      </c>
      <c r="AA122" s="7" t="n">
        <f aca="false">FALSE()</f>
        <v>0</v>
      </c>
      <c r="AB122" s="7" t="n">
        <f aca="false">FALSE()</f>
        <v>0</v>
      </c>
      <c r="AC122" s="7" t="n">
        <f aca="false">FALSE()</f>
        <v>0</v>
      </c>
      <c r="AD122" s="7" t="n">
        <f aca="false">FALSE()</f>
        <v>0</v>
      </c>
      <c r="AE122" s="7" t="n">
        <f aca="false">FALSE()</f>
        <v>0</v>
      </c>
      <c r="AF122" s="7" t="n">
        <f aca="false">FALSE()</f>
        <v>0</v>
      </c>
      <c r="AG122" s="7" t="n">
        <f aca="false">FALSE()</f>
        <v>0</v>
      </c>
      <c r="AH122" s="7" t="n">
        <f aca="false">FALSE()</f>
        <v>0</v>
      </c>
      <c r="AI122" s="7" t="n">
        <f aca="false">FALSE()</f>
        <v>0</v>
      </c>
      <c r="AJ122" s="7" t="n">
        <f aca="false">FALSE()</f>
        <v>0</v>
      </c>
      <c r="AK122" s="7" t="n">
        <f aca="false">FALSE()</f>
        <v>0</v>
      </c>
      <c r="AL122" s="7" t="n">
        <f aca="false">FALSE()</f>
        <v>0</v>
      </c>
      <c r="AM122" s="7" t="n">
        <f aca="false">FALSE()</f>
        <v>0</v>
      </c>
      <c r="AN122" s="7" t="n">
        <f aca="false">FALSE()</f>
        <v>0</v>
      </c>
      <c r="AO122" s="7" t="n">
        <f aca="false">FALSE()</f>
        <v>0</v>
      </c>
    </row>
    <row r="123" customFormat="false" ht="15.75" hidden="false" customHeight="false" outlineLevel="0" collapsed="false">
      <c r="A123" s="6" t="e">
        <f aca="true">INDIRECT("'Ответы на форму (1)'!A"&amp;$P123,TRUE())</f>
        <v>#REF!</v>
      </c>
      <c r="B123" s="6" t="e">
        <f aca="true">INDIRECT("'Ответы на форму (1)'!B"&amp;$P123,TRUE())</f>
        <v>#REF!</v>
      </c>
      <c r="C123" s="6" t="e">
        <f aca="true">INDIRECT("'Ответы на форму (1)'!C"&amp;$P123,TRUE())</f>
        <v>#REF!</v>
      </c>
      <c r="D123" s="6" t="e">
        <f aca="true">INDIRECT("'Ответы на форму (1)'!D"&amp;$P123,TRUE())</f>
        <v>#REF!</v>
      </c>
      <c r="E123" s="6" t="e">
        <f aca="true">INDIRECT("'Ответы на форму (1)'!E"&amp;$P123,TRUE())</f>
        <v>#REF!</v>
      </c>
      <c r="F123" s="6" t="str">
        <f aca="false">IFERROR(__xludf.dummyfunction("iferror(VALUE(REGEXEXTRACT(TEXT(INDIRECT(""'Ответы на форму (1)'!F""&amp;$P123,TRUE),""####""),""[0-9]+"")),IF(IFERROR(SEARCH(""моцро"",INDIRECT(""'Ответы на форму (1)'!F""&amp;$P123,TRUE)),-1) &gt;= 0,117,INDIRECT(""'Ответы на форму (1)'!F""&amp;$P123,TRUE)))"),"")</f>
        <v/>
      </c>
      <c r="G123" s="6" t="e">
        <f aca="true">INDIRECT("'Ответы на форму (1)'!G"&amp;$P123,TRUE())</f>
        <v>#REF!</v>
      </c>
      <c r="H123" s="6" t="e">
        <f aca="true">IFERROR(MID(INDIRECT("'Ответы на форму (1)'!H"&amp;$P123,TRUE()),SEARCH("vk.com",INDIRECT("'Ответы на форму (1)'!H"&amp;$P123,TRUE())),LEN(INDIRECT("'Ответы на форму (1)'!H"&amp;$P123,TRUE()))),INDIRECT("'Ответы на форму (1)'!H"&amp;$P123,TRUE()))</f>
        <v>#REF!</v>
      </c>
      <c r="I123" s="6" t="e">
        <f aca="true">INDIRECT("'Ответы на форму (1)'!I"&amp;$P123,TRUE())</f>
        <v>#REF!</v>
      </c>
      <c r="J123" s="11" t="str">
        <f aca="false">IFERROR(__xludf.dummyfunction("arrayformula(trim(iferror(SPLIT(T(INDIRECT(""'Ответы на форму (1)'!J""&amp;$P123,TRUE)),"","",TRUE,TRUE),"""")))"),"")</f>
        <v/>
      </c>
      <c r="K123" s="11"/>
      <c r="L123" s="11"/>
      <c r="M123" s="11" t="e">
        <f aca="true">INDIRECT("'Ответы на форму (1)'!K"&amp;$P123,TRUE())</f>
        <v>#REF!</v>
      </c>
      <c r="N123" s="11" t="e">
        <f aca="true">INDIRECT("'Ответы на форму (1)'!L"&amp;$P123,TRUE())</f>
        <v>#REF!</v>
      </c>
      <c r="O123" s="6" t="e">
        <f aca="false" t="array" ref="O123:O123">IF(B123 &lt;&gt; "",IF(COUNTIF(concat(TRIM('Список прошлого года'!$B$2:$B$200),TRIM('Список прошлого года'!$C$2:$C$200)),concat(TRIM(B123),TRIM(C123))) &gt; 0,"Да","Нет"),"")</f>
        <v>#REF!</v>
      </c>
      <c r="P123" s="7" t="n">
        <v>145</v>
      </c>
      <c r="Q123" s="16" t="n">
        <f aca="false">IF(NOT(ISBLANK(B123)), 0,"")</f>
        <v>0</v>
      </c>
      <c r="R123" s="7" t="n">
        <f aca="false">FALSE()</f>
        <v>0</v>
      </c>
      <c r="S123" s="6"/>
      <c r="T123" s="6"/>
      <c r="U123" s="7" t="n">
        <f aca="false">FALSE()</f>
        <v>0</v>
      </c>
      <c r="V123" s="7" t="n">
        <f aca="false">FALSE()</f>
        <v>0</v>
      </c>
      <c r="W123" s="7" t="n">
        <f aca="false">FALSE()</f>
        <v>0</v>
      </c>
      <c r="X123" s="7" t="n">
        <f aca="false">FALSE()</f>
        <v>0</v>
      </c>
      <c r="Y123" s="7" t="n">
        <f aca="false">FALSE()</f>
        <v>0</v>
      </c>
      <c r="Z123" s="7" t="n">
        <f aca="false">FALSE()</f>
        <v>0</v>
      </c>
      <c r="AA123" s="7" t="n">
        <f aca="false">FALSE()</f>
        <v>0</v>
      </c>
      <c r="AB123" s="7" t="n">
        <f aca="false">FALSE()</f>
        <v>0</v>
      </c>
      <c r="AC123" s="7" t="n">
        <f aca="false">FALSE()</f>
        <v>0</v>
      </c>
      <c r="AD123" s="7" t="n">
        <f aca="false">FALSE()</f>
        <v>0</v>
      </c>
      <c r="AE123" s="7" t="n">
        <f aca="false">FALSE()</f>
        <v>0</v>
      </c>
      <c r="AF123" s="7" t="n">
        <f aca="false">FALSE()</f>
        <v>0</v>
      </c>
      <c r="AG123" s="7" t="n">
        <f aca="false">FALSE()</f>
        <v>0</v>
      </c>
      <c r="AH123" s="7" t="n">
        <f aca="false">FALSE()</f>
        <v>0</v>
      </c>
      <c r="AI123" s="7" t="n">
        <f aca="false">FALSE()</f>
        <v>0</v>
      </c>
      <c r="AJ123" s="7" t="n">
        <f aca="false">FALSE()</f>
        <v>0</v>
      </c>
      <c r="AK123" s="7" t="n">
        <f aca="false">FALSE()</f>
        <v>0</v>
      </c>
      <c r="AL123" s="7" t="n">
        <f aca="false">FALSE()</f>
        <v>0</v>
      </c>
      <c r="AM123" s="7" t="n">
        <f aca="false">FALSE()</f>
        <v>0</v>
      </c>
      <c r="AN123" s="7" t="n">
        <f aca="false">FALSE()</f>
        <v>0</v>
      </c>
      <c r="AO123" s="7" t="n">
        <f aca="false">FALSE()</f>
        <v>0</v>
      </c>
    </row>
    <row r="124" customFormat="false" ht="15.75" hidden="false" customHeight="false" outlineLevel="0" collapsed="false">
      <c r="A124" s="6" t="e">
        <f aca="true">INDIRECT("'Ответы на форму (1)'!A"&amp;$P124,TRUE())</f>
        <v>#REF!</v>
      </c>
      <c r="B124" s="6" t="e">
        <f aca="true">INDIRECT("'Ответы на форму (1)'!B"&amp;$P124,TRUE())</f>
        <v>#REF!</v>
      </c>
      <c r="C124" s="6" t="e">
        <f aca="true">INDIRECT("'Ответы на форму (1)'!C"&amp;$P124,TRUE())</f>
        <v>#REF!</v>
      </c>
      <c r="D124" s="6" t="e">
        <f aca="true">INDIRECT("'Ответы на форму (1)'!D"&amp;$P124,TRUE())</f>
        <v>#REF!</v>
      </c>
      <c r="E124" s="6" t="e">
        <f aca="true">INDIRECT("'Ответы на форму (1)'!E"&amp;$P124,TRUE())</f>
        <v>#REF!</v>
      </c>
      <c r="F124" s="6" t="str">
        <f aca="false">IFERROR(__xludf.dummyfunction("iferror(VALUE(REGEXEXTRACT(TEXT(INDIRECT(""'Ответы на форму (1)'!F""&amp;$P124,TRUE),""####""),""[0-9]+"")),IF(IFERROR(SEARCH(""моцро"",INDIRECT(""'Ответы на форму (1)'!F""&amp;$P124,TRUE)),-1) &gt;= 0,117,INDIRECT(""'Ответы на форму (1)'!F""&amp;$P124,TRUE)))"),"")</f>
        <v/>
      </c>
      <c r="G124" s="6" t="e">
        <f aca="true">INDIRECT("'Ответы на форму (1)'!G"&amp;$P124,TRUE())</f>
        <v>#REF!</v>
      </c>
      <c r="H124" s="6" t="e">
        <f aca="true">IFERROR(MID(INDIRECT("'Ответы на форму (1)'!H"&amp;$P124,TRUE()),SEARCH("vk.com",INDIRECT("'Ответы на форму (1)'!H"&amp;$P124,TRUE())),LEN(INDIRECT("'Ответы на форму (1)'!H"&amp;$P124,TRUE()))),INDIRECT("'Ответы на форму (1)'!H"&amp;$P124,TRUE()))</f>
        <v>#REF!</v>
      </c>
      <c r="I124" s="6" t="e">
        <f aca="true">INDIRECT("'Ответы на форму (1)'!I"&amp;$P124,TRUE())</f>
        <v>#REF!</v>
      </c>
      <c r="J124" s="11" t="str">
        <f aca="false">IFERROR(__xludf.dummyfunction("arrayformula(trim(iferror(SPLIT(T(INDIRECT(""'Ответы на форму (1)'!J""&amp;$P124,TRUE)),"","",TRUE,TRUE),"""")))"),"")</f>
        <v/>
      </c>
      <c r="K124" s="11"/>
      <c r="L124" s="11"/>
      <c r="M124" s="11" t="e">
        <f aca="true">INDIRECT("'Ответы на форму (1)'!K"&amp;$P124,TRUE())</f>
        <v>#REF!</v>
      </c>
      <c r="N124" s="11" t="e">
        <f aca="true">INDIRECT("'Ответы на форму (1)'!L"&amp;$P124,TRUE())</f>
        <v>#REF!</v>
      </c>
      <c r="O124" s="6" t="e">
        <f aca="false" t="array" ref="O124:O124">IF(B124 &lt;&gt; "",IF(COUNTIF(concat(TRIM('Список прошлого года'!$B$2:$B$200),TRIM('Список прошлого года'!$C$2:$C$200)),concat(TRIM(B124),TRIM(C124))) &gt; 0,"Да","Нет"),"")</f>
        <v>#REF!</v>
      </c>
      <c r="P124" s="7" t="n">
        <v>146</v>
      </c>
      <c r="Q124" s="16" t="n">
        <f aca="false">IF(NOT(ISBLANK(B124)), 0,"")</f>
        <v>0</v>
      </c>
      <c r="R124" s="7" t="n">
        <f aca="false">FALSE()</f>
        <v>0</v>
      </c>
      <c r="S124" s="6"/>
      <c r="T124" s="6"/>
      <c r="U124" s="7" t="n">
        <f aca="false">FALSE()</f>
        <v>0</v>
      </c>
      <c r="V124" s="7" t="n">
        <f aca="false">FALSE()</f>
        <v>0</v>
      </c>
      <c r="W124" s="7" t="n">
        <f aca="false">FALSE()</f>
        <v>0</v>
      </c>
      <c r="X124" s="7" t="n">
        <f aca="false">FALSE()</f>
        <v>0</v>
      </c>
      <c r="Y124" s="7" t="n">
        <f aca="false">FALSE()</f>
        <v>0</v>
      </c>
      <c r="Z124" s="7" t="n">
        <f aca="false">FALSE()</f>
        <v>0</v>
      </c>
      <c r="AA124" s="7" t="n">
        <f aca="false">FALSE()</f>
        <v>0</v>
      </c>
      <c r="AB124" s="7" t="n">
        <f aca="false">FALSE()</f>
        <v>0</v>
      </c>
      <c r="AC124" s="7" t="n">
        <f aca="false">FALSE()</f>
        <v>0</v>
      </c>
      <c r="AD124" s="7" t="n">
        <f aca="false">FALSE()</f>
        <v>0</v>
      </c>
      <c r="AE124" s="7" t="n">
        <f aca="false">FALSE()</f>
        <v>0</v>
      </c>
      <c r="AF124" s="7" t="n">
        <f aca="false">FALSE()</f>
        <v>0</v>
      </c>
      <c r="AG124" s="7" t="n">
        <f aca="false">FALSE()</f>
        <v>0</v>
      </c>
      <c r="AH124" s="7" t="n">
        <f aca="false">FALSE()</f>
        <v>0</v>
      </c>
      <c r="AI124" s="7" t="n">
        <f aca="false">FALSE()</f>
        <v>0</v>
      </c>
      <c r="AJ124" s="7" t="n">
        <f aca="false">FALSE()</f>
        <v>0</v>
      </c>
      <c r="AK124" s="7" t="n">
        <f aca="false">FALSE()</f>
        <v>0</v>
      </c>
      <c r="AL124" s="7" t="n">
        <f aca="false">FALSE()</f>
        <v>0</v>
      </c>
      <c r="AM124" s="7" t="n">
        <f aca="false">FALSE()</f>
        <v>0</v>
      </c>
      <c r="AN124" s="7" t="n">
        <f aca="false">FALSE()</f>
        <v>0</v>
      </c>
      <c r="AO124" s="7" t="n">
        <f aca="false">FALSE()</f>
        <v>0</v>
      </c>
    </row>
    <row r="125" customFormat="false" ht="15.75" hidden="false" customHeight="false" outlineLevel="0" collapsed="false">
      <c r="A125" s="6" t="e">
        <f aca="true">INDIRECT("'Ответы на форму (1)'!A"&amp;$P125,TRUE())</f>
        <v>#REF!</v>
      </c>
      <c r="B125" s="6" t="e">
        <f aca="true">INDIRECT("'Ответы на форму (1)'!B"&amp;$P125,TRUE())</f>
        <v>#REF!</v>
      </c>
      <c r="C125" s="6" t="e">
        <f aca="true">INDIRECT("'Ответы на форму (1)'!C"&amp;$P125,TRUE())</f>
        <v>#REF!</v>
      </c>
      <c r="D125" s="6" t="e">
        <f aca="true">INDIRECT("'Ответы на форму (1)'!D"&amp;$P125,TRUE())</f>
        <v>#REF!</v>
      </c>
      <c r="E125" s="6" t="e">
        <f aca="true">INDIRECT("'Ответы на форму (1)'!E"&amp;$P125,TRUE())</f>
        <v>#REF!</v>
      </c>
      <c r="F125" s="6" t="str">
        <f aca="false">IFERROR(__xludf.dummyfunction("iferror(VALUE(REGEXEXTRACT(TEXT(INDIRECT(""'Ответы на форму (1)'!F""&amp;$P125,TRUE),""####""),""[0-9]+"")),IF(IFERROR(SEARCH(""моцро"",INDIRECT(""'Ответы на форму (1)'!F""&amp;$P125,TRUE)),-1) &gt;= 0,117,INDIRECT(""'Ответы на форму (1)'!F""&amp;$P125,TRUE)))"),"")</f>
        <v/>
      </c>
      <c r="G125" s="6" t="e">
        <f aca="true">INDIRECT("'Ответы на форму (1)'!G"&amp;$P125,TRUE())</f>
        <v>#REF!</v>
      </c>
      <c r="H125" s="6" t="e">
        <f aca="true">IFERROR(MID(INDIRECT("'Ответы на форму (1)'!H"&amp;$P125,TRUE()),SEARCH("vk.com",INDIRECT("'Ответы на форму (1)'!H"&amp;$P125,TRUE())),LEN(INDIRECT("'Ответы на форму (1)'!H"&amp;$P125,TRUE()))),INDIRECT("'Ответы на форму (1)'!H"&amp;$P125,TRUE()))</f>
        <v>#REF!</v>
      </c>
      <c r="I125" s="6" t="e">
        <f aca="true">INDIRECT("'Ответы на форму (1)'!I"&amp;$P125,TRUE())</f>
        <v>#REF!</v>
      </c>
      <c r="J125" s="11" t="str">
        <f aca="false">IFERROR(__xludf.dummyfunction("arrayformula(trim(iferror(SPLIT(T(INDIRECT(""'Ответы на форму (1)'!J""&amp;$P125,TRUE)),"","",TRUE,TRUE),"""")))"),"")</f>
        <v/>
      </c>
      <c r="K125" s="11"/>
      <c r="L125" s="11"/>
      <c r="M125" s="11" t="e">
        <f aca="true">INDIRECT("'Ответы на форму (1)'!K"&amp;$P125,TRUE())</f>
        <v>#REF!</v>
      </c>
      <c r="N125" s="11" t="e">
        <f aca="true">INDIRECT("'Ответы на форму (1)'!L"&amp;$P125,TRUE())</f>
        <v>#REF!</v>
      </c>
      <c r="O125" s="6" t="e">
        <f aca="false" t="array" ref="O125:O125">IF(B125 &lt;&gt; "",IF(COUNTIF(concat(TRIM('Список прошлого года'!$B$2:$B$200),TRIM('Список прошлого года'!$C$2:$C$200)),concat(TRIM(B125),TRIM(C125))) &gt; 0,"Да","Нет"),"")</f>
        <v>#REF!</v>
      </c>
      <c r="P125" s="7" t="n">
        <v>147</v>
      </c>
      <c r="Q125" s="16" t="n">
        <f aca="false">IF(NOT(ISBLANK(B125)), 0,"")</f>
        <v>0</v>
      </c>
      <c r="R125" s="7" t="n">
        <f aca="false">FALSE()</f>
        <v>0</v>
      </c>
      <c r="S125" s="6"/>
      <c r="T125" s="6"/>
      <c r="U125" s="7" t="n">
        <f aca="false">FALSE()</f>
        <v>0</v>
      </c>
      <c r="V125" s="7" t="n">
        <f aca="false">FALSE()</f>
        <v>0</v>
      </c>
      <c r="W125" s="7" t="n">
        <f aca="false">FALSE()</f>
        <v>0</v>
      </c>
      <c r="X125" s="7" t="n">
        <f aca="false">FALSE()</f>
        <v>0</v>
      </c>
      <c r="Y125" s="7" t="n">
        <f aca="false">FALSE()</f>
        <v>0</v>
      </c>
      <c r="Z125" s="7" t="n">
        <f aca="false">FALSE()</f>
        <v>0</v>
      </c>
      <c r="AA125" s="7" t="n">
        <f aca="false">FALSE()</f>
        <v>0</v>
      </c>
      <c r="AB125" s="7" t="n">
        <f aca="false">FALSE()</f>
        <v>0</v>
      </c>
      <c r="AC125" s="7" t="n">
        <f aca="false">FALSE()</f>
        <v>0</v>
      </c>
      <c r="AD125" s="7" t="n">
        <f aca="false">FALSE()</f>
        <v>0</v>
      </c>
      <c r="AE125" s="7" t="n">
        <f aca="false">FALSE()</f>
        <v>0</v>
      </c>
      <c r="AF125" s="7" t="n">
        <f aca="false">FALSE()</f>
        <v>0</v>
      </c>
      <c r="AG125" s="7" t="n">
        <f aca="false">FALSE()</f>
        <v>0</v>
      </c>
      <c r="AH125" s="7" t="n">
        <f aca="false">FALSE()</f>
        <v>0</v>
      </c>
      <c r="AI125" s="7" t="n">
        <f aca="false">FALSE()</f>
        <v>0</v>
      </c>
      <c r="AJ125" s="7" t="n">
        <f aca="false">FALSE()</f>
        <v>0</v>
      </c>
      <c r="AK125" s="7" t="n">
        <f aca="false">FALSE()</f>
        <v>0</v>
      </c>
      <c r="AL125" s="7" t="n">
        <f aca="false">FALSE()</f>
        <v>0</v>
      </c>
      <c r="AM125" s="7" t="n">
        <f aca="false">FALSE()</f>
        <v>0</v>
      </c>
      <c r="AN125" s="7" t="n">
        <f aca="false">FALSE()</f>
        <v>0</v>
      </c>
      <c r="AO125" s="7" t="n">
        <f aca="false">FALSE()</f>
        <v>0</v>
      </c>
    </row>
    <row r="126" customFormat="false" ht="15.75" hidden="false" customHeight="false" outlineLevel="0" collapsed="false">
      <c r="A126" s="6" t="e">
        <f aca="true">INDIRECT("'Ответы на форму (1)'!A"&amp;$P126,TRUE())</f>
        <v>#REF!</v>
      </c>
      <c r="B126" s="6" t="e">
        <f aca="true">INDIRECT("'Ответы на форму (1)'!B"&amp;$P126,TRUE())</f>
        <v>#REF!</v>
      </c>
      <c r="C126" s="6" t="e">
        <f aca="true">INDIRECT("'Ответы на форму (1)'!C"&amp;$P126,TRUE())</f>
        <v>#REF!</v>
      </c>
      <c r="D126" s="6" t="e">
        <f aca="true">INDIRECT("'Ответы на форму (1)'!D"&amp;$P126,TRUE())</f>
        <v>#REF!</v>
      </c>
      <c r="E126" s="6" t="e">
        <f aca="true">INDIRECT("'Ответы на форму (1)'!E"&amp;$P126,TRUE())</f>
        <v>#REF!</v>
      </c>
      <c r="F126" s="6" t="str">
        <f aca="false">IFERROR(__xludf.dummyfunction("iferror(VALUE(REGEXEXTRACT(TEXT(INDIRECT(""'Ответы на форму (1)'!F""&amp;$P126,TRUE),""####""),""[0-9]+"")),IF(IFERROR(SEARCH(""моцро"",INDIRECT(""'Ответы на форму (1)'!F""&amp;$P126,TRUE)),-1) &gt;= 0,117,INDIRECT(""'Ответы на форму (1)'!F""&amp;$P126,TRUE)))"),"")</f>
        <v/>
      </c>
      <c r="G126" s="6" t="e">
        <f aca="true">INDIRECT("'Ответы на форму (1)'!G"&amp;$P126,TRUE())</f>
        <v>#REF!</v>
      </c>
      <c r="H126" s="6" t="e">
        <f aca="true">IFERROR(MID(INDIRECT("'Ответы на форму (1)'!H"&amp;$P126,TRUE()),SEARCH("vk.com",INDIRECT("'Ответы на форму (1)'!H"&amp;$P126,TRUE())),LEN(INDIRECT("'Ответы на форму (1)'!H"&amp;$P126,TRUE()))),INDIRECT("'Ответы на форму (1)'!H"&amp;$P126,TRUE()))</f>
        <v>#REF!</v>
      </c>
      <c r="I126" s="6" t="e">
        <f aca="true">INDIRECT("'Ответы на форму (1)'!I"&amp;$P126,TRUE())</f>
        <v>#REF!</v>
      </c>
      <c r="J126" s="11" t="str">
        <f aca="false">IFERROR(__xludf.dummyfunction("arrayformula(trim(iferror(SPLIT(T(INDIRECT(""'Ответы на форму (1)'!J""&amp;$P126,TRUE)),"","",TRUE,TRUE),"""")))"),"")</f>
        <v/>
      </c>
      <c r="K126" s="11"/>
      <c r="L126" s="11"/>
      <c r="M126" s="11" t="e">
        <f aca="true">INDIRECT("'Ответы на форму (1)'!K"&amp;$P126,TRUE())</f>
        <v>#REF!</v>
      </c>
      <c r="N126" s="11" t="e">
        <f aca="true">INDIRECT("'Ответы на форму (1)'!L"&amp;$P126,TRUE())</f>
        <v>#REF!</v>
      </c>
      <c r="O126" s="6" t="e">
        <f aca="false" t="array" ref="O126:O126">IF(B126 &lt;&gt; "",IF(COUNTIF(concat(TRIM('Список прошлого года'!$B$2:$B$200),TRIM('Список прошлого года'!$C$2:$C$200)),concat(TRIM(B126),TRIM(C126))) &gt; 0,"Да","Нет"),"")</f>
        <v>#REF!</v>
      </c>
      <c r="P126" s="7" t="n">
        <v>148</v>
      </c>
      <c r="Q126" s="16" t="n">
        <f aca="false">IF(NOT(ISBLANK(B126)), 0,"")</f>
        <v>0</v>
      </c>
      <c r="R126" s="7" t="n">
        <f aca="false">FALSE()</f>
        <v>0</v>
      </c>
      <c r="S126" s="6"/>
      <c r="T126" s="6"/>
      <c r="U126" s="7" t="n">
        <f aca="false">FALSE()</f>
        <v>0</v>
      </c>
      <c r="V126" s="7" t="n">
        <f aca="false">FALSE()</f>
        <v>0</v>
      </c>
      <c r="W126" s="7" t="n">
        <f aca="false">FALSE()</f>
        <v>0</v>
      </c>
      <c r="X126" s="7" t="n">
        <f aca="false">FALSE()</f>
        <v>0</v>
      </c>
      <c r="Y126" s="7" t="n">
        <f aca="false">FALSE()</f>
        <v>0</v>
      </c>
      <c r="Z126" s="7" t="n">
        <f aca="false">FALSE()</f>
        <v>0</v>
      </c>
      <c r="AA126" s="7" t="n">
        <f aca="false">FALSE()</f>
        <v>0</v>
      </c>
      <c r="AB126" s="7" t="n">
        <f aca="false">FALSE()</f>
        <v>0</v>
      </c>
      <c r="AC126" s="7" t="n">
        <f aca="false">FALSE()</f>
        <v>0</v>
      </c>
      <c r="AD126" s="7" t="n">
        <f aca="false">FALSE()</f>
        <v>0</v>
      </c>
      <c r="AE126" s="7" t="n">
        <f aca="false">FALSE()</f>
        <v>0</v>
      </c>
      <c r="AF126" s="7" t="n">
        <f aca="false">FALSE()</f>
        <v>0</v>
      </c>
      <c r="AG126" s="7" t="n">
        <f aca="false">FALSE()</f>
        <v>0</v>
      </c>
      <c r="AH126" s="7" t="n">
        <f aca="false">FALSE()</f>
        <v>0</v>
      </c>
      <c r="AI126" s="7" t="n">
        <f aca="false">FALSE()</f>
        <v>0</v>
      </c>
      <c r="AJ126" s="7" t="n">
        <f aca="false">FALSE()</f>
        <v>0</v>
      </c>
      <c r="AK126" s="7" t="n">
        <f aca="false">FALSE()</f>
        <v>0</v>
      </c>
      <c r="AL126" s="7" t="n">
        <f aca="false">FALSE()</f>
        <v>0</v>
      </c>
      <c r="AM126" s="7" t="n">
        <f aca="false">FALSE()</f>
        <v>0</v>
      </c>
      <c r="AN126" s="7" t="n">
        <f aca="false">FALSE()</f>
        <v>0</v>
      </c>
      <c r="AO126" s="7" t="n">
        <f aca="false">FALSE()</f>
        <v>0</v>
      </c>
    </row>
    <row r="127" customFormat="false" ht="15.75" hidden="false" customHeight="false" outlineLevel="0" collapsed="false">
      <c r="A127" s="6" t="e">
        <f aca="true">INDIRECT("'Ответы на форму (1)'!A"&amp;$P127,TRUE())</f>
        <v>#REF!</v>
      </c>
      <c r="B127" s="6" t="e">
        <f aca="true">INDIRECT("'Ответы на форму (1)'!B"&amp;$P127,TRUE())</f>
        <v>#REF!</v>
      </c>
      <c r="C127" s="6" t="e">
        <f aca="true">INDIRECT("'Ответы на форму (1)'!C"&amp;$P127,TRUE())</f>
        <v>#REF!</v>
      </c>
      <c r="D127" s="6" t="e">
        <f aca="true">INDIRECT("'Ответы на форму (1)'!D"&amp;$P127,TRUE())</f>
        <v>#REF!</v>
      </c>
      <c r="E127" s="6" t="e">
        <f aca="true">INDIRECT("'Ответы на форму (1)'!E"&amp;$P127,TRUE())</f>
        <v>#REF!</v>
      </c>
      <c r="F127" s="6" t="str">
        <f aca="false">IFERROR(__xludf.dummyfunction("iferror(VALUE(REGEXEXTRACT(TEXT(INDIRECT(""'Ответы на форму (1)'!F""&amp;$P127,TRUE),""####""),""[0-9]+"")),IF(IFERROR(SEARCH(""моцро"",INDIRECT(""'Ответы на форму (1)'!F""&amp;$P127,TRUE)),-1) &gt;= 0,117,INDIRECT(""'Ответы на форму (1)'!F""&amp;$P127,TRUE)))"),"")</f>
        <v/>
      </c>
      <c r="G127" s="6" t="e">
        <f aca="true">INDIRECT("'Ответы на форму (1)'!G"&amp;$P127,TRUE())</f>
        <v>#REF!</v>
      </c>
      <c r="H127" s="6" t="e">
        <f aca="true">IFERROR(MID(INDIRECT("'Ответы на форму (1)'!H"&amp;$P127,TRUE()),SEARCH("vk.com",INDIRECT("'Ответы на форму (1)'!H"&amp;$P127,TRUE())),LEN(INDIRECT("'Ответы на форму (1)'!H"&amp;$P127,TRUE()))),INDIRECT("'Ответы на форму (1)'!H"&amp;$P127,TRUE()))</f>
        <v>#REF!</v>
      </c>
      <c r="I127" s="6" t="e">
        <f aca="true">INDIRECT("'Ответы на форму (1)'!I"&amp;$P127,TRUE())</f>
        <v>#REF!</v>
      </c>
      <c r="J127" s="11" t="str">
        <f aca="false">IFERROR(__xludf.dummyfunction("arrayformula(trim(iferror(SPLIT(T(INDIRECT(""'Ответы на форму (1)'!J""&amp;$P127,TRUE)),"","",TRUE,TRUE),"""")))"),"")</f>
        <v/>
      </c>
      <c r="K127" s="11"/>
      <c r="L127" s="11"/>
      <c r="M127" s="11" t="e">
        <f aca="true">INDIRECT("'Ответы на форму (1)'!K"&amp;$P127,TRUE())</f>
        <v>#REF!</v>
      </c>
      <c r="N127" s="11" t="e">
        <f aca="true">INDIRECT("'Ответы на форму (1)'!L"&amp;$P127,TRUE())</f>
        <v>#REF!</v>
      </c>
      <c r="O127" s="6" t="e">
        <f aca="false" t="array" ref="O127:O127">IF(B127 &lt;&gt; "",IF(COUNTIF(concat(TRIM('Список прошлого года'!$B$2:$B$200),TRIM('Список прошлого года'!$C$2:$C$200)),concat(TRIM(B127),TRIM(C127))) &gt; 0,"Да","Нет"),"")</f>
        <v>#REF!</v>
      </c>
      <c r="P127" s="7" t="n">
        <v>149</v>
      </c>
      <c r="Q127" s="16" t="n">
        <f aca="false">IF(NOT(ISBLANK(B127)), 0,"")</f>
        <v>0</v>
      </c>
      <c r="R127" s="7" t="n">
        <f aca="false">FALSE()</f>
        <v>0</v>
      </c>
      <c r="S127" s="6"/>
      <c r="T127" s="6"/>
      <c r="U127" s="7" t="n">
        <f aca="false">FALSE()</f>
        <v>0</v>
      </c>
      <c r="V127" s="7" t="n">
        <f aca="false">FALSE()</f>
        <v>0</v>
      </c>
      <c r="W127" s="7" t="n">
        <f aca="false">FALSE()</f>
        <v>0</v>
      </c>
      <c r="X127" s="7" t="n">
        <f aca="false">FALSE()</f>
        <v>0</v>
      </c>
      <c r="Y127" s="7" t="n">
        <f aca="false">FALSE()</f>
        <v>0</v>
      </c>
      <c r="Z127" s="7" t="n">
        <f aca="false">FALSE()</f>
        <v>0</v>
      </c>
      <c r="AA127" s="7" t="n">
        <f aca="false">FALSE()</f>
        <v>0</v>
      </c>
      <c r="AB127" s="7" t="n">
        <f aca="false">FALSE()</f>
        <v>0</v>
      </c>
      <c r="AC127" s="7" t="n">
        <f aca="false">FALSE()</f>
        <v>0</v>
      </c>
      <c r="AD127" s="7" t="n">
        <f aca="false">FALSE()</f>
        <v>0</v>
      </c>
      <c r="AE127" s="7" t="n">
        <f aca="false">FALSE()</f>
        <v>0</v>
      </c>
      <c r="AF127" s="7" t="n">
        <f aca="false">FALSE()</f>
        <v>0</v>
      </c>
      <c r="AG127" s="7" t="n">
        <f aca="false">FALSE()</f>
        <v>0</v>
      </c>
      <c r="AH127" s="7" t="n">
        <f aca="false">FALSE()</f>
        <v>0</v>
      </c>
      <c r="AI127" s="7" t="n">
        <f aca="false">FALSE()</f>
        <v>0</v>
      </c>
      <c r="AJ127" s="7" t="n">
        <f aca="false">FALSE()</f>
        <v>0</v>
      </c>
      <c r="AK127" s="7" t="n">
        <f aca="false">FALSE()</f>
        <v>0</v>
      </c>
      <c r="AL127" s="7" t="n">
        <f aca="false">FALSE()</f>
        <v>0</v>
      </c>
      <c r="AM127" s="7" t="n">
        <f aca="false">FALSE()</f>
        <v>0</v>
      </c>
      <c r="AN127" s="7" t="n">
        <f aca="false">FALSE()</f>
        <v>0</v>
      </c>
      <c r="AO127" s="7" t="n">
        <f aca="false">FALSE()</f>
        <v>0</v>
      </c>
    </row>
    <row r="128" customFormat="false" ht="15.75" hidden="false" customHeight="false" outlineLevel="0" collapsed="false">
      <c r="A128" s="6" t="e">
        <f aca="true">INDIRECT("'Ответы на форму (1)'!A"&amp;$P128,TRUE())</f>
        <v>#REF!</v>
      </c>
      <c r="B128" s="6" t="e">
        <f aca="true">INDIRECT("'Ответы на форму (1)'!B"&amp;$P128,TRUE())</f>
        <v>#REF!</v>
      </c>
      <c r="C128" s="6" t="e">
        <f aca="true">INDIRECT("'Ответы на форму (1)'!C"&amp;$P128,TRUE())</f>
        <v>#REF!</v>
      </c>
      <c r="D128" s="6" t="e">
        <f aca="true">INDIRECT("'Ответы на форму (1)'!D"&amp;$P128,TRUE())</f>
        <v>#REF!</v>
      </c>
      <c r="E128" s="6" t="e">
        <f aca="true">INDIRECT("'Ответы на форму (1)'!E"&amp;$P128,TRUE())</f>
        <v>#REF!</v>
      </c>
      <c r="F128" s="6" t="str">
        <f aca="false">IFERROR(__xludf.dummyfunction("iferror(VALUE(REGEXEXTRACT(TEXT(INDIRECT(""'Ответы на форму (1)'!F""&amp;$P128,TRUE),""####""),""[0-9]+"")),IF(IFERROR(SEARCH(""моцро"",INDIRECT(""'Ответы на форму (1)'!F""&amp;$P128,TRUE)),-1) &gt;= 0,117,INDIRECT(""'Ответы на форму (1)'!F""&amp;$P128,TRUE)))"),"")</f>
        <v/>
      </c>
      <c r="G128" s="6" t="e">
        <f aca="true">INDIRECT("'Ответы на форму (1)'!G"&amp;$P128,TRUE())</f>
        <v>#REF!</v>
      </c>
      <c r="H128" s="6" t="e">
        <f aca="true">IFERROR(MID(INDIRECT("'Ответы на форму (1)'!H"&amp;$P128,TRUE()),SEARCH("vk.com",INDIRECT("'Ответы на форму (1)'!H"&amp;$P128,TRUE())),LEN(INDIRECT("'Ответы на форму (1)'!H"&amp;$P128,TRUE()))),INDIRECT("'Ответы на форму (1)'!H"&amp;$P128,TRUE()))</f>
        <v>#REF!</v>
      </c>
      <c r="I128" s="6" t="e">
        <f aca="true">INDIRECT("'Ответы на форму (1)'!I"&amp;$P128,TRUE())</f>
        <v>#REF!</v>
      </c>
      <c r="J128" s="11" t="str">
        <f aca="false">IFERROR(__xludf.dummyfunction("arrayformula(trim(iferror(SPLIT(T(INDIRECT(""'Ответы на форму (1)'!J""&amp;$P128,TRUE)),"","",TRUE,TRUE),"""")))"),"")</f>
        <v/>
      </c>
      <c r="K128" s="11"/>
      <c r="L128" s="11"/>
      <c r="M128" s="11" t="e">
        <f aca="true">INDIRECT("'Ответы на форму (1)'!K"&amp;$P128,TRUE())</f>
        <v>#REF!</v>
      </c>
      <c r="N128" s="11" t="e">
        <f aca="true">INDIRECT("'Ответы на форму (1)'!L"&amp;$P128,TRUE())</f>
        <v>#REF!</v>
      </c>
      <c r="O128" s="6" t="e">
        <f aca="false" t="array" ref="O128:O128">IF(B128 &lt;&gt; "",IF(COUNTIF(concat(TRIM('Список прошлого года'!$B$2:$B$200),TRIM('Список прошлого года'!$C$2:$C$200)),concat(TRIM(B128),TRIM(C128))) &gt; 0,"Да","Нет"),"")</f>
        <v>#REF!</v>
      </c>
      <c r="P128" s="7" t="n">
        <v>150</v>
      </c>
      <c r="Q128" s="16" t="n">
        <f aca="false">IF(NOT(ISBLANK(B128)), 0,"")</f>
        <v>0</v>
      </c>
      <c r="R128" s="7" t="n">
        <f aca="false">FALSE()</f>
        <v>0</v>
      </c>
      <c r="S128" s="6"/>
      <c r="T128" s="6"/>
      <c r="U128" s="7" t="n">
        <f aca="false">FALSE()</f>
        <v>0</v>
      </c>
      <c r="V128" s="7" t="n">
        <f aca="false">FALSE()</f>
        <v>0</v>
      </c>
      <c r="W128" s="7" t="n">
        <f aca="false">FALSE()</f>
        <v>0</v>
      </c>
      <c r="X128" s="7" t="n">
        <f aca="false">FALSE()</f>
        <v>0</v>
      </c>
      <c r="Y128" s="7" t="n">
        <f aca="false">FALSE()</f>
        <v>0</v>
      </c>
      <c r="Z128" s="7" t="n">
        <f aca="false">FALSE()</f>
        <v>0</v>
      </c>
      <c r="AA128" s="7" t="n">
        <f aca="false">FALSE()</f>
        <v>0</v>
      </c>
      <c r="AB128" s="7" t="n">
        <f aca="false">FALSE()</f>
        <v>0</v>
      </c>
      <c r="AC128" s="7" t="n">
        <f aca="false">FALSE()</f>
        <v>0</v>
      </c>
      <c r="AD128" s="7" t="n">
        <f aca="false">FALSE()</f>
        <v>0</v>
      </c>
      <c r="AE128" s="7" t="n">
        <f aca="false">FALSE()</f>
        <v>0</v>
      </c>
      <c r="AF128" s="7" t="n">
        <f aca="false">FALSE()</f>
        <v>0</v>
      </c>
      <c r="AG128" s="7" t="n">
        <f aca="false">FALSE()</f>
        <v>0</v>
      </c>
      <c r="AH128" s="7" t="n">
        <f aca="false">FALSE()</f>
        <v>0</v>
      </c>
      <c r="AI128" s="7" t="n">
        <f aca="false">FALSE()</f>
        <v>0</v>
      </c>
      <c r="AJ128" s="7" t="n">
        <f aca="false">FALSE()</f>
        <v>0</v>
      </c>
      <c r="AK128" s="7" t="n">
        <f aca="false">FALSE()</f>
        <v>0</v>
      </c>
      <c r="AL128" s="7" t="n">
        <f aca="false">FALSE()</f>
        <v>0</v>
      </c>
      <c r="AM128" s="7" t="n">
        <f aca="false">FALSE()</f>
        <v>0</v>
      </c>
      <c r="AN128" s="7" t="n">
        <f aca="false">FALSE()</f>
        <v>0</v>
      </c>
      <c r="AO128" s="7" t="n">
        <f aca="false">FALSE()</f>
        <v>0</v>
      </c>
    </row>
    <row r="129" customFormat="false" ht="15.75" hidden="false" customHeight="false" outlineLevel="0" collapsed="false">
      <c r="A129" s="6" t="e">
        <f aca="true">INDIRECT("'Ответы на форму (1)'!A"&amp;$P129,TRUE())</f>
        <v>#REF!</v>
      </c>
      <c r="B129" s="6" t="e">
        <f aca="true">INDIRECT("'Ответы на форму (1)'!B"&amp;$P129,TRUE())</f>
        <v>#REF!</v>
      </c>
      <c r="C129" s="6" t="e">
        <f aca="true">INDIRECT("'Ответы на форму (1)'!C"&amp;$P129,TRUE())</f>
        <v>#REF!</v>
      </c>
      <c r="D129" s="6" t="e">
        <f aca="true">INDIRECT("'Ответы на форму (1)'!D"&amp;$P129,TRUE())</f>
        <v>#REF!</v>
      </c>
      <c r="E129" s="6" t="e">
        <f aca="true">INDIRECT("'Ответы на форму (1)'!E"&amp;$P129,TRUE())</f>
        <v>#REF!</v>
      </c>
      <c r="F129" s="6" t="str">
        <f aca="false">IFERROR(__xludf.dummyfunction("iferror(VALUE(REGEXEXTRACT(TEXT(INDIRECT(""'Ответы на форму (1)'!F""&amp;$P129,TRUE),""####""),""[0-9]+"")),IF(IFERROR(SEARCH(""моцро"",INDIRECT(""'Ответы на форму (1)'!F""&amp;$P129,TRUE)),-1) &gt;= 0,117,INDIRECT(""'Ответы на форму (1)'!F""&amp;$P129,TRUE)))"),"")</f>
        <v/>
      </c>
      <c r="G129" s="6" t="e">
        <f aca="true">INDIRECT("'Ответы на форму (1)'!G"&amp;$P129,TRUE())</f>
        <v>#REF!</v>
      </c>
      <c r="H129" s="6" t="e">
        <f aca="true">IFERROR(MID(INDIRECT("'Ответы на форму (1)'!H"&amp;$P129,TRUE()),SEARCH("vk.com",INDIRECT("'Ответы на форму (1)'!H"&amp;$P129,TRUE())),LEN(INDIRECT("'Ответы на форму (1)'!H"&amp;$P129,TRUE()))),INDIRECT("'Ответы на форму (1)'!H"&amp;$P129,TRUE()))</f>
        <v>#REF!</v>
      </c>
      <c r="I129" s="6" t="e">
        <f aca="true">INDIRECT("'Ответы на форму (1)'!I"&amp;$P129,TRUE())</f>
        <v>#REF!</v>
      </c>
      <c r="J129" s="11" t="str">
        <f aca="false">IFERROR(__xludf.dummyfunction("arrayformula(trim(iferror(SPLIT(T(INDIRECT(""'Ответы на форму (1)'!J""&amp;$P129,TRUE)),"","",TRUE,TRUE),"""")))"),"")</f>
        <v/>
      </c>
      <c r="K129" s="11"/>
      <c r="L129" s="11"/>
      <c r="M129" s="11" t="e">
        <f aca="true">INDIRECT("'Ответы на форму (1)'!K"&amp;$P129,TRUE())</f>
        <v>#REF!</v>
      </c>
      <c r="N129" s="11" t="e">
        <f aca="true">INDIRECT("'Ответы на форму (1)'!L"&amp;$P129,TRUE())</f>
        <v>#REF!</v>
      </c>
      <c r="O129" s="6" t="e">
        <f aca="false" t="array" ref="O129:O129">IF(B129 &lt;&gt; "",IF(COUNTIF(concat(TRIM('Список прошлого года'!$B$2:$B$200),TRIM('Список прошлого года'!$C$2:$C$200)),concat(TRIM(B129),TRIM(C129))) &gt; 0,"Да","Нет"),"")</f>
        <v>#REF!</v>
      </c>
      <c r="P129" s="7" t="n">
        <v>151</v>
      </c>
      <c r="Q129" s="16" t="n">
        <f aca="false">IF(NOT(ISBLANK(B129)), 0,"")</f>
        <v>0</v>
      </c>
      <c r="R129" s="7" t="n">
        <f aca="false">FALSE()</f>
        <v>0</v>
      </c>
      <c r="S129" s="6"/>
      <c r="T129" s="6"/>
      <c r="U129" s="7" t="n">
        <f aca="false">FALSE()</f>
        <v>0</v>
      </c>
      <c r="V129" s="7" t="n">
        <f aca="false">FALSE()</f>
        <v>0</v>
      </c>
      <c r="W129" s="7" t="n">
        <f aca="false">FALSE()</f>
        <v>0</v>
      </c>
      <c r="X129" s="7" t="n">
        <f aca="false">FALSE()</f>
        <v>0</v>
      </c>
      <c r="Y129" s="7" t="n">
        <f aca="false">FALSE()</f>
        <v>0</v>
      </c>
      <c r="Z129" s="7" t="n">
        <f aca="false">FALSE()</f>
        <v>0</v>
      </c>
      <c r="AA129" s="7" t="n">
        <f aca="false">FALSE()</f>
        <v>0</v>
      </c>
      <c r="AB129" s="7" t="n">
        <f aca="false">FALSE()</f>
        <v>0</v>
      </c>
      <c r="AC129" s="7" t="n">
        <f aca="false">FALSE()</f>
        <v>0</v>
      </c>
      <c r="AD129" s="7" t="n">
        <f aca="false">FALSE()</f>
        <v>0</v>
      </c>
      <c r="AE129" s="7" t="n">
        <f aca="false">FALSE()</f>
        <v>0</v>
      </c>
      <c r="AF129" s="7" t="n">
        <f aca="false">FALSE()</f>
        <v>0</v>
      </c>
      <c r="AG129" s="7" t="n">
        <f aca="false">FALSE()</f>
        <v>0</v>
      </c>
      <c r="AH129" s="7" t="n">
        <f aca="false">FALSE()</f>
        <v>0</v>
      </c>
      <c r="AI129" s="7" t="n">
        <f aca="false">FALSE()</f>
        <v>0</v>
      </c>
      <c r="AJ129" s="7" t="n">
        <f aca="false">FALSE()</f>
        <v>0</v>
      </c>
      <c r="AK129" s="7" t="n">
        <f aca="false">FALSE()</f>
        <v>0</v>
      </c>
      <c r="AL129" s="7" t="n">
        <f aca="false">FALSE()</f>
        <v>0</v>
      </c>
      <c r="AM129" s="7" t="n">
        <f aca="false">FALSE()</f>
        <v>0</v>
      </c>
      <c r="AN129" s="7" t="n">
        <f aca="false">FALSE()</f>
        <v>0</v>
      </c>
      <c r="AO129" s="7" t="n">
        <f aca="false">FALSE()</f>
        <v>0</v>
      </c>
    </row>
    <row r="130" customFormat="false" ht="15.75" hidden="false" customHeight="false" outlineLevel="0" collapsed="false">
      <c r="A130" s="6" t="e">
        <f aca="true">INDIRECT("'Ответы на форму (1)'!A"&amp;$P130,TRUE())</f>
        <v>#REF!</v>
      </c>
      <c r="B130" s="6" t="e">
        <f aca="true">INDIRECT("'Ответы на форму (1)'!B"&amp;$P130,TRUE())</f>
        <v>#REF!</v>
      </c>
      <c r="C130" s="6" t="e">
        <f aca="true">INDIRECT("'Ответы на форму (1)'!C"&amp;$P130,TRUE())</f>
        <v>#REF!</v>
      </c>
      <c r="D130" s="6" t="e">
        <f aca="true">INDIRECT("'Ответы на форму (1)'!D"&amp;$P130,TRUE())</f>
        <v>#REF!</v>
      </c>
      <c r="E130" s="6" t="e">
        <f aca="true">INDIRECT("'Ответы на форму (1)'!E"&amp;$P130,TRUE())</f>
        <v>#REF!</v>
      </c>
      <c r="F130" s="6" t="str">
        <f aca="false">IFERROR(__xludf.dummyfunction("iferror(VALUE(REGEXEXTRACT(TEXT(INDIRECT(""'Ответы на форму (1)'!F""&amp;$P130,TRUE),""####""),""[0-9]+"")),IF(IFERROR(SEARCH(""моцро"",INDIRECT(""'Ответы на форму (1)'!F""&amp;$P130,TRUE)),-1) &gt;= 0,117,INDIRECT(""'Ответы на форму (1)'!F""&amp;$P130,TRUE)))"),"")</f>
        <v/>
      </c>
      <c r="G130" s="6" t="e">
        <f aca="true">INDIRECT("'Ответы на форму (1)'!G"&amp;$P130,TRUE())</f>
        <v>#REF!</v>
      </c>
      <c r="H130" s="6" t="e">
        <f aca="true">IFERROR(MID(INDIRECT("'Ответы на форму (1)'!H"&amp;$P130,TRUE()),SEARCH("vk.com",INDIRECT("'Ответы на форму (1)'!H"&amp;$P130,TRUE())),LEN(INDIRECT("'Ответы на форму (1)'!H"&amp;$P130,TRUE()))),INDIRECT("'Ответы на форму (1)'!H"&amp;$P130,TRUE()))</f>
        <v>#REF!</v>
      </c>
      <c r="I130" s="6" t="e">
        <f aca="true">INDIRECT("'Ответы на форму (1)'!I"&amp;$P130,TRUE())</f>
        <v>#REF!</v>
      </c>
      <c r="J130" s="11" t="str">
        <f aca="false">IFERROR(__xludf.dummyfunction("arrayformula(trim(iferror(SPLIT(T(INDIRECT(""'Ответы на форму (1)'!J""&amp;$P130,TRUE)),"","",TRUE,TRUE),"""")))"),"")</f>
        <v/>
      </c>
      <c r="K130" s="11"/>
      <c r="L130" s="11"/>
      <c r="M130" s="11" t="e">
        <f aca="true">INDIRECT("'Ответы на форму (1)'!K"&amp;$P130,TRUE())</f>
        <v>#REF!</v>
      </c>
      <c r="N130" s="11" t="e">
        <f aca="true">INDIRECT("'Ответы на форму (1)'!L"&amp;$P130,TRUE())</f>
        <v>#REF!</v>
      </c>
      <c r="O130" s="6" t="e">
        <f aca="false" t="array" ref="O130:O130">IF(B130 &lt;&gt; "",IF(COUNTIF(concat(TRIM('Список прошлого года'!$B$2:$B$200),TRIM('Список прошлого года'!$C$2:$C$200)),concat(TRIM(B130),TRIM(C130))) &gt; 0,"Да","Нет"),"")</f>
        <v>#REF!</v>
      </c>
      <c r="P130" s="7" t="n">
        <v>152</v>
      </c>
      <c r="Q130" s="16" t="n">
        <f aca="false">IF(NOT(ISBLANK(B130)), 0,"")</f>
        <v>0</v>
      </c>
      <c r="R130" s="7" t="n">
        <f aca="false">FALSE()</f>
        <v>0</v>
      </c>
      <c r="S130" s="6"/>
      <c r="T130" s="6"/>
      <c r="U130" s="7" t="n">
        <f aca="false">FALSE()</f>
        <v>0</v>
      </c>
      <c r="V130" s="7" t="n">
        <f aca="false">FALSE()</f>
        <v>0</v>
      </c>
      <c r="W130" s="7" t="n">
        <f aca="false">FALSE()</f>
        <v>0</v>
      </c>
      <c r="X130" s="7" t="n">
        <f aca="false">FALSE()</f>
        <v>0</v>
      </c>
      <c r="Y130" s="7" t="n">
        <f aca="false">FALSE()</f>
        <v>0</v>
      </c>
      <c r="Z130" s="7" t="n">
        <f aca="false">FALSE()</f>
        <v>0</v>
      </c>
      <c r="AA130" s="7" t="n">
        <f aca="false">FALSE()</f>
        <v>0</v>
      </c>
      <c r="AB130" s="7" t="n">
        <f aca="false">FALSE()</f>
        <v>0</v>
      </c>
      <c r="AC130" s="7" t="n">
        <f aca="false">FALSE()</f>
        <v>0</v>
      </c>
      <c r="AD130" s="7" t="n">
        <f aca="false">FALSE()</f>
        <v>0</v>
      </c>
      <c r="AE130" s="7" t="n">
        <f aca="false">FALSE()</f>
        <v>0</v>
      </c>
      <c r="AF130" s="7" t="n">
        <f aca="false">FALSE()</f>
        <v>0</v>
      </c>
      <c r="AG130" s="7" t="n">
        <f aca="false">FALSE()</f>
        <v>0</v>
      </c>
      <c r="AH130" s="7" t="n">
        <f aca="false">FALSE()</f>
        <v>0</v>
      </c>
      <c r="AI130" s="7" t="n">
        <f aca="false">FALSE()</f>
        <v>0</v>
      </c>
      <c r="AJ130" s="7" t="n">
        <f aca="false">FALSE()</f>
        <v>0</v>
      </c>
      <c r="AK130" s="7" t="n">
        <f aca="false">FALSE()</f>
        <v>0</v>
      </c>
      <c r="AL130" s="7" t="n">
        <f aca="false">FALSE()</f>
        <v>0</v>
      </c>
      <c r="AM130" s="7" t="n">
        <f aca="false">FALSE()</f>
        <v>0</v>
      </c>
      <c r="AN130" s="7" t="n">
        <f aca="false">FALSE()</f>
        <v>0</v>
      </c>
      <c r="AO130" s="7" t="n">
        <f aca="false">FALSE()</f>
        <v>0</v>
      </c>
    </row>
    <row r="131" customFormat="false" ht="15.75" hidden="false" customHeight="false" outlineLevel="0" collapsed="false">
      <c r="A131" s="6" t="e">
        <f aca="true">INDIRECT("'Ответы на форму (1)'!A"&amp;$P131,TRUE())</f>
        <v>#REF!</v>
      </c>
      <c r="B131" s="6" t="e">
        <f aca="true">INDIRECT("'Ответы на форму (1)'!B"&amp;$P131,TRUE())</f>
        <v>#REF!</v>
      </c>
      <c r="C131" s="6" t="e">
        <f aca="true">INDIRECT("'Ответы на форму (1)'!C"&amp;$P131,TRUE())</f>
        <v>#REF!</v>
      </c>
      <c r="D131" s="6" t="e">
        <f aca="true">INDIRECT("'Ответы на форму (1)'!D"&amp;$P131,TRUE())</f>
        <v>#REF!</v>
      </c>
      <c r="E131" s="6" t="e">
        <f aca="true">INDIRECT("'Ответы на форму (1)'!E"&amp;$P131,TRUE())</f>
        <v>#REF!</v>
      </c>
      <c r="F131" s="6" t="str">
        <f aca="false">IFERROR(__xludf.dummyfunction("iferror(VALUE(REGEXEXTRACT(TEXT(INDIRECT(""'Ответы на форму (1)'!F""&amp;$P131,TRUE),""####""),""[0-9]+"")),IF(IFERROR(SEARCH(""моцро"",INDIRECT(""'Ответы на форму (1)'!F""&amp;$P131,TRUE)),-1) &gt;= 0,117,INDIRECT(""'Ответы на форму (1)'!F""&amp;$P131,TRUE)))"),"")</f>
        <v/>
      </c>
      <c r="G131" s="6" t="e">
        <f aca="true">INDIRECT("'Ответы на форму (1)'!G"&amp;$P131,TRUE())</f>
        <v>#REF!</v>
      </c>
      <c r="H131" s="6" t="e">
        <f aca="true">IFERROR(MID(INDIRECT("'Ответы на форму (1)'!H"&amp;$P131,TRUE()),SEARCH("vk.com",INDIRECT("'Ответы на форму (1)'!H"&amp;$P131,TRUE())),LEN(INDIRECT("'Ответы на форму (1)'!H"&amp;$P131,TRUE()))),INDIRECT("'Ответы на форму (1)'!H"&amp;$P131,TRUE()))</f>
        <v>#REF!</v>
      </c>
      <c r="I131" s="6" t="e">
        <f aca="true">INDIRECT("'Ответы на форму (1)'!I"&amp;$P131,TRUE())</f>
        <v>#REF!</v>
      </c>
      <c r="J131" s="11" t="str">
        <f aca="false">IFERROR(__xludf.dummyfunction("arrayformula(trim(iferror(SPLIT(T(INDIRECT(""'Ответы на форму (1)'!J""&amp;$P131,TRUE)),"","",TRUE,TRUE),"""")))"),"")</f>
        <v/>
      </c>
      <c r="K131" s="11"/>
      <c r="L131" s="11"/>
      <c r="M131" s="11" t="e">
        <f aca="true">INDIRECT("'Ответы на форму (1)'!K"&amp;$P131,TRUE())</f>
        <v>#REF!</v>
      </c>
      <c r="N131" s="11" t="e">
        <f aca="true">INDIRECT("'Ответы на форму (1)'!L"&amp;$P131,TRUE())</f>
        <v>#REF!</v>
      </c>
      <c r="O131" s="6" t="e">
        <f aca="false" t="array" ref="O131:O131">IF(B131 &lt;&gt; "",IF(COUNTIF(concat(TRIM('Список прошлого года'!$B$2:$B$200),TRIM('Список прошлого года'!$C$2:$C$200)),concat(TRIM(B131),TRIM(C131))) &gt; 0,"Да","Нет"),"")</f>
        <v>#REF!</v>
      </c>
      <c r="P131" s="7" t="n">
        <v>153</v>
      </c>
      <c r="Q131" s="16" t="n">
        <f aca="false">IF(NOT(ISBLANK(B131)), 0,"")</f>
        <v>0</v>
      </c>
      <c r="R131" s="7" t="n">
        <f aca="false">FALSE()</f>
        <v>0</v>
      </c>
      <c r="S131" s="6"/>
      <c r="T131" s="6"/>
      <c r="U131" s="7" t="n">
        <f aca="false">FALSE()</f>
        <v>0</v>
      </c>
      <c r="V131" s="7" t="n">
        <f aca="false">FALSE()</f>
        <v>0</v>
      </c>
      <c r="W131" s="7" t="n">
        <f aca="false">FALSE()</f>
        <v>0</v>
      </c>
      <c r="X131" s="7" t="n">
        <f aca="false">FALSE()</f>
        <v>0</v>
      </c>
      <c r="Y131" s="7" t="n">
        <f aca="false">FALSE()</f>
        <v>0</v>
      </c>
      <c r="Z131" s="7" t="n">
        <f aca="false">FALSE()</f>
        <v>0</v>
      </c>
      <c r="AA131" s="7" t="n">
        <f aca="false">FALSE()</f>
        <v>0</v>
      </c>
      <c r="AB131" s="7" t="n">
        <f aca="false">FALSE()</f>
        <v>0</v>
      </c>
      <c r="AC131" s="7" t="n">
        <f aca="false">FALSE()</f>
        <v>0</v>
      </c>
      <c r="AD131" s="7" t="n">
        <f aca="false">FALSE()</f>
        <v>0</v>
      </c>
      <c r="AE131" s="7" t="n">
        <f aca="false">FALSE()</f>
        <v>0</v>
      </c>
      <c r="AF131" s="7" t="n">
        <f aca="false">FALSE()</f>
        <v>0</v>
      </c>
      <c r="AG131" s="7" t="n">
        <f aca="false">FALSE()</f>
        <v>0</v>
      </c>
      <c r="AH131" s="7" t="n">
        <f aca="false">FALSE()</f>
        <v>0</v>
      </c>
      <c r="AI131" s="7" t="n">
        <f aca="false">FALSE()</f>
        <v>0</v>
      </c>
      <c r="AJ131" s="7" t="n">
        <f aca="false">FALSE()</f>
        <v>0</v>
      </c>
      <c r="AK131" s="7" t="n">
        <f aca="false">FALSE()</f>
        <v>0</v>
      </c>
      <c r="AL131" s="7" t="n">
        <f aca="false">FALSE()</f>
        <v>0</v>
      </c>
      <c r="AM131" s="7" t="n">
        <f aca="false">FALSE()</f>
        <v>0</v>
      </c>
      <c r="AN131" s="7" t="n">
        <f aca="false">FALSE()</f>
        <v>0</v>
      </c>
      <c r="AO131" s="7" t="n">
        <f aca="false">FALSE()</f>
        <v>0</v>
      </c>
    </row>
    <row r="132" customFormat="false" ht="15.75" hidden="false" customHeight="false" outlineLevel="0" collapsed="false">
      <c r="A132" s="6" t="e">
        <f aca="true">INDIRECT("'Ответы на форму (1)'!A"&amp;$P132,TRUE())</f>
        <v>#REF!</v>
      </c>
      <c r="B132" s="6" t="e">
        <f aca="true">INDIRECT("'Ответы на форму (1)'!B"&amp;$P132,TRUE())</f>
        <v>#REF!</v>
      </c>
      <c r="C132" s="6" t="e">
        <f aca="true">INDIRECT("'Ответы на форму (1)'!C"&amp;$P132,TRUE())</f>
        <v>#REF!</v>
      </c>
      <c r="D132" s="6" t="e">
        <f aca="true">INDIRECT("'Ответы на форму (1)'!D"&amp;$P132,TRUE())</f>
        <v>#REF!</v>
      </c>
      <c r="E132" s="6" t="e">
        <f aca="true">INDIRECT("'Ответы на форму (1)'!E"&amp;$P132,TRUE())</f>
        <v>#REF!</v>
      </c>
      <c r="F132" s="6" t="str">
        <f aca="false">IFERROR(__xludf.dummyfunction("iferror(VALUE(REGEXEXTRACT(TEXT(INDIRECT(""'Ответы на форму (1)'!F""&amp;$P132,TRUE),""####""),""[0-9]+"")),IF(IFERROR(SEARCH(""моцро"",INDIRECT(""'Ответы на форму (1)'!F""&amp;$P132,TRUE)),-1) &gt;= 0,117,INDIRECT(""'Ответы на форму (1)'!F""&amp;$P132,TRUE)))"),"")</f>
        <v/>
      </c>
      <c r="G132" s="6" t="e">
        <f aca="true">INDIRECT("'Ответы на форму (1)'!G"&amp;$P132,TRUE())</f>
        <v>#REF!</v>
      </c>
      <c r="H132" s="6" t="e">
        <f aca="true">IFERROR(MID(INDIRECT("'Ответы на форму (1)'!H"&amp;$P132,TRUE()),SEARCH("vk.com",INDIRECT("'Ответы на форму (1)'!H"&amp;$P132,TRUE())),LEN(INDIRECT("'Ответы на форму (1)'!H"&amp;$P132,TRUE()))),INDIRECT("'Ответы на форму (1)'!H"&amp;$P132,TRUE()))</f>
        <v>#REF!</v>
      </c>
      <c r="I132" s="6" t="e">
        <f aca="true">INDIRECT("'Ответы на форму (1)'!I"&amp;$P132,TRUE())</f>
        <v>#REF!</v>
      </c>
      <c r="J132" s="11" t="str">
        <f aca="false">IFERROR(__xludf.dummyfunction("arrayformula(trim(iferror(SPLIT(T(INDIRECT(""'Ответы на форму (1)'!J""&amp;$P132,TRUE)),"","",TRUE,TRUE),"""")))"),"")</f>
        <v/>
      </c>
      <c r="K132" s="11"/>
      <c r="L132" s="11"/>
      <c r="M132" s="11" t="e">
        <f aca="true">INDIRECT("'Ответы на форму (1)'!K"&amp;$P132,TRUE())</f>
        <v>#REF!</v>
      </c>
      <c r="N132" s="11" t="e">
        <f aca="true">INDIRECT("'Ответы на форму (1)'!L"&amp;$P132,TRUE())</f>
        <v>#REF!</v>
      </c>
      <c r="O132" s="6" t="e">
        <f aca="false" t="array" ref="O132:O132">IF(B132 &lt;&gt; "",IF(COUNTIF(concat(TRIM('Список прошлого года'!$B$2:$B$200),TRIM('Список прошлого года'!$C$2:$C$200)),concat(TRIM(B132),TRIM(C132))) &gt; 0,"Да","Нет"),"")</f>
        <v>#REF!</v>
      </c>
      <c r="P132" s="7" t="n">
        <v>154</v>
      </c>
      <c r="Q132" s="16" t="n">
        <f aca="false">IF(NOT(ISBLANK(B132)), 0,"")</f>
        <v>0</v>
      </c>
      <c r="R132" s="7" t="n">
        <f aca="false">FALSE()</f>
        <v>0</v>
      </c>
      <c r="S132" s="6"/>
      <c r="T132" s="6"/>
      <c r="U132" s="7" t="n">
        <f aca="false">FALSE()</f>
        <v>0</v>
      </c>
      <c r="V132" s="7" t="n">
        <f aca="false">FALSE()</f>
        <v>0</v>
      </c>
      <c r="W132" s="7" t="n">
        <f aca="false">FALSE()</f>
        <v>0</v>
      </c>
      <c r="X132" s="7" t="n">
        <f aca="false">FALSE()</f>
        <v>0</v>
      </c>
      <c r="Y132" s="7" t="n">
        <f aca="false">FALSE()</f>
        <v>0</v>
      </c>
      <c r="Z132" s="7" t="n">
        <f aca="false">FALSE()</f>
        <v>0</v>
      </c>
      <c r="AA132" s="7" t="n">
        <f aca="false">FALSE()</f>
        <v>0</v>
      </c>
      <c r="AB132" s="7" t="n">
        <f aca="false">FALSE()</f>
        <v>0</v>
      </c>
      <c r="AC132" s="7" t="n">
        <f aca="false">FALSE()</f>
        <v>0</v>
      </c>
      <c r="AD132" s="7" t="n">
        <f aca="false">FALSE()</f>
        <v>0</v>
      </c>
      <c r="AE132" s="7" t="n">
        <f aca="false">FALSE()</f>
        <v>0</v>
      </c>
      <c r="AF132" s="7" t="n">
        <f aca="false">FALSE()</f>
        <v>0</v>
      </c>
      <c r="AG132" s="7" t="n">
        <f aca="false">FALSE()</f>
        <v>0</v>
      </c>
      <c r="AH132" s="7" t="n">
        <f aca="false">FALSE()</f>
        <v>0</v>
      </c>
      <c r="AI132" s="7" t="n">
        <f aca="false">FALSE()</f>
        <v>0</v>
      </c>
      <c r="AJ132" s="7" t="n">
        <f aca="false">FALSE()</f>
        <v>0</v>
      </c>
      <c r="AK132" s="7" t="n">
        <f aca="false">FALSE()</f>
        <v>0</v>
      </c>
      <c r="AL132" s="7" t="n">
        <f aca="false">FALSE()</f>
        <v>0</v>
      </c>
      <c r="AM132" s="7" t="n">
        <f aca="false">FALSE()</f>
        <v>0</v>
      </c>
      <c r="AN132" s="7" t="n">
        <f aca="false">FALSE()</f>
        <v>0</v>
      </c>
      <c r="AO132" s="7" t="n">
        <f aca="false">FALSE()</f>
        <v>0</v>
      </c>
    </row>
    <row r="133" customFormat="false" ht="15.75" hidden="false" customHeight="false" outlineLevel="0" collapsed="false">
      <c r="A133" s="6" t="e">
        <f aca="true">INDIRECT("'Ответы на форму (1)'!A"&amp;$P133,TRUE())</f>
        <v>#REF!</v>
      </c>
      <c r="B133" s="6" t="e">
        <f aca="true">INDIRECT("'Ответы на форму (1)'!B"&amp;$P133,TRUE())</f>
        <v>#REF!</v>
      </c>
      <c r="C133" s="6" t="e">
        <f aca="true">INDIRECT("'Ответы на форму (1)'!C"&amp;$P133,TRUE())</f>
        <v>#REF!</v>
      </c>
      <c r="D133" s="6" t="e">
        <f aca="true">INDIRECT("'Ответы на форму (1)'!D"&amp;$P133,TRUE())</f>
        <v>#REF!</v>
      </c>
      <c r="E133" s="6" t="e">
        <f aca="true">INDIRECT("'Ответы на форму (1)'!E"&amp;$P133,TRUE())</f>
        <v>#REF!</v>
      </c>
      <c r="F133" s="6" t="str">
        <f aca="false">IFERROR(__xludf.dummyfunction("iferror(VALUE(REGEXEXTRACT(TEXT(INDIRECT(""'Ответы на форму (1)'!F""&amp;$P133,TRUE),""####""),""[0-9]+"")),IF(IFERROR(SEARCH(""моцро"",INDIRECT(""'Ответы на форму (1)'!F""&amp;$P133,TRUE)),-1) &gt;= 0,117,INDIRECT(""'Ответы на форму (1)'!F""&amp;$P133,TRUE)))"),"")</f>
        <v/>
      </c>
      <c r="G133" s="6" t="e">
        <f aca="true">INDIRECT("'Ответы на форму (1)'!G"&amp;$P133,TRUE())</f>
        <v>#REF!</v>
      </c>
      <c r="H133" s="6" t="e">
        <f aca="true">IFERROR(MID(INDIRECT("'Ответы на форму (1)'!H"&amp;$P133,TRUE()),SEARCH("vk.com",INDIRECT("'Ответы на форму (1)'!H"&amp;$P133,TRUE())),LEN(INDIRECT("'Ответы на форму (1)'!H"&amp;$P133,TRUE()))),INDIRECT("'Ответы на форму (1)'!H"&amp;$P133,TRUE()))</f>
        <v>#REF!</v>
      </c>
      <c r="I133" s="6" t="e">
        <f aca="true">INDIRECT("'Ответы на форму (1)'!I"&amp;$P133,TRUE())</f>
        <v>#REF!</v>
      </c>
      <c r="J133" s="11" t="str">
        <f aca="false">IFERROR(__xludf.dummyfunction("arrayformula(trim(iferror(SPLIT(T(INDIRECT(""'Ответы на форму (1)'!J""&amp;$P133,TRUE)),"","",TRUE,TRUE),"""")))"),"")</f>
        <v/>
      </c>
      <c r="K133" s="11"/>
      <c r="L133" s="11"/>
      <c r="M133" s="11" t="e">
        <f aca="true">INDIRECT("'Ответы на форму (1)'!K"&amp;$P133,TRUE())</f>
        <v>#REF!</v>
      </c>
      <c r="N133" s="11" t="e">
        <f aca="true">INDIRECT("'Ответы на форму (1)'!L"&amp;$P133,TRUE())</f>
        <v>#REF!</v>
      </c>
      <c r="O133" s="6" t="e">
        <f aca="false" t="array" ref="O133:O133">IF(B133 &lt;&gt; "",IF(COUNTIF(concat(TRIM('Список прошлого года'!$B$2:$B$200),TRIM('Список прошлого года'!$C$2:$C$200)),concat(TRIM(B133),TRIM(C133))) &gt; 0,"Да","Нет"),"")</f>
        <v>#REF!</v>
      </c>
      <c r="P133" s="7" t="n">
        <v>155</v>
      </c>
      <c r="Q133" s="16" t="n">
        <f aca="false">IF(NOT(ISBLANK(B133)), 0,"")</f>
        <v>0</v>
      </c>
      <c r="R133" s="7" t="n">
        <f aca="false">FALSE()</f>
        <v>0</v>
      </c>
      <c r="S133" s="6"/>
      <c r="T133" s="6"/>
      <c r="U133" s="7" t="n">
        <f aca="false">FALSE()</f>
        <v>0</v>
      </c>
      <c r="V133" s="7" t="n">
        <f aca="false">FALSE()</f>
        <v>0</v>
      </c>
      <c r="W133" s="7" t="n">
        <f aca="false">FALSE()</f>
        <v>0</v>
      </c>
      <c r="X133" s="7" t="n">
        <f aca="false">FALSE()</f>
        <v>0</v>
      </c>
      <c r="Y133" s="7" t="n">
        <f aca="false">FALSE()</f>
        <v>0</v>
      </c>
      <c r="Z133" s="7" t="n">
        <f aca="false">FALSE()</f>
        <v>0</v>
      </c>
      <c r="AA133" s="7" t="n">
        <f aca="false">FALSE()</f>
        <v>0</v>
      </c>
      <c r="AB133" s="7" t="n">
        <f aca="false">FALSE()</f>
        <v>0</v>
      </c>
      <c r="AC133" s="7" t="n">
        <f aca="false">FALSE()</f>
        <v>0</v>
      </c>
      <c r="AD133" s="7" t="n">
        <f aca="false">FALSE()</f>
        <v>0</v>
      </c>
      <c r="AE133" s="7" t="n">
        <f aca="false">FALSE()</f>
        <v>0</v>
      </c>
      <c r="AF133" s="7" t="n">
        <f aca="false">FALSE()</f>
        <v>0</v>
      </c>
      <c r="AG133" s="7" t="n">
        <f aca="false">FALSE()</f>
        <v>0</v>
      </c>
      <c r="AH133" s="7" t="n">
        <f aca="false">FALSE()</f>
        <v>0</v>
      </c>
      <c r="AI133" s="7" t="n">
        <f aca="false">FALSE()</f>
        <v>0</v>
      </c>
      <c r="AJ133" s="7" t="n">
        <f aca="false">FALSE()</f>
        <v>0</v>
      </c>
      <c r="AK133" s="7" t="n">
        <f aca="false">FALSE()</f>
        <v>0</v>
      </c>
      <c r="AL133" s="7" t="n">
        <f aca="false">FALSE()</f>
        <v>0</v>
      </c>
      <c r="AM133" s="7" t="n">
        <f aca="false">FALSE()</f>
        <v>0</v>
      </c>
      <c r="AN133" s="7" t="n">
        <f aca="false">FALSE()</f>
        <v>0</v>
      </c>
      <c r="AO133" s="7" t="n">
        <f aca="false">FALSE()</f>
        <v>0</v>
      </c>
    </row>
    <row r="134" customFormat="false" ht="15.75" hidden="false" customHeight="false" outlineLevel="0" collapsed="false">
      <c r="A134" s="6" t="e">
        <f aca="true">INDIRECT("'Ответы на форму (1)'!A"&amp;$P134,TRUE())</f>
        <v>#REF!</v>
      </c>
      <c r="B134" s="6" t="e">
        <f aca="true">INDIRECT("'Ответы на форму (1)'!B"&amp;$P134,TRUE())</f>
        <v>#REF!</v>
      </c>
      <c r="C134" s="6" t="e">
        <f aca="true">INDIRECT("'Ответы на форму (1)'!C"&amp;$P134,TRUE())</f>
        <v>#REF!</v>
      </c>
      <c r="D134" s="6" t="e">
        <f aca="true">INDIRECT("'Ответы на форму (1)'!D"&amp;$P134,TRUE())</f>
        <v>#REF!</v>
      </c>
      <c r="E134" s="6" t="e">
        <f aca="true">INDIRECT("'Ответы на форму (1)'!E"&amp;$P134,TRUE())</f>
        <v>#REF!</v>
      </c>
      <c r="F134" s="6" t="str">
        <f aca="false">IFERROR(__xludf.dummyfunction("iferror(VALUE(REGEXEXTRACT(TEXT(INDIRECT(""'Ответы на форму (1)'!F""&amp;$P134,TRUE),""####""),""[0-9]+"")),IF(IFERROR(SEARCH(""моцро"",INDIRECT(""'Ответы на форму (1)'!F""&amp;$P134,TRUE)),-1) &gt;= 0,117,INDIRECT(""'Ответы на форму (1)'!F""&amp;$P134,TRUE)))"),"")</f>
        <v/>
      </c>
      <c r="G134" s="6" t="e">
        <f aca="true">INDIRECT("'Ответы на форму (1)'!G"&amp;$P134,TRUE())</f>
        <v>#REF!</v>
      </c>
      <c r="H134" s="6" t="e">
        <f aca="true">IFERROR(MID(INDIRECT("'Ответы на форму (1)'!H"&amp;$P134,TRUE()),SEARCH("vk.com",INDIRECT("'Ответы на форму (1)'!H"&amp;$P134,TRUE())),LEN(INDIRECT("'Ответы на форму (1)'!H"&amp;$P134,TRUE()))),INDIRECT("'Ответы на форму (1)'!H"&amp;$P134,TRUE()))</f>
        <v>#REF!</v>
      </c>
      <c r="I134" s="6" t="e">
        <f aca="true">INDIRECT("'Ответы на форму (1)'!I"&amp;$P134,TRUE())</f>
        <v>#REF!</v>
      </c>
      <c r="J134" s="11" t="str">
        <f aca="false">IFERROR(__xludf.dummyfunction("arrayformula(trim(iferror(SPLIT(T(INDIRECT(""'Ответы на форму (1)'!J""&amp;$P134,TRUE)),"","",TRUE,TRUE),"""")))"),"")</f>
        <v/>
      </c>
      <c r="K134" s="11"/>
      <c r="L134" s="11"/>
      <c r="M134" s="11" t="e">
        <f aca="true">INDIRECT("'Ответы на форму (1)'!K"&amp;$P134,TRUE())</f>
        <v>#REF!</v>
      </c>
      <c r="N134" s="11" t="e">
        <f aca="true">INDIRECT("'Ответы на форму (1)'!L"&amp;$P134,TRUE())</f>
        <v>#REF!</v>
      </c>
      <c r="O134" s="6" t="e">
        <f aca="false" t="array" ref="O134:O134">IF(B134 &lt;&gt; "",IF(COUNTIF(concat(TRIM('Список прошлого года'!$B$2:$B$200),TRIM('Список прошлого года'!$C$2:$C$200)),concat(TRIM(B134),TRIM(C134))) &gt; 0,"Да","Нет"),"")</f>
        <v>#REF!</v>
      </c>
      <c r="P134" s="7" t="n">
        <v>156</v>
      </c>
      <c r="Q134" s="16" t="n">
        <f aca="false">IF(NOT(ISBLANK(B134)), 0,"")</f>
        <v>0</v>
      </c>
      <c r="R134" s="13" t="n">
        <f aca="false">FALSE()</f>
        <v>0</v>
      </c>
      <c r="S134" s="6"/>
      <c r="T134" s="6"/>
      <c r="U134" s="7" t="n">
        <f aca="false">FALSE()</f>
        <v>0</v>
      </c>
      <c r="V134" s="7" t="n">
        <f aca="false">FALSE()</f>
        <v>0</v>
      </c>
      <c r="W134" s="7" t="n">
        <f aca="false">FALSE()</f>
        <v>0</v>
      </c>
      <c r="X134" s="7" t="n">
        <f aca="false">FALSE()</f>
        <v>0</v>
      </c>
      <c r="Y134" s="7" t="n">
        <f aca="false">FALSE()</f>
        <v>0</v>
      </c>
      <c r="Z134" s="7" t="n">
        <f aca="false">FALSE()</f>
        <v>0</v>
      </c>
      <c r="AA134" s="7" t="n">
        <f aca="false">FALSE()</f>
        <v>0</v>
      </c>
      <c r="AB134" s="7" t="n">
        <f aca="false">FALSE()</f>
        <v>0</v>
      </c>
      <c r="AC134" s="7" t="n">
        <f aca="false">FALSE()</f>
        <v>0</v>
      </c>
      <c r="AD134" s="7" t="n">
        <f aca="false">FALSE()</f>
        <v>0</v>
      </c>
      <c r="AE134" s="7" t="n">
        <f aca="false">FALSE()</f>
        <v>0</v>
      </c>
      <c r="AF134" s="7" t="n">
        <f aca="false">FALSE()</f>
        <v>0</v>
      </c>
      <c r="AG134" s="7" t="n">
        <f aca="false">FALSE()</f>
        <v>0</v>
      </c>
      <c r="AH134" s="7" t="n">
        <f aca="false">FALSE()</f>
        <v>0</v>
      </c>
      <c r="AI134" s="7" t="n">
        <f aca="false">FALSE()</f>
        <v>0</v>
      </c>
      <c r="AJ134" s="7" t="n">
        <f aca="false">FALSE()</f>
        <v>0</v>
      </c>
      <c r="AK134" s="7" t="n">
        <f aca="false">FALSE()</f>
        <v>0</v>
      </c>
      <c r="AL134" s="7" t="n">
        <f aca="false">FALSE()</f>
        <v>0</v>
      </c>
      <c r="AM134" s="7" t="n">
        <f aca="false">FALSE()</f>
        <v>0</v>
      </c>
      <c r="AN134" s="7" t="n">
        <f aca="false">FALSE()</f>
        <v>0</v>
      </c>
      <c r="AO134" s="7" t="n">
        <f aca="false">FALSE()</f>
        <v>0</v>
      </c>
    </row>
    <row r="135" customFormat="false" ht="15.75" hidden="false" customHeight="false" outlineLevel="0" collapsed="false">
      <c r="A135" s="6" t="e">
        <f aca="true">INDIRECT("'Ответы на форму (1)'!A"&amp;$P135,TRUE())</f>
        <v>#REF!</v>
      </c>
      <c r="B135" s="6" t="e">
        <f aca="true">INDIRECT("'Ответы на форму (1)'!B"&amp;$P135,TRUE())</f>
        <v>#REF!</v>
      </c>
      <c r="C135" s="6" t="e">
        <f aca="true">INDIRECT("'Ответы на форму (1)'!C"&amp;$P135,TRUE())</f>
        <v>#REF!</v>
      </c>
      <c r="D135" s="6" t="e">
        <f aca="true">INDIRECT("'Ответы на форму (1)'!D"&amp;$P135,TRUE())</f>
        <v>#REF!</v>
      </c>
      <c r="E135" s="6" t="e">
        <f aca="true">INDIRECT("'Ответы на форму (1)'!E"&amp;$P135,TRUE())</f>
        <v>#REF!</v>
      </c>
      <c r="F135" s="6" t="str">
        <f aca="false">IFERROR(__xludf.dummyfunction("iferror(VALUE(REGEXEXTRACT(TEXT(INDIRECT(""'Ответы на форму (1)'!F""&amp;$P135,TRUE),""####""),""[0-9]+"")),IF(IFERROR(SEARCH(""моцро"",INDIRECT(""'Ответы на форму (1)'!F""&amp;$P135,TRUE)),-1) &gt;= 0,117,INDIRECT(""'Ответы на форму (1)'!F""&amp;$P135,TRUE)))"),"")</f>
        <v/>
      </c>
      <c r="G135" s="6" t="e">
        <f aca="true">INDIRECT("'Ответы на форму (1)'!G"&amp;$P135,TRUE())</f>
        <v>#REF!</v>
      </c>
      <c r="H135" s="6" t="e">
        <f aca="true">IFERROR(MID(INDIRECT("'Ответы на форму (1)'!H"&amp;$P135,TRUE()),SEARCH("vk.com",INDIRECT("'Ответы на форму (1)'!H"&amp;$P135,TRUE())),LEN(INDIRECT("'Ответы на форму (1)'!H"&amp;$P135,TRUE()))),INDIRECT("'Ответы на форму (1)'!H"&amp;$P135,TRUE()))</f>
        <v>#REF!</v>
      </c>
      <c r="I135" s="6" t="e">
        <f aca="true">INDIRECT("'Ответы на форму (1)'!I"&amp;$P135,TRUE())</f>
        <v>#REF!</v>
      </c>
      <c r="J135" s="11" t="str">
        <f aca="false">IFERROR(__xludf.dummyfunction("arrayformula(trim(iferror(SPLIT(T(INDIRECT(""'Ответы на форму (1)'!J""&amp;$P135,TRUE)),"","",TRUE,TRUE),"""")))"),"")</f>
        <v/>
      </c>
      <c r="K135" s="11"/>
      <c r="L135" s="11"/>
      <c r="M135" s="11" t="e">
        <f aca="true">INDIRECT("'Ответы на форму (1)'!K"&amp;$P135,TRUE())</f>
        <v>#REF!</v>
      </c>
      <c r="N135" s="11" t="e">
        <f aca="true">INDIRECT("'Ответы на форму (1)'!L"&amp;$P135,TRUE())</f>
        <v>#REF!</v>
      </c>
      <c r="O135" s="6" t="e">
        <f aca="false" t="array" ref="O135:O135">IF(B135 &lt;&gt; "",IF(COUNTIF(concat(TRIM('Список прошлого года'!$B$2:$B$200),TRIM('Список прошлого года'!$C$2:$C$200)),concat(TRIM(B135),TRIM(C135))) &gt; 0,"Да","Нет"),"")</f>
        <v>#REF!</v>
      </c>
      <c r="P135" s="7" t="n">
        <v>157</v>
      </c>
      <c r="Q135" s="16" t="n">
        <f aca="false">IF(NOT(ISBLANK(B135)), 0,"")</f>
        <v>0</v>
      </c>
      <c r="R135" s="7" t="n">
        <f aca="false">FALSE()</f>
        <v>0</v>
      </c>
      <c r="S135" s="6"/>
      <c r="T135" s="6"/>
      <c r="U135" s="7" t="n">
        <f aca="false">FALSE()</f>
        <v>0</v>
      </c>
      <c r="V135" s="7" t="n">
        <f aca="false">FALSE()</f>
        <v>0</v>
      </c>
      <c r="W135" s="7" t="n">
        <f aca="false">FALSE()</f>
        <v>0</v>
      </c>
      <c r="X135" s="7" t="n">
        <f aca="false">FALSE()</f>
        <v>0</v>
      </c>
      <c r="Y135" s="7" t="n">
        <f aca="false">FALSE()</f>
        <v>0</v>
      </c>
      <c r="Z135" s="7" t="n">
        <f aca="false">FALSE()</f>
        <v>0</v>
      </c>
      <c r="AA135" s="7" t="n">
        <f aca="false">FALSE()</f>
        <v>0</v>
      </c>
      <c r="AB135" s="7" t="n">
        <f aca="false">FALSE()</f>
        <v>0</v>
      </c>
      <c r="AC135" s="7" t="n">
        <f aca="false">FALSE()</f>
        <v>0</v>
      </c>
      <c r="AD135" s="7" t="n">
        <f aca="false">FALSE()</f>
        <v>0</v>
      </c>
      <c r="AE135" s="7" t="n">
        <f aca="false">FALSE()</f>
        <v>0</v>
      </c>
      <c r="AF135" s="7" t="n">
        <f aca="false">FALSE()</f>
        <v>0</v>
      </c>
      <c r="AG135" s="7" t="n">
        <f aca="false">FALSE()</f>
        <v>0</v>
      </c>
      <c r="AH135" s="7" t="n">
        <f aca="false">FALSE()</f>
        <v>0</v>
      </c>
      <c r="AI135" s="7" t="n">
        <f aca="false">FALSE()</f>
        <v>0</v>
      </c>
      <c r="AJ135" s="7" t="n">
        <f aca="false">FALSE()</f>
        <v>0</v>
      </c>
      <c r="AK135" s="7" t="n">
        <f aca="false">FALSE()</f>
        <v>0</v>
      </c>
      <c r="AL135" s="7" t="n">
        <f aca="false">FALSE()</f>
        <v>0</v>
      </c>
      <c r="AM135" s="7" t="n">
        <f aca="false">FALSE()</f>
        <v>0</v>
      </c>
      <c r="AN135" s="7" t="n">
        <f aca="false">FALSE()</f>
        <v>0</v>
      </c>
      <c r="AO135" s="7" t="n">
        <f aca="false">FALSE()</f>
        <v>0</v>
      </c>
    </row>
    <row r="136" customFormat="false" ht="15.75" hidden="false" customHeight="false" outlineLevel="0" collapsed="false">
      <c r="A136" s="6" t="e">
        <f aca="true">INDIRECT("'Ответы на форму (1)'!A"&amp;$P136,TRUE())</f>
        <v>#REF!</v>
      </c>
      <c r="B136" s="6" t="e">
        <f aca="true">INDIRECT("'Ответы на форму (1)'!B"&amp;$P136,TRUE())</f>
        <v>#REF!</v>
      </c>
      <c r="C136" s="6" t="e">
        <f aca="true">INDIRECT("'Ответы на форму (1)'!C"&amp;$P136,TRUE())</f>
        <v>#REF!</v>
      </c>
      <c r="D136" s="6" t="e">
        <f aca="true">INDIRECT("'Ответы на форму (1)'!D"&amp;$P136,TRUE())</f>
        <v>#REF!</v>
      </c>
      <c r="E136" s="6" t="e">
        <f aca="true">INDIRECT("'Ответы на форму (1)'!E"&amp;$P136,TRUE())</f>
        <v>#REF!</v>
      </c>
      <c r="F136" s="6" t="str">
        <f aca="false">IFERROR(__xludf.dummyfunction("iferror(VALUE(REGEXEXTRACT(TEXT(INDIRECT(""'Ответы на форму (1)'!F""&amp;$P136,TRUE),""####""),""[0-9]+"")),IF(IFERROR(SEARCH(""моцро"",INDIRECT(""'Ответы на форму (1)'!F""&amp;$P136,TRUE)),-1) &gt;= 0,117,INDIRECT(""'Ответы на форму (1)'!F""&amp;$P136,TRUE)))"),"")</f>
        <v/>
      </c>
      <c r="G136" s="6" t="e">
        <f aca="true">INDIRECT("'Ответы на форму (1)'!G"&amp;$P136,TRUE())</f>
        <v>#REF!</v>
      </c>
      <c r="H136" s="6" t="e">
        <f aca="true">IFERROR(MID(INDIRECT("'Ответы на форму (1)'!H"&amp;$P136,TRUE()),SEARCH("vk.com",INDIRECT("'Ответы на форму (1)'!H"&amp;$P136,TRUE())),LEN(INDIRECT("'Ответы на форму (1)'!H"&amp;$P136,TRUE()))),INDIRECT("'Ответы на форму (1)'!H"&amp;$P136,TRUE()))</f>
        <v>#REF!</v>
      </c>
      <c r="I136" s="6" t="e">
        <f aca="true">INDIRECT("'Ответы на форму (1)'!I"&amp;$P136,TRUE())</f>
        <v>#REF!</v>
      </c>
      <c r="J136" s="11" t="str">
        <f aca="false">IFERROR(__xludf.dummyfunction("arrayformula(trim(iferror(SPLIT(T(INDIRECT(""'Ответы на форму (1)'!J""&amp;$P136,TRUE)),"","",TRUE,TRUE),"""")))"),"")</f>
        <v/>
      </c>
      <c r="K136" s="11"/>
      <c r="L136" s="11"/>
      <c r="M136" s="11" t="e">
        <f aca="true">INDIRECT("'Ответы на форму (1)'!K"&amp;$P136,TRUE())</f>
        <v>#REF!</v>
      </c>
      <c r="N136" s="11" t="e">
        <f aca="true">INDIRECT("'Ответы на форму (1)'!L"&amp;$P136,TRUE())</f>
        <v>#REF!</v>
      </c>
      <c r="O136" s="6" t="e">
        <f aca="false" t="array" ref="O136:O136">IF(B136 &lt;&gt; "",IF(COUNTIF(concat(TRIM('Список прошлого года'!$B$2:$B$200),TRIM('Список прошлого года'!$C$2:$C$200)),concat(TRIM(B136),TRIM(C136))) &gt; 0,"Да","Нет"),"")</f>
        <v>#REF!</v>
      </c>
      <c r="P136" s="7" t="n">
        <v>158</v>
      </c>
      <c r="Q136" s="16" t="n">
        <f aca="false">IF(NOT(ISBLANK(B136)), 0,"")</f>
        <v>0</v>
      </c>
      <c r="R136" s="7" t="n">
        <f aca="false">FALSE()</f>
        <v>0</v>
      </c>
      <c r="S136" s="6"/>
      <c r="T136" s="6"/>
      <c r="U136" s="7" t="n">
        <f aca="false">FALSE()</f>
        <v>0</v>
      </c>
      <c r="V136" s="7" t="n">
        <f aca="false">FALSE()</f>
        <v>0</v>
      </c>
      <c r="W136" s="7" t="n">
        <f aca="false">FALSE()</f>
        <v>0</v>
      </c>
      <c r="X136" s="7" t="n">
        <f aca="false">FALSE()</f>
        <v>0</v>
      </c>
      <c r="Y136" s="7" t="n">
        <f aca="false">FALSE()</f>
        <v>0</v>
      </c>
      <c r="Z136" s="7" t="n">
        <f aca="false">FALSE()</f>
        <v>0</v>
      </c>
      <c r="AA136" s="7" t="n">
        <f aca="false">FALSE()</f>
        <v>0</v>
      </c>
      <c r="AB136" s="7" t="n">
        <f aca="false">FALSE()</f>
        <v>0</v>
      </c>
      <c r="AC136" s="7" t="n">
        <f aca="false">FALSE()</f>
        <v>0</v>
      </c>
      <c r="AD136" s="7" t="n">
        <f aca="false">FALSE()</f>
        <v>0</v>
      </c>
      <c r="AE136" s="7" t="n">
        <f aca="false">FALSE()</f>
        <v>0</v>
      </c>
      <c r="AF136" s="7" t="n">
        <f aca="false">FALSE()</f>
        <v>0</v>
      </c>
      <c r="AG136" s="7" t="n">
        <f aca="false">FALSE()</f>
        <v>0</v>
      </c>
      <c r="AH136" s="7" t="n">
        <f aca="false">FALSE()</f>
        <v>0</v>
      </c>
      <c r="AI136" s="7" t="n">
        <f aca="false">FALSE()</f>
        <v>0</v>
      </c>
      <c r="AJ136" s="7" t="n">
        <f aca="false">FALSE()</f>
        <v>0</v>
      </c>
      <c r="AK136" s="7" t="n">
        <f aca="false">FALSE()</f>
        <v>0</v>
      </c>
      <c r="AL136" s="7" t="n">
        <f aca="false">FALSE()</f>
        <v>0</v>
      </c>
      <c r="AM136" s="7" t="n">
        <f aca="false">FALSE()</f>
        <v>0</v>
      </c>
      <c r="AN136" s="7" t="n">
        <f aca="false">FALSE()</f>
        <v>0</v>
      </c>
      <c r="AO136" s="7" t="n">
        <f aca="false">FALSE()</f>
        <v>0</v>
      </c>
    </row>
    <row r="137" customFormat="false" ht="15.75" hidden="false" customHeight="false" outlineLevel="0" collapsed="false">
      <c r="A137" s="6" t="e">
        <f aca="true">INDIRECT("'Ответы на форму (1)'!A"&amp;$P137,TRUE())</f>
        <v>#REF!</v>
      </c>
      <c r="B137" s="6" t="e">
        <f aca="true">INDIRECT("'Ответы на форму (1)'!B"&amp;$P137,TRUE())</f>
        <v>#REF!</v>
      </c>
      <c r="C137" s="6" t="e">
        <f aca="true">INDIRECT("'Ответы на форму (1)'!C"&amp;$P137,TRUE())</f>
        <v>#REF!</v>
      </c>
      <c r="D137" s="6" t="e">
        <f aca="true">INDIRECT("'Ответы на форму (1)'!D"&amp;$P137,TRUE())</f>
        <v>#REF!</v>
      </c>
      <c r="E137" s="6" t="e">
        <f aca="true">INDIRECT("'Ответы на форму (1)'!E"&amp;$P137,TRUE())</f>
        <v>#REF!</v>
      </c>
      <c r="F137" s="6" t="str">
        <f aca="false">IFERROR(__xludf.dummyfunction("iferror(VALUE(REGEXEXTRACT(TEXT(INDIRECT(""'Ответы на форму (1)'!F""&amp;$P137,TRUE),""####""),""[0-9]+"")),IF(IFERROR(SEARCH(""моцро"",INDIRECT(""'Ответы на форму (1)'!F""&amp;$P137,TRUE)),-1) &gt;= 0,117,INDIRECT(""'Ответы на форму (1)'!F""&amp;$P137,TRUE)))"),"")</f>
        <v/>
      </c>
      <c r="G137" s="6" t="e">
        <f aca="true">INDIRECT("'Ответы на форму (1)'!G"&amp;$P137,TRUE())</f>
        <v>#REF!</v>
      </c>
      <c r="H137" s="6" t="e">
        <f aca="true">IFERROR(MID(INDIRECT("'Ответы на форму (1)'!H"&amp;$P137,TRUE()),SEARCH("vk.com",INDIRECT("'Ответы на форму (1)'!H"&amp;$P137,TRUE())),LEN(INDIRECT("'Ответы на форму (1)'!H"&amp;$P137,TRUE()))),INDIRECT("'Ответы на форму (1)'!H"&amp;$P137,TRUE()))</f>
        <v>#REF!</v>
      </c>
      <c r="I137" s="6" t="e">
        <f aca="true">INDIRECT("'Ответы на форму (1)'!I"&amp;$P137,TRUE())</f>
        <v>#REF!</v>
      </c>
      <c r="J137" s="11" t="str">
        <f aca="false">IFERROR(__xludf.dummyfunction("arrayformula(trim(iferror(SPLIT(T(INDIRECT(""'Ответы на форму (1)'!J""&amp;$P137,TRUE)),"","",TRUE,TRUE),"""")))"),"")</f>
        <v/>
      </c>
      <c r="K137" s="11"/>
      <c r="L137" s="11"/>
      <c r="M137" s="11" t="e">
        <f aca="true">INDIRECT("'Ответы на форму (1)'!K"&amp;$P137,TRUE())</f>
        <v>#REF!</v>
      </c>
      <c r="N137" s="11" t="e">
        <f aca="true">INDIRECT("'Ответы на форму (1)'!L"&amp;$P137,TRUE())</f>
        <v>#REF!</v>
      </c>
      <c r="O137" s="6" t="e">
        <f aca="false" t="array" ref="O137:O137">IF(B137 &lt;&gt; "",IF(COUNTIF(concat(TRIM('Список прошлого года'!$B$2:$B$200),TRIM('Список прошлого года'!$C$2:$C$200)),concat(TRIM(B137),TRIM(C137))) &gt; 0,"Да","Нет"),"")</f>
        <v>#REF!</v>
      </c>
      <c r="P137" s="7" t="n">
        <v>159</v>
      </c>
      <c r="Q137" s="16" t="n">
        <f aca="false">IF(NOT(ISBLANK(B137)), 0,"")</f>
        <v>0</v>
      </c>
      <c r="R137" s="7" t="n">
        <f aca="false">FALSE()</f>
        <v>0</v>
      </c>
      <c r="S137" s="6"/>
      <c r="T137" s="6"/>
      <c r="U137" s="7" t="n">
        <f aca="false">FALSE()</f>
        <v>0</v>
      </c>
      <c r="V137" s="7" t="n">
        <f aca="false">FALSE()</f>
        <v>0</v>
      </c>
      <c r="W137" s="7" t="n">
        <f aca="false">FALSE()</f>
        <v>0</v>
      </c>
      <c r="X137" s="7" t="n">
        <f aca="false">FALSE()</f>
        <v>0</v>
      </c>
      <c r="Y137" s="7" t="n">
        <f aca="false">FALSE()</f>
        <v>0</v>
      </c>
      <c r="Z137" s="7" t="n">
        <f aca="false">FALSE()</f>
        <v>0</v>
      </c>
      <c r="AA137" s="7" t="n">
        <f aca="false">FALSE()</f>
        <v>0</v>
      </c>
      <c r="AB137" s="7" t="n">
        <f aca="false">FALSE()</f>
        <v>0</v>
      </c>
      <c r="AC137" s="7" t="n">
        <f aca="false">FALSE()</f>
        <v>0</v>
      </c>
      <c r="AD137" s="7" t="n">
        <f aca="false">FALSE()</f>
        <v>0</v>
      </c>
      <c r="AE137" s="7" t="n">
        <f aca="false">FALSE()</f>
        <v>0</v>
      </c>
      <c r="AF137" s="7" t="n">
        <f aca="false">FALSE()</f>
        <v>0</v>
      </c>
      <c r="AG137" s="7" t="n">
        <f aca="false">FALSE()</f>
        <v>0</v>
      </c>
      <c r="AH137" s="7" t="n">
        <f aca="false">FALSE()</f>
        <v>0</v>
      </c>
      <c r="AI137" s="7" t="n">
        <f aca="false">FALSE()</f>
        <v>0</v>
      </c>
      <c r="AJ137" s="7" t="n">
        <f aca="false">FALSE()</f>
        <v>0</v>
      </c>
      <c r="AK137" s="7" t="n">
        <f aca="false">FALSE()</f>
        <v>0</v>
      </c>
      <c r="AL137" s="7" t="n">
        <f aca="false">FALSE()</f>
        <v>0</v>
      </c>
      <c r="AM137" s="7" t="n">
        <f aca="false">FALSE()</f>
        <v>0</v>
      </c>
      <c r="AN137" s="7" t="n">
        <f aca="false">FALSE()</f>
        <v>0</v>
      </c>
      <c r="AO137" s="7" t="n">
        <f aca="false">FALSE()</f>
        <v>0</v>
      </c>
    </row>
    <row r="138" customFormat="false" ht="15.75" hidden="false" customHeight="false" outlineLevel="0" collapsed="false">
      <c r="A138" s="6" t="e">
        <f aca="true">INDIRECT("'Ответы на форму (1)'!A"&amp;$P138,TRUE())</f>
        <v>#REF!</v>
      </c>
      <c r="B138" s="6" t="e">
        <f aca="true">INDIRECT("'Ответы на форму (1)'!B"&amp;$P138,TRUE())</f>
        <v>#REF!</v>
      </c>
      <c r="C138" s="6" t="e">
        <f aca="true">INDIRECT("'Ответы на форму (1)'!C"&amp;$P138,TRUE())</f>
        <v>#REF!</v>
      </c>
      <c r="D138" s="6" t="e">
        <f aca="true">INDIRECT("'Ответы на форму (1)'!D"&amp;$P138,TRUE())</f>
        <v>#REF!</v>
      </c>
      <c r="E138" s="6" t="e">
        <f aca="true">INDIRECT("'Ответы на форму (1)'!E"&amp;$P138,TRUE())</f>
        <v>#REF!</v>
      </c>
      <c r="F138" s="6" t="str">
        <f aca="false">IFERROR(__xludf.dummyfunction("iferror(VALUE(REGEXEXTRACT(TEXT(INDIRECT(""'Ответы на форму (1)'!F""&amp;$P138,TRUE),""####""),""[0-9]+"")),IF(IFERROR(SEARCH(""моцро"",INDIRECT(""'Ответы на форму (1)'!F""&amp;$P138,TRUE)),-1) &gt;= 0,117,INDIRECT(""'Ответы на форму (1)'!F""&amp;$P138,TRUE)))"),"")</f>
        <v/>
      </c>
      <c r="G138" s="6" t="e">
        <f aca="true">INDIRECT("'Ответы на форму (1)'!G"&amp;$P138,TRUE())</f>
        <v>#REF!</v>
      </c>
      <c r="H138" s="6" t="e">
        <f aca="true">IFERROR(MID(INDIRECT("'Ответы на форму (1)'!H"&amp;$P138,TRUE()),SEARCH("vk.com",INDIRECT("'Ответы на форму (1)'!H"&amp;$P138,TRUE())),LEN(INDIRECT("'Ответы на форму (1)'!H"&amp;$P138,TRUE()))),INDIRECT("'Ответы на форму (1)'!H"&amp;$P138,TRUE()))</f>
        <v>#REF!</v>
      </c>
      <c r="I138" s="6" t="e">
        <f aca="true">INDIRECT("'Ответы на форму (1)'!I"&amp;$P138,TRUE())</f>
        <v>#REF!</v>
      </c>
      <c r="J138" s="11" t="str">
        <f aca="false">IFERROR(__xludf.dummyfunction("arrayformula(trim(iferror(SPLIT(T(INDIRECT(""'Ответы на форму (1)'!J""&amp;$P138,TRUE)),"","",TRUE,TRUE),"""")))"),"")</f>
        <v/>
      </c>
      <c r="K138" s="11"/>
      <c r="L138" s="11"/>
      <c r="M138" s="11" t="e">
        <f aca="true">INDIRECT("'Ответы на форму (1)'!K"&amp;$P138,TRUE())</f>
        <v>#REF!</v>
      </c>
      <c r="N138" s="11" t="e">
        <f aca="true">INDIRECT("'Ответы на форму (1)'!L"&amp;$P138,TRUE())</f>
        <v>#REF!</v>
      </c>
      <c r="O138" s="6" t="e">
        <f aca="false" t="array" ref="O138:O138">IF(B138 &lt;&gt; "",IF(COUNTIF(concat(TRIM('Список прошлого года'!$B$2:$B$200),TRIM('Список прошлого года'!$C$2:$C$200)),concat(TRIM(B138),TRIM(C138))) &gt; 0,"Да","Нет"),"")</f>
        <v>#REF!</v>
      </c>
      <c r="P138" s="7" t="n">
        <v>160</v>
      </c>
      <c r="Q138" s="16" t="n">
        <f aca="false">IF(NOT(ISBLANK(B138)), 0,"")</f>
        <v>0</v>
      </c>
      <c r="R138" s="16"/>
      <c r="S138" s="6"/>
      <c r="T138" s="6"/>
      <c r="U138" s="7" t="n">
        <f aca="false">FALSE()</f>
        <v>0</v>
      </c>
      <c r="V138" s="7" t="n">
        <f aca="false">FALSE()</f>
        <v>0</v>
      </c>
      <c r="W138" s="7" t="n">
        <f aca="false">FALSE()</f>
        <v>0</v>
      </c>
      <c r="X138" s="7" t="n">
        <f aca="false">FALSE()</f>
        <v>0</v>
      </c>
      <c r="Y138" s="7" t="n">
        <f aca="false">FALSE()</f>
        <v>0</v>
      </c>
      <c r="Z138" s="7" t="n">
        <f aca="false">FALSE()</f>
        <v>0</v>
      </c>
      <c r="AA138" s="7" t="n">
        <f aca="false">FALSE()</f>
        <v>0</v>
      </c>
      <c r="AB138" s="7" t="n">
        <f aca="false">FALSE()</f>
        <v>0</v>
      </c>
      <c r="AC138" s="7" t="n">
        <f aca="false">FALSE()</f>
        <v>0</v>
      </c>
      <c r="AD138" s="7" t="n">
        <f aca="false">FALSE()</f>
        <v>0</v>
      </c>
      <c r="AE138" s="7" t="n">
        <f aca="false">FALSE()</f>
        <v>0</v>
      </c>
      <c r="AF138" s="7" t="n">
        <f aca="false">FALSE()</f>
        <v>0</v>
      </c>
      <c r="AG138" s="7" t="n">
        <f aca="false">FALSE()</f>
        <v>0</v>
      </c>
      <c r="AH138" s="7" t="n">
        <f aca="false">FALSE()</f>
        <v>0</v>
      </c>
      <c r="AI138" s="7" t="n">
        <f aca="false">FALSE()</f>
        <v>0</v>
      </c>
      <c r="AJ138" s="7" t="n">
        <f aca="false">FALSE()</f>
        <v>0</v>
      </c>
      <c r="AK138" s="7" t="n">
        <f aca="false">FALSE()</f>
        <v>0</v>
      </c>
      <c r="AL138" s="7" t="n">
        <f aca="false">FALSE()</f>
        <v>0</v>
      </c>
      <c r="AM138" s="7" t="n">
        <f aca="false">FALSE()</f>
        <v>0</v>
      </c>
      <c r="AN138" s="7" t="n">
        <f aca="false">FALSE()</f>
        <v>0</v>
      </c>
      <c r="AO138" s="7" t="n">
        <f aca="false">FALSE()</f>
        <v>0</v>
      </c>
    </row>
    <row r="139" customFormat="false" ht="15.75" hidden="false" customHeight="false" outlineLevel="0" collapsed="false">
      <c r="A139" s="6" t="e">
        <f aca="true">INDIRECT("'Ответы на форму (1)'!A"&amp;$P139,TRUE())</f>
        <v>#REF!</v>
      </c>
      <c r="B139" s="6" t="e">
        <f aca="true">INDIRECT("'Ответы на форму (1)'!B"&amp;$P139,TRUE())</f>
        <v>#REF!</v>
      </c>
      <c r="C139" s="6" t="e">
        <f aca="true">INDIRECT("'Ответы на форму (1)'!C"&amp;$P139,TRUE())</f>
        <v>#REF!</v>
      </c>
      <c r="D139" s="6" t="e">
        <f aca="true">INDIRECT("'Ответы на форму (1)'!D"&amp;$P139,TRUE())</f>
        <v>#REF!</v>
      </c>
      <c r="E139" s="6" t="e">
        <f aca="true">INDIRECT("'Ответы на форму (1)'!E"&amp;$P139,TRUE())</f>
        <v>#REF!</v>
      </c>
      <c r="F139" s="6" t="str">
        <f aca="false">IFERROR(__xludf.dummyfunction("iferror(VALUE(REGEXEXTRACT(TEXT(INDIRECT(""'Ответы на форму (1)'!F""&amp;$P139,TRUE),""####""),""[0-9]+"")),IF(IFERROR(SEARCH(""моцро"",INDIRECT(""'Ответы на форму (1)'!F""&amp;$P139,TRUE)),-1) &gt;= 0,117,INDIRECT(""'Ответы на форму (1)'!F""&amp;$P139,TRUE)))"),"")</f>
        <v/>
      </c>
      <c r="G139" s="6" t="e">
        <f aca="true">INDIRECT("'Ответы на форму (1)'!G"&amp;$P139,TRUE())</f>
        <v>#REF!</v>
      </c>
      <c r="H139" s="6" t="e">
        <f aca="true">IFERROR(MID(INDIRECT("'Ответы на форму (1)'!H"&amp;$P139,TRUE()),SEARCH("vk.com",INDIRECT("'Ответы на форму (1)'!H"&amp;$P139,TRUE())),LEN(INDIRECT("'Ответы на форму (1)'!H"&amp;$P139,TRUE()))),INDIRECT("'Ответы на форму (1)'!H"&amp;$P139,TRUE()))</f>
        <v>#REF!</v>
      </c>
      <c r="I139" s="6" t="e">
        <f aca="true">INDIRECT("'Ответы на форму (1)'!I"&amp;$P139,TRUE())</f>
        <v>#REF!</v>
      </c>
      <c r="J139" s="11" t="str">
        <f aca="false">IFERROR(__xludf.dummyfunction("arrayformula(trim(iferror(SPLIT(T(INDIRECT(""'Ответы на форму (1)'!J""&amp;$P139,TRUE)),"","",TRUE,TRUE),"""")))"),"")</f>
        <v/>
      </c>
      <c r="K139" s="11"/>
      <c r="L139" s="11"/>
      <c r="M139" s="11" t="e">
        <f aca="true">INDIRECT("'Ответы на форму (1)'!K"&amp;$P139,TRUE())</f>
        <v>#REF!</v>
      </c>
      <c r="N139" s="11" t="e">
        <f aca="true">INDIRECT("'Ответы на форму (1)'!L"&amp;$P139,TRUE())</f>
        <v>#REF!</v>
      </c>
      <c r="O139" s="6" t="e">
        <f aca="false" t="array" ref="O139:O139">IF(B139 &lt;&gt; "",IF(COUNTIF(concat(TRIM('Список прошлого года'!$B$2:$B$200),TRIM('Список прошлого года'!$C$2:$C$200)),concat(TRIM(B139),TRIM(C139))) &gt; 0,"Да","Нет"),"")</f>
        <v>#REF!</v>
      </c>
      <c r="P139" s="7" t="n">
        <v>161</v>
      </c>
      <c r="Q139" s="16" t="n">
        <f aca="false">IF(NOT(ISBLANK(B139)), 0,"")</f>
        <v>0</v>
      </c>
      <c r="R139" s="16"/>
      <c r="S139" s="6"/>
      <c r="T139" s="6"/>
      <c r="U139" s="7" t="n">
        <f aca="false">FALSE()</f>
        <v>0</v>
      </c>
      <c r="V139" s="7" t="n">
        <f aca="false">FALSE()</f>
        <v>0</v>
      </c>
      <c r="W139" s="7" t="n">
        <f aca="false">FALSE()</f>
        <v>0</v>
      </c>
      <c r="X139" s="7" t="n">
        <f aca="false">FALSE()</f>
        <v>0</v>
      </c>
      <c r="Y139" s="7" t="n">
        <f aca="false">FALSE()</f>
        <v>0</v>
      </c>
      <c r="Z139" s="7" t="n">
        <f aca="false">FALSE()</f>
        <v>0</v>
      </c>
      <c r="AA139" s="7" t="n">
        <f aca="false">FALSE()</f>
        <v>0</v>
      </c>
      <c r="AB139" s="7" t="n">
        <f aca="false">FALSE()</f>
        <v>0</v>
      </c>
      <c r="AC139" s="7" t="n">
        <f aca="false">FALSE()</f>
        <v>0</v>
      </c>
      <c r="AD139" s="7" t="n">
        <f aca="false">FALSE()</f>
        <v>0</v>
      </c>
      <c r="AE139" s="7" t="n">
        <f aca="false">FALSE()</f>
        <v>0</v>
      </c>
      <c r="AF139" s="7" t="n">
        <f aca="false">FALSE()</f>
        <v>0</v>
      </c>
      <c r="AG139" s="7" t="n">
        <f aca="false">FALSE()</f>
        <v>0</v>
      </c>
      <c r="AH139" s="7" t="n">
        <f aca="false">FALSE()</f>
        <v>0</v>
      </c>
      <c r="AI139" s="7" t="n">
        <f aca="false">FALSE()</f>
        <v>0</v>
      </c>
      <c r="AJ139" s="7" t="n">
        <f aca="false">FALSE()</f>
        <v>0</v>
      </c>
      <c r="AK139" s="7" t="n">
        <f aca="false">FALSE()</f>
        <v>0</v>
      </c>
      <c r="AL139" s="7" t="n">
        <f aca="false">FALSE()</f>
        <v>0</v>
      </c>
      <c r="AM139" s="7" t="n">
        <f aca="false">FALSE()</f>
        <v>0</v>
      </c>
      <c r="AN139" s="7" t="n">
        <f aca="false">FALSE()</f>
        <v>0</v>
      </c>
      <c r="AO139" s="7" t="n">
        <f aca="false">FALSE()</f>
        <v>0</v>
      </c>
    </row>
    <row r="140" customFormat="false" ht="15.75" hidden="false" customHeight="false" outlineLevel="0" collapsed="false">
      <c r="A140" s="6" t="e">
        <f aca="true">INDIRECT("'Ответы на форму (1)'!A"&amp;$P140,TRUE())</f>
        <v>#REF!</v>
      </c>
      <c r="B140" s="6" t="e">
        <f aca="true">INDIRECT("'Ответы на форму (1)'!B"&amp;$P140,TRUE())</f>
        <v>#REF!</v>
      </c>
      <c r="C140" s="6" t="e">
        <f aca="true">INDIRECT("'Ответы на форму (1)'!C"&amp;$P140,TRUE())</f>
        <v>#REF!</v>
      </c>
      <c r="D140" s="6" t="e">
        <f aca="true">INDIRECT("'Ответы на форму (1)'!D"&amp;$P140,TRUE())</f>
        <v>#REF!</v>
      </c>
      <c r="E140" s="6" t="e">
        <f aca="true">INDIRECT("'Ответы на форму (1)'!E"&amp;$P140,TRUE())</f>
        <v>#REF!</v>
      </c>
      <c r="F140" s="6" t="str">
        <f aca="false">IFERROR(__xludf.dummyfunction("iferror(VALUE(REGEXEXTRACT(TEXT(INDIRECT(""'Ответы на форму (1)'!F""&amp;$P140,TRUE),""####""),""[0-9]+"")),IF(IFERROR(SEARCH(""моцро"",INDIRECT(""'Ответы на форму (1)'!F""&amp;$P140,TRUE)),-1) &gt;= 0,117,INDIRECT(""'Ответы на форму (1)'!F""&amp;$P140,TRUE)))"),"")</f>
        <v/>
      </c>
      <c r="G140" s="6" t="e">
        <f aca="true">INDIRECT("'Ответы на форму (1)'!G"&amp;$P140,TRUE())</f>
        <v>#REF!</v>
      </c>
      <c r="H140" s="6" t="e">
        <f aca="true">IFERROR(MID(INDIRECT("'Ответы на форму (1)'!H"&amp;$P140,TRUE()),SEARCH("vk.com",INDIRECT("'Ответы на форму (1)'!H"&amp;$P140,TRUE())),LEN(INDIRECT("'Ответы на форму (1)'!H"&amp;$P140,TRUE()))),INDIRECT("'Ответы на форму (1)'!H"&amp;$P140,TRUE()))</f>
        <v>#REF!</v>
      </c>
      <c r="I140" s="6" t="e">
        <f aca="true">INDIRECT("'Ответы на форму (1)'!I"&amp;$P140,TRUE())</f>
        <v>#REF!</v>
      </c>
      <c r="J140" s="11" t="str">
        <f aca="false">IFERROR(__xludf.dummyfunction("arrayformula(trim(iferror(SPLIT(T(INDIRECT(""'Ответы на форму (1)'!J""&amp;$P140,TRUE)),"","",TRUE,TRUE),"""")))"),"")</f>
        <v/>
      </c>
      <c r="K140" s="11"/>
      <c r="L140" s="11"/>
      <c r="M140" s="11" t="e">
        <f aca="true">INDIRECT("'Ответы на форму (1)'!K"&amp;$P140,TRUE())</f>
        <v>#REF!</v>
      </c>
      <c r="N140" s="11" t="e">
        <f aca="true">INDIRECT("'Ответы на форму (1)'!L"&amp;$P140,TRUE())</f>
        <v>#REF!</v>
      </c>
      <c r="O140" s="6" t="e">
        <f aca="false" t="array" ref="O140:O140">IF(B140 &lt;&gt; "",IF(COUNTIF(concat(TRIM('Список прошлого года'!$B$2:$B$200),TRIM('Список прошлого года'!$C$2:$C$200)),concat(TRIM(B140),TRIM(C140))) &gt; 0,"Да","Нет"),"")</f>
        <v>#REF!</v>
      </c>
      <c r="P140" s="7" t="n">
        <v>162</v>
      </c>
      <c r="Q140" s="16" t="n">
        <f aca="false">IF(NOT(ISBLANK(B140)), 0,"")</f>
        <v>0</v>
      </c>
      <c r="R140" s="16"/>
      <c r="S140" s="6"/>
      <c r="T140" s="6"/>
      <c r="U140" s="7" t="n">
        <f aca="false">FALSE()</f>
        <v>0</v>
      </c>
      <c r="V140" s="7" t="n">
        <f aca="false">FALSE()</f>
        <v>0</v>
      </c>
      <c r="W140" s="7" t="n">
        <f aca="false">FALSE()</f>
        <v>0</v>
      </c>
      <c r="X140" s="7" t="n">
        <f aca="false">FALSE()</f>
        <v>0</v>
      </c>
      <c r="Y140" s="7" t="n">
        <f aca="false">FALSE()</f>
        <v>0</v>
      </c>
      <c r="Z140" s="7" t="n">
        <f aca="false">FALSE()</f>
        <v>0</v>
      </c>
      <c r="AA140" s="7" t="n">
        <f aca="false">FALSE()</f>
        <v>0</v>
      </c>
      <c r="AB140" s="7" t="n">
        <f aca="false">FALSE()</f>
        <v>0</v>
      </c>
      <c r="AC140" s="7" t="n">
        <f aca="false">FALSE()</f>
        <v>0</v>
      </c>
      <c r="AD140" s="7" t="n">
        <f aca="false">FALSE()</f>
        <v>0</v>
      </c>
      <c r="AE140" s="7" t="n">
        <f aca="false">FALSE()</f>
        <v>0</v>
      </c>
      <c r="AF140" s="7" t="n">
        <f aca="false">FALSE()</f>
        <v>0</v>
      </c>
      <c r="AG140" s="7" t="n">
        <f aca="false">FALSE()</f>
        <v>0</v>
      </c>
      <c r="AH140" s="7" t="n">
        <f aca="false">FALSE()</f>
        <v>0</v>
      </c>
      <c r="AI140" s="7" t="n">
        <f aca="false">FALSE()</f>
        <v>0</v>
      </c>
      <c r="AJ140" s="7" t="n">
        <f aca="false">FALSE()</f>
        <v>0</v>
      </c>
      <c r="AK140" s="7" t="n">
        <f aca="false">FALSE()</f>
        <v>0</v>
      </c>
      <c r="AL140" s="7" t="n">
        <f aca="false">FALSE()</f>
        <v>0</v>
      </c>
      <c r="AM140" s="7" t="n">
        <f aca="false">FALSE()</f>
        <v>0</v>
      </c>
      <c r="AN140" s="7" t="n">
        <f aca="false">FALSE()</f>
        <v>0</v>
      </c>
      <c r="AO140" s="7" t="n">
        <f aca="false">FALSE()</f>
        <v>0</v>
      </c>
    </row>
    <row r="141" customFormat="false" ht="15.75" hidden="false" customHeight="false" outlineLevel="0" collapsed="false">
      <c r="A141" s="6" t="e">
        <f aca="true">INDIRECT("'Ответы на форму (1)'!A"&amp;$P141,TRUE())</f>
        <v>#REF!</v>
      </c>
      <c r="B141" s="6" t="e">
        <f aca="true">INDIRECT("'Ответы на форму (1)'!B"&amp;$P141,TRUE())</f>
        <v>#REF!</v>
      </c>
      <c r="C141" s="6" t="e">
        <f aca="true">INDIRECT("'Ответы на форму (1)'!C"&amp;$P141,TRUE())</f>
        <v>#REF!</v>
      </c>
      <c r="D141" s="6" t="e">
        <f aca="true">INDIRECT("'Ответы на форму (1)'!D"&amp;$P141,TRUE())</f>
        <v>#REF!</v>
      </c>
      <c r="E141" s="6" t="e">
        <f aca="true">INDIRECT("'Ответы на форму (1)'!E"&amp;$P141,TRUE())</f>
        <v>#REF!</v>
      </c>
      <c r="F141" s="6" t="str">
        <f aca="false">IFERROR(__xludf.dummyfunction("iferror(VALUE(REGEXEXTRACT(TEXT(INDIRECT(""'Ответы на форму (1)'!F""&amp;$P141,TRUE),""####""),""[0-9]+"")),IF(IFERROR(SEARCH(""моцро"",INDIRECT(""'Ответы на форму (1)'!F""&amp;$P141,TRUE)),-1) &gt;= 0,117,INDIRECT(""'Ответы на форму (1)'!F""&amp;$P141,TRUE)))"),"")</f>
        <v/>
      </c>
      <c r="G141" s="6" t="e">
        <f aca="true">INDIRECT("'Ответы на форму (1)'!G"&amp;$P141,TRUE())</f>
        <v>#REF!</v>
      </c>
      <c r="H141" s="6" t="e">
        <f aca="true">IFERROR(MID(INDIRECT("'Ответы на форму (1)'!H"&amp;$P141,TRUE()),SEARCH("vk.com",INDIRECT("'Ответы на форму (1)'!H"&amp;$P141,TRUE())),LEN(INDIRECT("'Ответы на форму (1)'!H"&amp;$P141,TRUE()))),INDIRECT("'Ответы на форму (1)'!H"&amp;$P141,TRUE()))</f>
        <v>#REF!</v>
      </c>
      <c r="I141" s="6" t="e">
        <f aca="true">INDIRECT("'Ответы на форму (1)'!I"&amp;$P141,TRUE())</f>
        <v>#REF!</v>
      </c>
      <c r="J141" s="11" t="str">
        <f aca="false">IFERROR(__xludf.dummyfunction("arrayformula(trim(iferror(SPLIT(T(INDIRECT(""'Ответы на форму (1)'!J""&amp;$P141,TRUE)),"","",TRUE,TRUE),"""")))"),"")</f>
        <v/>
      </c>
      <c r="K141" s="11"/>
      <c r="L141" s="11"/>
      <c r="M141" s="11" t="e">
        <f aca="true">INDIRECT("'Ответы на форму (1)'!K"&amp;$P141,TRUE())</f>
        <v>#REF!</v>
      </c>
      <c r="N141" s="11" t="e">
        <f aca="true">INDIRECT("'Ответы на форму (1)'!L"&amp;$P141,TRUE())</f>
        <v>#REF!</v>
      </c>
      <c r="O141" s="6" t="e">
        <f aca="false" t="array" ref="O141:O141">IF(B141 &lt;&gt; "",IF(COUNTIF(concat(TRIM('Список прошлого года'!$B$2:$B$200),TRIM('Список прошлого года'!$C$2:$C$200)),concat(TRIM(B141),TRIM(C141))) &gt; 0,"Да","Нет"),"")</f>
        <v>#REF!</v>
      </c>
      <c r="P141" s="7" t="n">
        <v>163</v>
      </c>
      <c r="Q141" s="16" t="n">
        <f aca="false">IF(NOT(ISBLANK(B141)), 0,"")</f>
        <v>0</v>
      </c>
      <c r="R141" s="16"/>
      <c r="S141" s="6"/>
      <c r="T141" s="6"/>
      <c r="U141" s="7" t="n">
        <f aca="false">FALSE()</f>
        <v>0</v>
      </c>
      <c r="V141" s="7" t="n">
        <f aca="false">FALSE()</f>
        <v>0</v>
      </c>
      <c r="W141" s="7" t="n">
        <f aca="false">FALSE()</f>
        <v>0</v>
      </c>
      <c r="X141" s="7" t="n">
        <f aca="false">FALSE()</f>
        <v>0</v>
      </c>
      <c r="Y141" s="7" t="n">
        <f aca="false">FALSE()</f>
        <v>0</v>
      </c>
      <c r="Z141" s="7" t="n">
        <f aca="false">FALSE()</f>
        <v>0</v>
      </c>
      <c r="AA141" s="7" t="n">
        <f aca="false">FALSE()</f>
        <v>0</v>
      </c>
      <c r="AB141" s="7" t="n">
        <f aca="false">FALSE()</f>
        <v>0</v>
      </c>
      <c r="AC141" s="7" t="n">
        <f aca="false">FALSE()</f>
        <v>0</v>
      </c>
      <c r="AD141" s="7" t="n">
        <f aca="false">FALSE()</f>
        <v>0</v>
      </c>
      <c r="AE141" s="7" t="n">
        <f aca="false">FALSE()</f>
        <v>0</v>
      </c>
      <c r="AF141" s="7" t="n">
        <f aca="false">FALSE()</f>
        <v>0</v>
      </c>
      <c r="AG141" s="7" t="n">
        <f aca="false">FALSE()</f>
        <v>0</v>
      </c>
      <c r="AH141" s="7" t="n">
        <f aca="false">FALSE()</f>
        <v>0</v>
      </c>
      <c r="AI141" s="7" t="n">
        <f aca="false">FALSE()</f>
        <v>0</v>
      </c>
      <c r="AJ141" s="7" t="n">
        <f aca="false">FALSE()</f>
        <v>0</v>
      </c>
      <c r="AK141" s="7" t="n">
        <f aca="false">FALSE()</f>
        <v>0</v>
      </c>
      <c r="AL141" s="7" t="n">
        <f aca="false">FALSE()</f>
        <v>0</v>
      </c>
      <c r="AM141" s="7" t="n">
        <f aca="false">FALSE()</f>
        <v>0</v>
      </c>
      <c r="AN141" s="7" t="n">
        <f aca="false">FALSE()</f>
        <v>0</v>
      </c>
      <c r="AO141" s="7" t="n">
        <f aca="false">FALSE()</f>
        <v>0</v>
      </c>
    </row>
    <row r="142" customFormat="false" ht="15.75" hidden="false" customHeight="false" outlineLevel="0" collapsed="false">
      <c r="A142" s="6" t="e">
        <f aca="true">INDIRECT("'Ответы на форму (1)'!A"&amp;$P142,TRUE())</f>
        <v>#REF!</v>
      </c>
      <c r="B142" s="6" t="e">
        <f aca="true">INDIRECT("'Ответы на форму (1)'!B"&amp;$P142,TRUE())</f>
        <v>#REF!</v>
      </c>
      <c r="C142" s="6" t="e">
        <f aca="true">INDIRECT("'Ответы на форму (1)'!C"&amp;$P142,TRUE())</f>
        <v>#REF!</v>
      </c>
      <c r="D142" s="6" t="e">
        <f aca="true">INDIRECT("'Ответы на форму (1)'!D"&amp;$P142,TRUE())</f>
        <v>#REF!</v>
      </c>
      <c r="E142" s="6" t="e">
        <f aca="true">INDIRECT("'Ответы на форму (1)'!E"&amp;$P142,TRUE())</f>
        <v>#REF!</v>
      </c>
      <c r="F142" s="6" t="str">
        <f aca="false">IFERROR(__xludf.dummyfunction("iferror(VALUE(REGEXEXTRACT(TEXT(INDIRECT(""'Ответы на форму (1)'!F""&amp;$P142,TRUE),""####""),""[0-9]+"")),IF(IFERROR(SEARCH(""моцро"",INDIRECT(""'Ответы на форму (1)'!F""&amp;$P142,TRUE)),-1) &gt;= 0,117,INDIRECT(""'Ответы на форму (1)'!F""&amp;$P142,TRUE)))"),"")</f>
        <v/>
      </c>
      <c r="G142" s="6" t="e">
        <f aca="true">INDIRECT("'Ответы на форму (1)'!G"&amp;$P142,TRUE())</f>
        <v>#REF!</v>
      </c>
      <c r="H142" s="6" t="e">
        <f aca="true">IFERROR(MID(INDIRECT("'Ответы на форму (1)'!H"&amp;$P142,TRUE()),SEARCH("vk.com",INDIRECT("'Ответы на форму (1)'!H"&amp;$P142,TRUE())),LEN(INDIRECT("'Ответы на форму (1)'!H"&amp;$P142,TRUE()))),INDIRECT("'Ответы на форму (1)'!H"&amp;$P142,TRUE()))</f>
        <v>#REF!</v>
      </c>
      <c r="I142" s="6" t="e">
        <f aca="true">INDIRECT("'Ответы на форму (1)'!I"&amp;$P142,TRUE())</f>
        <v>#REF!</v>
      </c>
      <c r="J142" s="11" t="str">
        <f aca="false">IFERROR(__xludf.dummyfunction("arrayformula(trim(iferror(SPLIT(T(INDIRECT(""'Ответы на форму (1)'!J""&amp;$P142,TRUE)),"","",TRUE,TRUE),"""")))"),"")</f>
        <v/>
      </c>
      <c r="K142" s="11"/>
      <c r="L142" s="11"/>
      <c r="M142" s="11" t="e">
        <f aca="true">INDIRECT("'Ответы на форму (1)'!K"&amp;$P142,TRUE())</f>
        <v>#REF!</v>
      </c>
      <c r="N142" s="11" t="e">
        <f aca="true">INDIRECT("'Ответы на форму (1)'!L"&amp;$P142,TRUE())</f>
        <v>#REF!</v>
      </c>
      <c r="O142" s="6" t="e">
        <f aca="false" t="array" ref="O142:O142">IF(B142 &lt;&gt; "",IF(COUNTIF(concat(TRIM('Список прошлого года'!$B$2:$B$200),TRIM('Список прошлого года'!$C$2:$C$200)),concat(TRIM(B142),TRIM(C142))) &gt; 0,"Да","Нет"),"")</f>
        <v>#REF!</v>
      </c>
      <c r="P142" s="7" t="n">
        <v>164</v>
      </c>
      <c r="Q142" s="16" t="n">
        <f aca="false">IF(NOT(ISBLANK(B142)), 0,"")</f>
        <v>0</v>
      </c>
      <c r="R142" s="16"/>
      <c r="S142" s="6"/>
      <c r="T142" s="6"/>
      <c r="U142" s="7" t="n">
        <f aca="false">FALSE()</f>
        <v>0</v>
      </c>
      <c r="V142" s="7" t="n">
        <f aca="false">FALSE()</f>
        <v>0</v>
      </c>
      <c r="W142" s="7" t="n">
        <f aca="false">FALSE()</f>
        <v>0</v>
      </c>
      <c r="X142" s="7" t="n">
        <f aca="false">FALSE()</f>
        <v>0</v>
      </c>
      <c r="Y142" s="7" t="n">
        <f aca="false">FALSE()</f>
        <v>0</v>
      </c>
      <c r="Z142" s="7" t="n">
        <f aca="false">FALSE()</f>
        <v>0</v>
      </c>
      <c r="AA142" s="7" t="n">
        <f aca="false">FALSE()</f>
        <v>0</v>
      </c>
      <c r="AB142" s="7" t="n">
        <f aca="false">FALSE()</f>
        <v>0</v>
      </c>
      <c r="AC142" s="7" t="n">
        <f aca="false">FALSE()</f>
        <v>0</v>
      </c>
      <c r="AD142" s="7" t="n">
        <f aca="false">FALSE()</f>
        <v>0</v>
      </c>
      <c r="AE142" s="7" t="n">
        <f aca="false">FALSE()</f>
        <v>0</v>
      </c>
      <c r="AF142" s="7" t="n">
        <f aca="false">FALSE()</f>
        <v>0</v>
      </c>
      <c r="AG142" s="7" t="n">
        <f aca="false">FALSE()</f>
        <v>0</v>
      </c>
      <c r="AH142" s="7" t="n">
        <f aca="false">FALSE()</f>
        <v>0</v>
      </c>
      <c r="AI142" s="7" t="n">
        <f aca="false">FALSE()</f>
        <v>0</v>
      </c>
      <c r="AJ142" s="7" t="n">
        <f aca="false">FALSE()</f>
        <v>0</v>
      </c>
      <c r="AK142" s="7" t="n">
        <f aca="false">FALSE()</f>
        <v>0</v>
      </c>
      <c r="AL142" s="7" t="n">
        <f aca="false">FALSE()</f>
        <v>0</v>
      </c>
      <c r="AM142" s="7" t="n">
        <f aca="false">FALSE()</f>
        <v>0</v>
      </c>
      <c r="AN142" s="7" t="n">
        <f aca="false">FALSE()</f>
        <v>0</v>
      </c>
      <c r="AO142" s="7" t="n">
        <f aca="false">FALSE()</f>
        <v>0</v>
      </c>
    </row>
    <row r="143" customFormat="false" ht="15.75" hidden="false" customHeight="false" outlineLevel="0" collapsed="false">
      <c r="A143" s="6" t="e">
        <f aca="true">INDIRECT("'Ответы на форму (1)'!A"&amp;$P143,TRUE())</f>
        <v>#REF!</v>
      </c>
      <c r="B143" s="6" t="e">
        <f aca="true">INDIRECT("'Ответы на форму (1)'!B"&amp;$P143,TRUE())</f>
        <v>#REF!</v>
      </c>
      <c r="C143" s="6" t="e">
        <f aca="true">INDIRECT("'Ответы на форму (1)'!C"&amp;$P143,TRUE())</f>
        <v>#REF!</v>
      </c>
      <c r="D143" s="6" t="e">
        <f aca="true">INDIRECT("'Ответы на форму (1)'!D"&amp;$P143,TRUE())</f>
        <v>#REF!</v>
      </c>
      <c r="E143" s="6" t="e">
        <f aca="true">INDIRECT("'Ответы на форму (1)'!E"&amp;$P143,TRUE())</f>
        <v>#REF!</v>
      </c>
      <c r="F143" s="6" t="str">
        <f aca="false">IFERROR(__xludf.dummyfunction("iferror(VALUE(REGEXEXTRACT(TEXT(INDIRECT(""'Ответы на форму (1)'!F""&amp;$P143,TRUE),""####""),""[0-9]+"")),IF(IFERROR(SEARCH(""моцро"",INDIRECT(""'Ответы на форму (1)'!F""&amp;$P143,TRUE)),-1) &gt;= 0,117,INDIRECT(""'Ответы на форму (1)'!F""&amp;$P143,TRUE)))"),"")</f>
        <v/>
      </c>
      <c r="G143" s="6" t="e">
        <f aca="true">INDIRECT("'Ответы на форму (1)'!G"&amp;$P143,TRUE())</f>
        <v>#REF!</v>
      </c>
      <c r="H143" s="6" t="e">
        <f aca="true">IFERROR(MID(INDIRECT("'Ответы на форму (1)'!H"&amp;$P143,TRUE()),SEARCH("vk.com",INDIRECT("'Ответы на форму (1)'!H"&amp;$P143,TRUE())),LEN(INDIRECT("'Ответы на форму (1)'!H"&amp;$P143,TRUE()))),INDIRECT("'Ответы на форму (1)'!H"&amp;$P143,TRUE()))</f>
        <v>#REF!</v>
      </c>
      <c r="I143" s="6" t="e">
        <f aca="true">INDIRECT("'Ответы на форму (1)'!I"&amp;$P143,TRUE())</f>
        <v>#REF!</v>
      </c>
      <c r="J143" s="11" t="str">
        <f aca="false">IFERROR(__xludf.dummyfunction("arrayformula(trim(iferror(SPLIT(T(INDIRECT(""'Ответы на форму (1)'!J""&amp;$P143,TRUE)),"","",TRUE,TRUE),"""")))"),"")</f>
        <v/>
      </c>
      <c r="K143" s="11"/>
      <c r="L143" s="11"/>
      <c r="M143" s="11" t="e">
        <f aca="true">INDIRECT("'Ответы на форму (1)'!K"&amp;$P143,TRUE())</f>
        <v>#REF!</v>
      </c>
      <c r="N143" s="11" t="e">
        <f aca="true">INDIRECT("'Ответы на форму (1)'!L"&amp;$P143,TRUE())</f>
        <v>#REF!</v>
      </c>
      <c r="O143" s="6" t="e">
        <f aca="false" t="array" ref="O143:O143">IF(B143 &lt;&gt; "",IF(COUNTIF(concat(TRIM('Список прошлого года'!$B$2:$B$200),TRIM('Список прошлого года'!$C$2:$C$200)),concat(TRIM(B143),TRIM(C143))) &gt; 0,"Да","Нет"),"")</f>
        <v>#REF!</v>
      </c>
      <c r="P143" s="7" t="n">
        <v>165</v>
      </c>
      <c r="Q143" s="16" t="n">
        <f aca="false">IF(NOT(ISBLANK(B143)), 0,"")</f>
        <v>0</v>
      </c>
      <c r="R143" s="16"/>
      <c r="S143" s="6"/>
      <c r="T143" s="6"/>
      <c r="U143" s="7" t="n">
        <f aca="false">FALSE()</f>
        <v>0</v>
      </c>
      <c r="V143" s="7" t="n">
        <f aca="false">FALSE()</f>
        <v>0</v>
      </c>
      <c r="W143" s="7" t="n">
        <f aca="false">FALSE()</f>
        <v>0</v>
      </c>
      <c r="X143" s="7" t="n">
        <f aca="false">FALSE()</f>
        <v>0</v>
      </c>
      <c r="Y143" s="7" t="n">
        <f aca="false">FALSE()</f>
        <v>0</v>
      </c>
      <c r="Z143" s="7" t="n">
        <f aca="false">FALSE()</f>
        <v>0</v>
      </c>
      <c r="AA143" s="7" t="n">
        <f aca="false">FALSE()</f>
        <v>0</v>
      </c>
      <c r="AB143" s="7" t="n">
        <f aca="false">FALSE()</f>
        <v>0</v>
      </c>
      <c r="AC143" s="7" t="n">
        <f aca="false">FALSE()</f>
        <v>0</v>
      </c>
      <c r="AD143" s="7" t="n">
        <f aca="false">FALSE()</f>
        <v>0</v>
      </c>
      <c r="AE143" s="7" t="n">
        <f aca="false">FALSE()</f>
        <v>0</v>
      </c>
      <c r="AF143" s="7" t="n">
        <f aca="false">FALSE()</f>
        <v>0</v>
      </c>
      <c r="AG143" s="7" t="n">
        <f aca="false">FALSE()</f>
        <v>0</v>
      </c>
      <c r="AH143" s="7" t="n">
        <f aca="false">FALSE()</f>
        <v>0</v>
      </c>
      <c r="AI143" s="7" t="n">
        <f aca="false">FALSE()</f>
        <v>0</v>
      </c>
      <c r="AJ143" s="7" t="n">
        <f aca="false">FALSE()</f>
        <v>0</v>
      </c>
      <c r="AK143" s="7" t="n">
        <f aca="false">FALSE()</f>
        <v>0</v>
      </c>
      <c r="AL143" s="7" t="n">
        <f aca="false">FALSE()</f>
        <v>0</v>
      </c>
      <c r="AM143" s="7" t="n">
        <f aca="false">FALSE()</f>
        <v>0</v>
      </c>
      <c r="AN143" s="7" t="n">
        <f aca="false">FALSE()</f>
        <v>0</v>
      </c>
      <c r="AO143" s="7" t="n">
        <f aca="false">FALSE()</f>
        <v>0</v>
      </c>
    </row>
    <row r="144" customFormat="false" ht="15.75" hidden="false" customHeight="false" outlineLevel="0" collapsed="false">
      <c r="A144" s="6" t="e">
        <f aca="true">INDIRECT("'Ответы на форму (1)'!A"&amp;$P144,TRUE())</f>
        <v>#REF!</v>
      </c>
      <c r="B144" s="6" t="e">
        <f aca="true">INDIRECT("'Ответы на форму (1)'!B"&amp;$P144,TRUE())</f>
        <v>#REF!</v>
      </c>
      <c r="C144" s="6" t="e">
        <f aca="true">INDIRECT("'Ответы на форму (1)'!C"&amp;$P144,TRUE())</f>
        <v>#REF!</v>
      </c>
      <c r="D144" s="6" t="e">
        <f aca="true">INDIRECT("'Ответы на форму (1)'!D"&amp;$P144,TRUE())</f>
        <v>#REF!</v>
      </c>
      <c r="E144" s="6" t="e">
        <f aca="true">INDIRECT("'Ответы на форму (1)'!E"&amp;$P144,TRUE())</f>
        <v>#REF!</v>
      </c>
      <c r="F144" s="6" t="str">
        <f aca="false">IFERROR(__xludf.dummyfunction("iferror(VALUE(REGEXEXTRACT(TEXT(INDIRECT(""'Ответы на форму (1)'!F""&amp;$P144,TRUE),""####""),""[0-9]+"")),IF(IFERROR(SEARCH(""моцро"",INDIRECT(""'Ответы на форму (1)'!F""&amp;$P144,TRUE)),-1) &gt;= 0,117,INDIRECT(""'Ответы на форму (1)'!F""&amp;$P144,TRUE)))"),"")</f>
        <v/>
      </c>
      <c r="G144" s="6" t="e">
        <f aca="true">INDIRECT("'Ответы на форму (1)'!G"&amp;$P144,TRUE())</f>
        <v>#REF!</v>
      </c>
      <c r="H144" s="6" t="e">
        <f aca="true">IFERROR(MID(INDIRECT("'Ответы на форму (1)'!H"&amp;$P144,TRUE()),SEARCH("vk.com",INDIRECT("'Ответы на форму (1)'!H"&amp;$P144,TRUE())),LEN(INDIRECT("'Ответы на форму (1)'!H"&amp;$P144,TRUE()))),INDIRECT("'Ответы на форму (1)'!H"&amp;$P144,TRUE()))</f>
        <v>#REF!</v>
      </c>
      <c r="I144" s="6" t="e">
        <f aca="true">INDIRECT("'Ответы на форму (1)'!I"&amp;$P144,TRUE())</f>
        <v>#REF!</v>
      </c>
      <c r="J144" s="11" t="str">
        <f aca="false">IFERROR(__xludf.dummyfunction("arrayformula(trim(iferror(SPLIT(T(INDIRECT(""'Ответы на форму (1)'!J""&amp;$P144,TRUE)),"","",TRUE,TRUE),"""")))"),"")</f>
        <v/>
      </c>
      <c r="K144" s="11"/>
      <c r="L144" s="11"/>
      <c r="M144" s="11" t="e">
        <f aca="true">INDIRECT("'Ответы на форму (1)'!K"&amp;$P144,TRUE())</f>
        <v>#REF!</v>
      </c>
      <c r="N144" s="11" t="e">
        <f aca="true">INDIRECT("'Ответы на форму (1)'!L"&amp;$P144,TRUE())</f>
        <v>#REF!</v>
      </c>
      <c r="O144" s="6" t="e">
        <f aca="false" t="array" ref="O144:O144">IF(B144 &lt;&gt; "",IF(COUNTIF(concat(TRIM('Список прошлого года'!$B$2:$B$200),TRIM('Список прошлого года'!$C$2:$C$200)),concat(TRIM(B144),TRIM(C144))) &gt; 0,"Да","Нет"),"")</f>
        <v>#REF!</v>
      </c>
      <c r="P144" s="7" t="n">
        <v>166</v>
      </c>
      <c r="Q144" s="16" t="n">
        <f aca="false">IF(NOT(ISBLANK(B144)), 0,"")</f>
        <v>0</v>
      </c>
      <c r="R144" s="16"/>
      <c r="S144" s="6"/>
      <c r="T144" s="6"/>
      <c r="U144" s="7" t="n">
        <f aca="false">FALSE()</f>
        <v>0</v>
      </c>
      <c r="V144" s="7" t="n">
        <f aca="false">FALSE()</f>
        <v>0</v>
      </c>
      <c r="W144" s="7" t="n">
        <f aca="false">FALSE()</f>
        <v>0</v>
      </c>
      <c r="X144" s="7" t="n">
        <f aca="false">FALSE()</f>
        <v>0</v>
      </c>
      <c r="Y144" s="7" t="n">
        <f aca="false">FALSE()</f>
        <v>0</v>
      </c>
      <c r="Z144" s="7" t="n">
        <f aca="false">FALSE()</f>
        <v>0</v>
      </c>
      <c r="AA144" s="7" t="n">
        <f aca="false">FALSE()</f>
        <v>0</v>
      </c>
      <c r="AB144" s="7" t="n">
        <f aca="false">FALSE()</f>
        <v>0</v>
      </c>
      <c r="AC144" s="7" t="n">
        <f aca="false">FALSE()</f>
        <v>0</v>
      </c>
      <c r="AD144" s="7" t="n">
        <f aca="false">FALSE()</f>
        <v>0</v>
      </c>
      <c r="AE144" s="7" t="n">
        <f aca="false">FALSE()</f>
        <v>0</v>
      </c>
      <c r="AF144" s="7" t="n">
        <f aca="false">FALSE()</f>
        <v>0</v>
      </c>
      <c r="AG144" s="7" t="n">
        <f aca="false">FALSE()</f>
        <v>0</v>
      </c>
      <c r="AH144" s="7" t="n">
        <f aca="false">FALSE()</f>
        <v>0</v>
      </c>
      <c r="AI144" s="7" t="n">
        <f aca="false">FALSE()</f>
        <v>0</v>
      </c>
      <c r="AJ144" s="7" t="n">
        <f aca="false">FALSE()</f>
        <v>0</v>
      </c>
      <c r="AK144" s="7" t="n">
        <f aca="false">FALSE()</f>
        <v>0</v>
      </c>
      <c r="AL144" s="7" t="n">
        <f aca="false">FALSE()</f>
        <v>0</v>
      </c>
      <c r="AM144" s="7" t="n">
        <f aca="false">FALSE()</f>
        <v>0</v>
      </c>
      <c r="AN144" s="7" t="n">
        <f aca="false">FALSE()</f>
        <v>0</v>
      </c>
      <c r="AO144" s="7" t="n">
        <f aca="false">FALSE()</f>
        <v>0</v>
      </c>
    </row>
    <row r="145" customFormat="false" ht="15.75" hidden="false" customHeight="false" outlineLevel="0" collapsed="false">
      <c r="A145" s="6" t="e">
        <f aca="true">INDIRECT("'Ответы на форму (1)'!A"&amp;$P145,TRUE())</f>
        <v>#REF!</v>
      </c>
      <c r="B145" s="6" t="e">
        <f aca="true">INDIRECT("'Ответы на форму (1)'!B"&amp;$P145,TRUE())</f>
        <v>#REF!</v>
      </c>
      <c r="C145" s="6" t="e">
        <f aca="true">INDIRECT("'Ответы на форму (1)'!C"&amp;$P145,TRUE())</f>
        <v>#REF!</v>
      </c>
      <c r="D145" s="6" t="e">
        <f aca="true">INDIRECT("'Ответы на форму (1)'!D"&amp;$P145,TRUE())</f>
        <v>#REF!</v>
      </c>
      <c r="E145" s="6" t="e">
        <f aca="true">INDIRECT("'Ответы на форму (1)'!E"&amp;$P145,TRUE())</f>
        <v>#REF!</v>
      </c>
      <c r="F145" s="6" t="str">
        <f aca="false">IFERROR(__xludf.dummyfunction("iferror(VALUE(REGEXEXTRACT(TEXT(INDIRECT(""'Ответы на форму (1)'!F""&amp;$P145,TRUE),""####""),""[0-9]+"")),IF(IFERROR(SEARCH(""моцро"",INDIRECT(""'Ответы на форму (1)'!F""&amp;$P145,TRUE)),-1) &gt;= 0,117,INDIRECT(""'Ответы на форму (1)'!F""&amp;$P145,TRUE)))"),"")</f>
        <v/>
      </c>
      <c r="G145" s="6" t="e">
        <f aca="true">INDIRECT("'Ответы на форму (1)'!G"&amp;$P145,TRUE())</f>
        <v>#REF!</v>
      </c>
      <c r="H145" s="6" t="e">
        <f aca="true">IFERROR(MID(INDIRECT("'Ответы на форму (1)'!H"&amp;$P145,TRUE()),SEARCH("vk.com",INDIRECT("'Ответы на форму (1)'!H"&amp;$P145,TRUE())),LEN(INDIRECT("'Ответы на форму (1)'!H"&amp;$P145,TRUE()))),INDIRECT("'Ответы на форму (1)'!H"&amp;$P145,TRUE()))</f>
        <v>#REF!</v>
      </c>
      <c r="I145" s="6" t="e">
        <f aca="true">INDIRECT("'Ответы на форму (1)'!I"&amp;$P145,TRUE())</f>
        <v>#REF!</v>
      </c>
      <c r="J145" s="11" t="str">
        <f aca="false">IFERROR(__xludf.dummyfunction("arrayformula(trim(iferror(SPLIT(T(INDIRECT(""'Ответы на форму (1)'!J""&amp;$P145,TRUE)),"","",TRUE,TRUE),"""")))"),"")</f>
        <v/>
      </c>
      <c r="K145" s="11"/>
      <c r="L145" s="11"/>
      <c r="M145" s="11" t="e">
        <f aca="true">INDIRECT("'Ответы на форму (1)'!K"&amp;$P145,TRUE())</f>
        <v>#REF!</v>
      </c>
      <c r="N145" s="11" t="e">
        <f aca="true">INDIRECT("'Ответы на форму (1)'!L"&amp;$P145,TRUE())</f>
        <v>#REF!</v>
      </c>
      <c r="O145" s="6" t="e">
        <f aca="false" t="array" ref="O145:O145">IF(B145 &lt;&gt; "",IF(COUNTIF(concat(TRIM('Список прошлого года'!$B$2:$B$200),TRIM('Список прошлого года'!$C$2:$C$200)),concat(TRIM(B145),TRIM(C145))) &gt; 0,"Да","Нет"),"")</f>
        <v>#REF!</v>
      </c>
      <c r="P145" s="7" t="n">
        <v>167</v>
      </c>
      <c r="Q145" s="16" t="n">
        <f aca="false">IF(NOT(ISBLANK(B145)), 0,"")</f>
        <v>0</v>
      </c>
      <c r="R145" s="16"/>
      <c r="S145" s="6"/>
      <c r="T145" s="6"/>
      <c r="U145" s="7" t="n">
        <f aca="false">FALSE()</f>
        <v>0</v>
      </c>
      <c r="V145" s="7" t="n">
        <f aca="false">FALSE()</f>
        <v>0</v>
      </c>
      <c r="W145" s="7" t="n">
        <f aca="false">FALSE()</f>
        <v>0</v>
      </c>
      <c r="X145" s="7" t="n">
        <f aca="false">FALSE()</f>
        <v>0</v>
      </c>
      <c r="Y145" s="7" t="n">
        <f aca="false">FALSE()</f>
        <v>0</v>
      </c>
      <c r="Z145" s="7" t="n">
        <f aca="false">FALSE()</f>
        <v>0</v>
      </c>
      <c r="AA145" s="7" t="n">
        <f aca="false">FALSE()</f>
        <v>0</v>
      </c>
      <c r="AB145" s="7" t="n">
        <f aca="false">FALSE()</f>
        <v>0</v>
      </c>
      <c r="AC145" s="7" t="n">
        <f aca="false">FALSE()</f>
        <v>0</v>
      </c>
      <c r="AD145" s="7" t="n">
        <f aca="false">FALSE()</f>
        <v>0</v>
      </c>
      <c r="AE145" s="7" t="n">
        <f aca="false">FALSE()</f>
        <v>0</v>
      </c>
      <c r="AF145" s="7" t="n">
        <f aca="false">FALSE()</f>
        <v>0</v>
      </c>
      <c r="AG145" s="7" t="n">
        <f aca="false">FALSE()</f>
        <v>0</v>
      </c>
      <c r="AH145" s="7" t="n">
        <f aca="false">FALSE()</f>
        <v>0</v>
      </c>
      <c r="AI145" s="7" t="n">
        <f aca="false">FALSE()</f>
        <v>0</v>
      </c>
      <c r="AJ145" s="7" t="n">
        <f aca="false">FALSE()</f>
        <v>0</v>
      </c>
      <c r="AK145" s="7" t="n">
        <f aca="false">FALSE()</f>
        <v>0</v>
      </c>
      <c r="AL145" s="7" t="n">
        <f aca="false">FALSE()</f>
        <v>0</v>
      </c>
      <c r="AM145" s="7" t="n">
        <f aca="false">FALSE()</f>
        <v>0</v>
      </c>
      <c r="AN145" s="7" t="n">
        <f aca="false">FALSE()</f>
        <v>0</v>
      </c>
      <c r="AO145" s="7" t="n">
        <f aca="false">FALSE()</f>
        <v>0</v>
      </c>
    </row>
    <row r="146" customFormat="false" ht="15.75" hidden="false" customHeight="false" outlineLevel="0" collapsed="false">
      <c r="A146" s="6" t="e">
        <f aca="true">INDIRECT("'Ответы на форму (1)'!A"&amp;$P146,TRUE())</f>
        <v>#REF!</v>
      </c>
      <c r="B146" s="6" t="e">
        <f aca="true">INDIRECT("'Ответы на форму (1)'!B"&amp;$P146,TRUE())</f>
        <v>#REF!</v>
      </c>
      <c r="C146" s="6" t="e">
        <f aca="true">INDIRECT("'Ответы на форму (1)'!C"&amp;$P146,TRUE())</f>
        <v>#REF!</v>
      </c>
      <c r="D146" s="6" t="e">
        <f aca="true">INDIRECT("'Ответы на форму (1)'!D"&amp;$P146,TRUE())</f>
        <v>#REF!</v>
      </c>
      <c r="E146" s="6" t="e">
        <f aca="true">INDIRECT("'Ответы на форму (1)'!E"&amp;$P146,TRUE())</f>
        <v>#REF!</v>
      </c>
      <c r="F146" s="6" t="str">
        <f aca="false">IFERROR(__xludf.dummyfunction("iferror(VALUE(REGEXEXTRACT(TEXT(INDIRECT(""'Ответы на форму (1)'!F""&amp;$P146,TRUE),""####""),""[0-9]+"")),IF(IFERROR(SEARCH(""моцро"",INDIRECT(""'Ответы на форму (1)'!F""&amp;$P146,TRUE)),-1) &gt;= 0,117,INDIRECT(""'Ответы на форму (1)'!F""&amp;$P146,TRUE)))"),"")</f>
        <v/>
      </c>
      <c r="G146" s="6" t="e">
        <f aca="true">INDIRECT("'Ответы на форму (1)'!G"&amp;$P146,TRUE())</f>
        <v>#REF!</v>
      </c>
      <c r="H146" s="6" t="e">
        <f aca="true">IFERROR(MID(INDIRECT("'Ответы на форму (1)'!H"&amp;$P146,TRUE()),SEARCH("vk.com",INDIRECT("'Ответы на форму (1)'!H"&amp;$P146,TRUE())),LEN(INDIRECT("'Ответы на форму (1)'!H"&amp;$P146,TRUE()))),INDIRECT("'Ответы на форму (1)'!H"&amp;$P146,TRUE()))</f>
        <v>#REF!</v>
      </c>
      <c r="I146" s="6" t="e">
        <f aca="true">INDIRECT("'Ответы на форму (1)'!I"&amp;$P146,TRUE())</f>
        <v>#REF!</v>
      </c>
      <c r="J146" s="11" t="str">
        <f aca="false">IFERROR(__xludf.dummyfunction("arrayformula(trim(iferror(SPLIT(T(INDIRECT(""'Ответы на форму (1)'!J""&amp;$P146,TRUE)),"","",TRUE,TRUE),"""")))"),"")</f>
        <v/>
      </c>
      <c r="K146" s="11"/>
      <c r="L146" s="11"/>
      <c r="M146" s="11" t="e">
        <f aca="true">INDIRECT("'Ответы на форму (1)'!K"&amp;$P146,TRUE())</f>
        <v>#REF!</v>
      </c>
      <c r="N146" s="11" t="e">
        <f aca="true">INDIRECT("'Ответы на форму (1)'!L"&amp;$P146,TRUE())</f>
        <v>#REF!</v>
      </c>
      <c r="O146" s="6" t="e">
        <f aca="false" t="array" ref="O146:O146">IF(B146 &lt;&gt; "",IF(COUNTIF(concat(TRIM('Список прошлого года'!$B$2:$B$200),TRIM('Список прошлого года'!$C$2:$C$200)),concat(TRIM(B146),TRIM(C146))) &gt; 0,"Да","Нет"),"")</f>
        <v>#REF!</v>
      </c>
      <c r="P146" s="7" t="n">
        <v>168</v>
      </c>
      <c r="Q146" s="16" t="n">
        <f aca="false">IF(NOT(ISBLANK(B146)), 0,"")</f>
        <v>0</v>
      </c>
      <c r="R146" s="16"/>
      <c r="S146" s="6"/>
      <c r="T146" s="6"/>
      <c r="U146" s="7" t="n">
        <f aca="false">FALSE()</f>
        <v>0</v>
      </c>
      <c r="V146" s="7" t="n">
        <f aca="false">FALSE()</f>
        <v>0</v>
      </c>
      <c r="W146" s="7" t="n">
        <f aca="false">FALSE()</f>
        <v>0</v>
      </c>
      <c r="X146" s="7" t="n">
        <f aca="false">FALSE()</f>
        <v>0</v>
      </c>
      <c r="Y146" s="7" t="n">
        <f aca="false">FALSE()</f>
        <v>0</v>
      </c>
      <c r="Z146" s="7" t="n">
        <f aca="false">FALSE()</f>
        <v>0</v>
      </c>
      <c r="AA146" s="7" t="n">
        <f aca="false">FALSE()</f>
        <v>0</v>
      </c>
      <c r="AB146" s="7" t="n">
        <f aca="false">FALSE()</f>
        <v>0</v>
      </c>
      <c r="AC146" s="7" t="n">
        <f aca="false">FALSE()</f>
        <v>0</v>
      </c>
      <c r="AD146" s="7" t="n">
        <f aca="false">FALSE()</f>
        <v>0</v>
      </c>
      <c r="AE146" s="7" t="n">
        <f aca="false">FALSE()</f>
        <v>0</v>
      </c>
      <c r="AF146" s="7" t="n">
        <f aca="false">FALSE()</f>
        <v>0</v>
      </c>
      <c r="AG146" s="7" t="n">
        <f aca="false">FALSE()</f>
        <v>0</v>
      </c>
      <c r="AH146" s="7" t="n">
        <f aca="false">FALSE()</f>
        <v>0</v>
      </c>
      <c r="AI146" s="7" t="n">
        <f aca="false">FALSE()</f>
        <v>0</v>
      </c>
      <c r="AJ146" s="7" t="n">
        <f aca="false">FALSE()</f>
        <v>0</v>
      </c>
      <c r="AK146" s="7" t="n">
        <f aca="false">FALSE()</f>
        <v>0</v>
      </c>
      <c r="AL146" s="7" t="n">
        <f aca="false">FALSE()</f>
        <v>0</v>
      </c>
      <c r="AM146" s="7" t="n">
        <f aca="false">FALSE()</f>
        <v>0</v>
      </c>
      <c r="AN146" s="7" t="n">
        <f aca="false">FALSE()</f>
        <v>0</v>
      </c>
      <c r="AO146" s="7" t="n">
        <f aca="false">FALSE()</f>
        <v>0</v>
      </c>
    </row>
    <row r="147" customFormat="false" ht="15.75" hidden="false" customHeight="false" outlineLevel="0" collapsed="false">
      <c r="A147" s="6" t="e">
        <f aca="true">INDIRECT("'Ответы на форму (1)'!A"&amp;$P147,TRUE())</f>
        <v>#REF!</v>
      </c>
      <c r="B147" s="6" t="e">
        <f aca="true">INDIRECT("'Ответы на форму (1)'!B"&amp;$P147,TRUE())</f>
        <v>#REF!</v>
      </c>
      <c r="C147" s="6" t="e">
        <f aca="true">INDIRECT("'Ответы на форму (1)'!C"&amp;$P147,TRUE())</f>
        <v>#REF!</v>
      </c>
      <c r="D147" s="6" t="e">
        <f aca="true">INDIRECT("'Ответы на форму (1)'!D"&amp;$P147,TRUE())</f>
        <v>#REF!</v>
      </c>
      <c r="E147" s="6" t="e">
        <f aca="true">INDIRECT("'Ответы на форму (1)'!E"&amp;$P147,TRUE())</f>
        <v>#REF!</v>
      </c>
      <c r="F147" s="6" t="str">
        <f aca="false">IFERROR(__xludf.dummyfunction("iferror(VALUE(REGEXEXTRACT(TEXT(INDIRECT(""'Ответы на форму (1)'!F""&amp;$P147,TRUE),""####""),""[0-9]+"")),IF(IFERROR(SEARCH(""моцро"",INDIRECT(""'Ответы на форму (1)'!F""&amp;$P147,TRUE)),-1) &gt;= 0,117,INDIRECT(""'Ответы на форму (1)'!F""&amp;$P147,TRUE)))"),"")</f>
        <v/>
      </c>
      <c r="G147" s="6" t="e">
        <f aca="true">INDIRECT("'Ответы на форму (1)'!G"&amp;$P147,TRUE())</f>
        <v>#REF!</v>
      </c>
      <c r="H147" s="6" t="e">
        <f aca="true">IFERROR(MID(INDIRECT("'Ответы на форму (1)'!H"&amp;$P147,TRUE()),SEARCH("vk.com",INDIRECT("'Ответы на форму (1)'!H"&amp;$P147,TRUE())),LEN(INDIRECT("'Ответы на форму (1)'!H"&amp;$P147,TRUE()))),INDIRECT("'Ответы на форму (1)'!H"&amp;$P147,TRUE()))</f>
        <v>#REF!</v>
      </c>
      <c r="I147" s="6" t="e">
        <f aca="true">INDIRECT("'Ответы на форму (1)'!I"&amp;$P147,TRUE())</f>
        <v>#REF!</v>
      </c>
      <c r="J147" s="11" t="str">
        <f aca="false">IFERROR(__xludf.dummyfunction("arrayformula(trim(iferror(SPLIT(T(INDIRECT(""'Ответы на форму (1)'!J""&amp;$P147,TRUE)),"","",TRUE,TRUE),"""")))"),"")</f>
        <v/>
      </c>
      <c r="K147" s="11"/>
      <c r="L147" s="11"/>
      <c r="M147" s="11" t="e">
        <f aca="true">INDIRECT("'Ответы на форму (1)'!K"&amp;$P147,TRUE())</f>
        <v>#REF!</v>
      </c>
      <c r="N147" s="11" t="e">
        <f aca="true">INDIRECT("'Ответы на форму (1)'!L"&amp;$P147,TRUE())</f>
        <v>#REF!</v>
      </c>
      <c r="O147" s="6" t="e">
        <f aca="false" t="array" ref="O147:O147">IF(B147 &lt;&gt; "",IF(COUNTIF(concat(TRIM('Список прошлого года'!$B$2:$B$200),TRIM('Список прошлого года'!$C$2:$C$200)),concat(TRIM(B147),TRIM(C147))) &gt; 0,"Да","Нет"),"")</f>
        <v>#REF!</v>
      </c>
      <c r="P147" s="7" t="n">
        <v>169</v>
      </c>
      <c r="Q147" s="16" t="n">
        <f aca="false">IF(NOT(ISBLANK(B147)), 0,"")</f>
        <v>0</v>
      </c>
      <c r="R147" s="16"/>
      <c r="S147" s="6"/>
      <c r="T147" s="6"/>
      <c r="U147" s="7" t="n">
        <f aca="false">FALSE()</f>
        <v>0</v>
      </c>
      <c r="V147" s="7" t="n">
        <f aca="false">FALSE()</f>
        <v>0</v>
      </c>
      <c r="W147" s="7" t="n">
        <f aca="false">FALSE()</f>
        <v>0</v>
      </c>
      <c r="X147" s="7" t="n">
        <f aca="false">FALSE()</f>
        <v>0</v>
      </c>
      <c r="Y147" s="7" t="n">
        <f aca="false">FALSE()</f>
        <v>0</v>
      </c>
      <c r="Z147" s="7" t="n">
        <f aca="false">FALSE()</f>
        <v>0</v>
      </c>
      <c r="AA147" s="7" t="n">
        <f aca="false">FALSE()</f>
        <v>0</v>
      </c>
      <c r="AB147" s="7" t="n">
        <f aca="false">FALSE()</f>
        <v>0</v>
      </c>
      <c r="AC147" s="7" t="n">
        <f aca="false">FALSE()</f>
        <v>0</v>
      </c>
      <c r="AD147" s="7" t="n">
        <f aca="false">FALSE()</f>
        <v>0</v>
      </c>
      <c r="AE147" s="7" t="n">
        <f aca="false">FALSE()</f>
        <v>0</v>
      </c>
      <c r="AF147" s="7" t="n">
        <f aca="false">FALSE()</f>
        <v>0</v>
      </c>
      <c r="AG147" s="7" t="n">
        <f aca="false">FALSE()</f>
        <v>0</v>
      </c>
      <c r="AH147" s="7" t="n">
        <f aca="false">FALSE()</f>
        <v>0</v>
      </c>
      <c r="AI147" s="7" t="n">
        <f aca="false">FALSE()</f>
        <v>0</v>
      </c>
      <c r="AJ147" s="7" t="n">
        <f aca="false">FALSE()</f>
        <v>0</v>
      </c>
      <c r="AK147" s="7" t="n">
        <f aca="false">FALSE()</f>
        <v>0</v>
      </c>
      <c r="AL147" s="7" t="n">
        <f aca="false">FALSE()</f>
        <v>0</v>
      </c>
      <c r="AM147" s="7" t="n">
        <f aca="false">FALSE()</f>
        <v>0</v>
      </c>
      <c r="AN147" s="7" t="n">
        <f aca="false">FALSE()</f>
        <v>0</v>
      </c>
      <c r="AO147" s="7" t="n">
        <f aca="false">FALSE()</f>
        <v>0</v>
      </c>
    </row>
    <row r="148" customFormat="false" ht="15.75" hidden="false" customHeight="false" outlineLevel="0" collapsed="false">
      <c r="A148" s="6" t="e">
        <f aca="true">INDIRECT("'Ответы на форму (1)'!A"&amp;$P148,TRUE())</f>
        <v>#REF!</v>
      </c>
      <c r="B148" s="6" t="e">
        <f aca="true">INDIRECT("'Ответы на форму (1)'!B"&amp;$P148,TRUE())</f>
        <v>#REF!</v>
      </c>
      <c r="C148" s="6" t="e">
        <f aca="true">INDIRECT("'Ответы на форму (1)'!C"&amp;$P148,TRUE())</f>
        <v>#REF!</v>
      </c>
      <c r="D148" s="6" t="e">
        <f aca="true">INDIRECT("'Ответы на форму (1)'!D"&amp;$P148,TRUE())</f>
        <v>#REF!</v>
      </c>
      <c r="E148" s="6" t="e">
        <f aca="true">INDIRECT("'Ответы на форму (1)'!E"&amp;$P148,TRUE())</f>
        <v>#REF!</v>
      </c>
      <c r="F148" s="6" t="str">
        <f aca="false">IFERROR(__xludf.dummyfunction("iferror(VALUE(REGEXEXTRACT(TEXT(INDIRECT(""'Ответы на форму (1)'!F""&amp;$P148,TRUE),""####""),""[0-9]+"")),IF(IFERROR(SEARCH(""моцро"",INDIRECT(""'Ответы на форму (1)'!F""&amp;$P148,TRUE)),-1) &gt;= 0,117,INDIRECT(""'Ответы на форму (1)'!F""&amp;$P148,TRUE)))"),"")</f>
        <v/>
      </c>
      <c r="G148" s="6" t="e">
        <f aca="true">INDIRECT("'Ответы на форму (1)'!G"&amp;$P148,TRUE())</f>
        <v>#REF!</v>
      </c>
      <c r="H148" s="6" t="e">
        <f aca="true">IFERROR(MID(INDIRECT("'Ответы на форму (1)'!H"&amp;$P148,TRUE()),SEARCH("vk.com",INDIRECT("'Ответы на форму (1)'!H"&amp;$P148,TRUE())),LEN(INDIRECT("'Ответы на форму (1)'!H"&amp;$P148,TRUE()))),INDIRECT("'Ответы на форму (1)'!H"&amp;$P148,TRUE()))</f>
        <v>#REF!</v>
      </c>
      <c r="I148" s="6" t="e">
        <f aca="true">INDIRECT("'Ответы на форму (1)'!I"&amp;$P148,TRUE())</f>
        <v>#REF!</v>
      </c>
      <c r="J148" s="11" t="str">
        <f aca="false">IFERROR(__xludf.dummyfunction("arrayformula(trim(iferror(SPLIT(T(INDIRECT(""'Ответы на форму (1)'!J""&amp;$P148,TRUE)),"","",TRUE,TRUE),"""")))"),"")</f>
        <v/>
      </c>
      <c r="K148" s="11"/>
      <c r="L148" s="11"/>
      <c r="M148" s="11" t="e">
        <f aca="true">INDIRECT("'Ответы на форму (1)'!K"&amp;$P148,TRUE())</f>
        <v>#REF!</v>
      </c>
      <c r="N148" s="11" t="e">
        <f aca="true">INDIRECT("'Ответы на форму (1)'!L"&amp;$P148,TRUE())</f>
        <v>#REF!</v>
      </c>
      <c r="O148" s="6" t="e">
        <f aca="false" t="array" ref="O148:O148">IF(B148 &lt;&gt; "",IF(COUNTIF(concat(TRIM('Список прошлого года'!$B$2:$B$200),TRIM('Список прошлого года'!$C$2:$C$200)),concat(TRIM(B148),TRIM(C148))) &gt; 0,"Да","Нет"),"")</f>
        <v>#REF!</v>
      </c>
      <c r="P148" s="7" t="n">
        <v>170</v>
      </c>
      <c r="Q148" s="16" t="n">
        <f aca="false">IF(NOT(ISBLANK(B148)), 0,"")</f>
        <v>0</v>
      </c>
      <c r="R148" s="16"/>
      <c r="S148" s="6"/>
      <c r="T148" s="6"/>
      <c r="U148" s="7" t="n">
        <f aca="false">FALSE()</f>
        <v>0</v>
      </c>
      <c r="V148" s="7" t="n">
        <f aca="false">FALSE()</f>
        <v>0</v>
      </c>
      <c r="W148" s="7" t="n">
        <f aca="false">FALSE()</f>
        <v>0</v>
      </c>
      <c r="X148" s="7" t="n">
        <f aca="false">FALSE()</f>
        <v>0</v>
      </c>
      <c r="Y148" s="7" t="n">
        <f aca="false">FALSE()</f>
        <v>0</v>
      </c>
      <c r="Z148" s="7" t="n">
        <f aca="false">FALSE()</f>
        <v>0</v>
      </c>
      <c r="AA148" s="7" t="n">
        <f aca="false">FALSE()</f>
        <v>0</v>
      </c>
      <c r="AB148" s="7" t="n">
        <f aca="false">FALSE()</f>
        <v>0</v>
      </c>
      <c r="AC148" s="7" t="n">
        <f aca="false">FALSE()</f>
        <v>0</v>
      </c>
      <c r="AD148" s="7" t="n">
        <f aca="false">FALSE()</f>
        <v>0</v>
      </c>
      <c r="AE148" s="7" t="n">
        <f aca="false">FALSE()</f>
        <v>0</v>
      </c>
      <c r="AF148" s="7" t="n">
        <f aca="false">FALSE()</f>
        <v>0</v>
      </c>
      <c r="AG148" s="7" t="n">
        <f aca="false">FALSE()</f>
        <v>0</v>
      </c>
      <c r="AH148" s="7" t="n">
        <f aca="false">FALSE()</f>
        <v>0</v>
      </c>
      <c r="AI148" s="7" t="n">
        <f aca="false">FALSE()</f>
        <v>0</v>
      </c>
      <c r="AJ148" s="7" t="n">
        <f aca="false">FALSE()</f>
        <v>0</v>
      </c>
      <c r="AK148" s="7" t="n">
        <f aca="false">FALSE()</f>
        <v>0</v>
      </c>
      <c r="AL148" s="7" t="n">
        <f aca="false">FALSE()</f>
        <v>0</v>
      </c>
      <c r="AM148" s="7" t="n">
        <f aca="false">FALSE()</f>
        <v>0</v>
      </c>
      <c r="AN148" s="7" t="n">
        <f aca="false">FALSE()</f>
        <v>0</v>
      </c>
      <c r="AO148" s="7" t="n">
        <f aca="false">FALSE()</f>
        <v>0</v>
      </c>
    </row>
    <row r="149" customFormat="false" ht="15.75" hidden="false" customHeight="false" outlineLevel="0" collapsed="false">
      <c r="A149" s="6" t="e">
        <f aca="true">INDIRECT("'Ответы на форму (1)'!A"&amp;$P149,TRUE())</f>
        <v>#REF!</v>
      </c>
      <c r="B149" s="6" t="e">
        <f aca="true">INDIRECT("'Ответы на форму (1)'!B"&amp;$P149,TRUE())</f>
        <v>#REF!</v>
      </c>
      <c r="C149" s="6" t="e">
        <f aca="true">INDIRECT("'Ответы на форму (1)'!C"&amp;$P149,TRUE())</f>
        <v>#REF!</v>
      </c>
      <c r="D149" s="6" t="e">
        <f aca="true">INDIRECT("'Ответы на форму (1)'!D"&amp;$P149,TRUE())</f>
        <v>#REF!</v>
      </c>
      <c r="E149" s="6" t="e">
        <f aca="true">INDIRECT("'Ответы на форму (1)'!E"&amp;$P149,TRUE())</f>
        <v>#REF!</v>
      </c>
      <c r="F149" s="6" t="str">
        <f aca="false">IFERROR(__xludf.dummyfunction("iferror(VALUE(REGEXEXTRACT(TEXT(INDIRECT(""'Ответы на форму (1)'!F""&amp;$P149,TRUE),""####""),""[0-9]+"")),IF(IFERROR(SEARCH(""моцро"",INDIRECT(""'Ответы на форму (1)'!F""&amp;$P149,TRUE)),-1) &gt;= 0,117,INDIRECT(""'Ответы на форму (1)'!F""&amp;$P149,TRUE)))"),"")</f>
        <v/>
      </c>
      <c r="G149" s="6" t="e">
        <f aca="true">INDIRECT("'Ответы на форму (1)'!G"&amp;$P149,TRUE())</f>
        <v>#REF!</v>
      </c>
      <c r="H149" s="6" t="e">
        <f aca="true">IFERROR(MID(INDIRECT("'Ответы на форму (1)'!H"&amp;$P149,TRUE()),SEARCH("vk.com",INDIRECT("'Ответы на форму (1)'!H"&amp;$P149,TRUE())),LEN(INDIRECT("'Ответы на форму (1)'!H"&amp;$P149,TRUE()))),INDIRECT("'Ответы на форму (1)'!H"&amp;$P149,TRUE()))</f>
        <v>#REF!</v>
      </c>
      <c r="I149" s="6" t="e">
        <f aca="true">INDIRECT("'Ответы на форму (1)'!I"&amp;$P149,TRUE())</f>
        <v>#REF!</v>
      </c>
      <c r="J149" s="11" t="str">
        <f aca="false">IFERROR(__xludf.dummyfunction("arrayformula(trim(iferror(SPLIT(T(INDIRECT(""'Ответы на форму (1)'!J""&amp;$P149,TRUE)),"","",TRUE,TRUE),"""")))"),"")</f>
        <v/>
      </c>
      <c r="K149" s="11"/>
      <c r="L149" s="11"/>
      <c r="M149" s="11" t="e">
        <f aca="true">INDIRECT("'Ответы на форму (1)'!K"&amp;$P149,TRUE())</f>
        <v>#REF!</v>
      </c>
      <c r="N149" s="11" t="e">
        <f aca="true">INDIRECT("'Ответы на форму (1)'!L"&amp;$P149,TRUE())</f>
        <v>#REF!</v>
      </c>
      <c r="O149" s="6" t="e">
        <f aca="false" t="array" ref="O149:O149">IF(B149 &lt;&gt; "",IF(COUNTIF(concat(TRIM('Список прошлого года'!$B$2:$B$200),TRIM('Список прошлого года'!$C$2:$C$200)),concat(TRIM(B149),TRIM(C149))) &gt; 0,"Да","Нет"),"")</f>
        <v>#REF!</v>
      </c>
      <c r="P149" s="7" t="n">
        <v>171</v>
      </c>
      <c r="Q149" s="16" t="n">
        <f aca="false">IF(NOT(ISBLANK(B149)), 0,"")</f>
        <v>0</v>
      </c>
      <c r="R149" s="16"/>
      <c r="S149" s="6"/>
      <c r="T149" s="6"/>
      <c r="U149" s="7" t="n">
        <f aca="false">FALSE()</f>
        <v>0</v>
      </c>
      <c r="V149" s="7" t="n">
        <f aca="false">FALSE()</f>
        <v>0</v>
      </c>
      <c r="W149" s="7" t="n">
        <f aca="false">FALSE()</f>
        <v>0</v>
      </c>
      <c r="X149" s="7" t="n">
        <f aca="false">FALSE()</f>
        <v>0</v>
      </c>
      <c r="Y149" s="7" t="n">
        <f aca="false">FALSE()</f>
        <v>0</v>
      </c>
      <c r="Z149" s="7" t="n">
        <f aca="false">FALSE()</f>
        <v>0</v>
      </c>
      <c r="AA149" s="7" t="n">
        <f aca="false">FALSE()</f>
        <v>0</v>
      </c>
      <c r="AB149" s="7" t="n">
        <f aca="false">FALSE()</f>
        <v>0</v>
      </c>
      <c r="AC149" s="7" t="n">
        <f aca="false">FALSE()</f>
        <v>0</v>
      </c>
      <c r="AD149" s="7" t="n">
        <f aca="false">FALSE()</f>
        <v>0</v>
      </c>
      <c r="AE149" s="7" t="n">
        <f aca="false">FALSE()</f>
        <v>0</v>
      </c>
      <c r="AF149" s="7" t="n">
        <f aca="false">FALSE()</f>
        <v>0</v>
      </c>
      <c r="AG149" s="7" t="n">
        <f aca="false">FALSE()</f>
        <v>0</v>
      </c>
      <c r="AH149" s="7" t="n">
        <f aca="false">FALSE()</f>
        <v>0</v>
      </c>
      <c r="AI149" s="7" t="n">
        <f aca="false">FALSE()</f>
        <v>0</v>
      </c>
      <c r="AJ149" s="7" t="n">
        <f aca="false">FALSE()</f>
        <v>0</v>
      </c>
      <c r="AK149" s="7" t="n">
        <f aca="false">FALSE()</f>
        <v>0</v>
      </c>
      <c r="AL149" s="7" t="n">
        <f aca="false">FALSE()</f>
        <v>0</v>
      </c>
      <c r="AM149" s="7" t="n">
        <f aca="false">FALSE()</f>
        <v>0</v>
      </c>
      <c r="AN149" s="7" t="n">
        <f aca="false">FALSE()</f>
        <v>0</v>
      </c>
      <c r="AO149" s="7" t="n">
        <f aca="false">FALSE()</f>
        <v>0</v>
      </c>
    </row>
    <row r="150" customFormat="false" ht="15.75" hidden="false" customHeight="false" outlineLevel="0" collapsed="false">
      <c r="A150" s="6" t="e">
        <f aca="true">INDIRECT("'Ответы на форму (1)'!A"&amp;$P150,TRUE())</f>
        <v>#REF!</v>
      </c>
      <c r="B150" s="6" t="e">
        <f aca="true">INDIRECT("'Ответы на форму (1)'!B"&amp;$P150,TRUE())</f>
        <v>#REF!</v>
      </c>
      <c r="C150" s="6" t="e">
        <f aca="true">INDIRECT("'Ответы на форму (1)'!C"&amp;$P150,TRUE())</f>
        <v>#REF!</v>
      </c>
      <c r="D150" s="6" t="e">
        <f aca="true">INDIRECT("'Ответы на форму (1)'!D"&amp;$P150,TRUE())</f>
        <v>#REF!</v>
      </c>
      <c r="E150" s="6" t="e">
        <f aca="true">INDIRECT("'Ответы на форму (1)'!E"&amp;$P150,TRUE())</f>
        <v>#REF!</v>
      </c>
      <c r="F150" s="6" t="str">
        <f aca="false">IFERROR(__xludf.dummyfunction("iferror(VALUE(REGEXEXTRACT(TEXT(INDIRECT(""'Ответы на форму (1)'!F""&amp;$P150,TRUE),""####""),""[0-9]+"")),IF(IFERROR(SEARCH(""моцро"",INDIRECT(""'Ответы на форму (1)'!F""&amp;$P150,TRUE)),-1) &gt;= 0,117,INDIRECT(""'Ответы на форму (1)'!F""&amp;$P150,TRUE)))"),"")</f>
        <v/>
      </c>
      <c r="G150" s="6" t="e">
        <f aca="true">INDIRECT("'Ответы на форму (1)'!G"&amp;$P150,TRUE())</f>
        <v>#REF!</v>
      </c>
      <c r="H150" s="6" t="e">
        <f aca="true">IFERROR(MID(INDIRECT("'Ответы на форму (1)'!H"&amp;$P150,TRUE()),SEARCH("vk.com",INDIRECT("'Ответы на форму (1)'!H"&amp;$P150,TRUE())),LEN(INDIRECT("'Ответы на форму (1)'!H"&amp;$P150,TRUE()))),INDIRECT("'Ответы на форму (1)'!H"&amp;$P150,TRUE()))</f>
        <v>#REF!</v>
      </c>
      <c r="I150" s="6" t="e">
        <f aca="true">INDIRECT("'Ответы на форму (1)'!I"&amp;$P150,TRUE())</f>
        <v>#REF!</v>
      </c>
      <c r="J150" s="11" t="str">
        <f aca="false">IFERROR(__xludf.dummyfunction("arrayformula(trim(iferror(SPLIT(T(INDIRECT(""'Ответы на форму (1)'!J""&amp;$P150,TRUE)),"","",TRUE,TRUE),"""")))"),"")</f>
        <v/>
      </c>
      <c r="K150" s="11"/>
      <c r="L150" s="11"/>
      <c r="M150" s="11" t="e">
        <f aca="true">INDIRECT("'Ответы на форму (1)'!K"&amp;$P150,TRUE())</f>
        <v>#REF!</v>
      </c>
      <c r="N150" s="11" t="e">
        <f aca="true">INDIRECT("'Ответы на форму (1)'!L"&amp;$P150,TRUE())</f>
        <v>#REF!</v>
      </c>
      <c r="O150" s="6" t="e">
        <f aca="false" t="array" ref="O150:O150">IF(B150 &lt;&gt; "",IF(COUNTIF(concat(TRIM('Список прошлого года'!$B$2:$B$200),TRIM('Список прошлого года'!$C$2:$C$200)),concat(TRIM(B150),TRIM(C150))) &gt; 0,"Да","Нет"),"")</f>
        <v>#REF!</v>
      </c>
      <c r="P150" s="7" t="n">
        <v>172</v>
      </c>
      <c r="Q150" s="16" t="n">
        <f aca="false">IF(NOT(ISBLANK(B150)), 0,"")</f>
        <v>0</v>
      </c>
      <c r="R150" s="16"/>
      <c r="S150" s="6"/>
      <c r="T150" s="6"/>
      <c r="U150" s="7" t="n">
        <f aca="false">FALSE()</f>
        <v>0</v>
      </c>
      <c r="V150" s="7" t="n">
        <f aca="false">FALSE()</f>
        <v>0</v>
      </c>
      <c r="W150" s="7" t="n">
        <f aca="false">FALSE()</f>
        <v>0</v>
      </c>
      <c r="X150" s="7" t="n">
        <f aca="false">FALSE()</f>
        <v>0</v>
      </c>
      <c r="Y150" s="7" t="n">
        <f aca="false">FALSE()</f>
        <v>0</v>
      </c>
      <c r="Z150" s="7" t="n">
        <f aca="false">FALSE()</f>
        <v>0</v>
      </c>
      <c r="AA150" s="7" t="n">
        <f aca="false">FALSE()</f>
        <v>0</v>
      </c>
      <c r="AB150" s="7" t="n">
        <f aca="false">FALSE()</f>
        <v>0</v>
      </c>
      <c r="AC150" s="7" t="n">
        <f aca="false">FALSE()</f>
        <v>0</v>
      </c>
      <c r="AD150" s="7" t="n">
        <f aca="false">FALSE()</f>
        <v>0</v>
      </c>
      <c r="AE150" s="7" t="n">
        <f aca="false">FALSE()</f>
        <v>0</v>
      </c>
      <c r="AF150" s="7" t="n">
        <f aca="false">FALSE()</f>
        <v>0</v>
      </c>
      <c r="AG150" s="7" t="n">
        <f aca="false">FALSE()</f>
        <v>0</v>
      </c>
      <c r="AH150" s="7" t="n">
        <f aca="false">FALSE()</f>
        <v>0</v>
      </c>
      <c r="AI150" s="7" t="n">
        <f aca="false">FALSE()</f>
        <v>0</v>
      </c>
      <c r="AJ150" s="7" t="n">
        <f aca="false">FALSE()</f>
        <v>0</v>
      </c>
      <c r="AK150" s="7" t="n">
        <f aca="false">FALSE()</f>
        <v>0</v>
      </c>
      <c r="AL150" s="7" t="n">
        <f aca="false">FALSE()</f>
        <v>0</v>
      </c>
      <c r="AM150" s="7" t="n">
        <f aca="false">FALSE()</f>
        <v>0</v>
      </c>
      <c r="AN150" s="7" t="n">
        <f aca="false">FALSE()</f>
        <v>0</v>
      </c>
      <c r="AO150" s="7" t="n">
        <f aca="false">FALSE()</f>
        <v>0</v>
      </c>
    </row>
    <row r="151" customFormat="false" ht="15.75" hidden="false" customHeight="false" outlineLevel="0" collapsed="false">
      <c r="A151" s="6" t="e">
        <f aca="true">INDIRECT("'Ответы на форму (1)'!A"&amp;$P151,TRUE())</f>
        <v>#REF!</v>
      </c>
      <c r="B151" s="6" t="e">
        <f aca="true">INDIRECT("'Ответы на форму (1)'!B"&amp;$P151,TRUE())</f>
        <v>#REF!</v>
      </c>
      <c r="C151" s="6" t="e">
        <f aca="true">INDIRECT("'Ответы на форму (1)'!C"&amp;$P151,TRUE())</f>
        <v>#REF!</v>
      </c>
      <c r="D151" s="6" t="e">
        <f aca="true">INDIRECT("'Ответы на форму (1)'!D"&amp;$P151,TRUE())</f>
        <v>#REF!</v>
      </c>
      <c r="E151" s="6" t="e">
        <f aca="true">INDIRECT("'Ответы на форму (1)'!E"&amp;$P151,TRUE())</f>
        <v>#REF!</v>
      </c>
      <c r="F151" s="6" t="str">
        <f aca="false">IFERROR(__xludf.dummyfunction("iferror(VALUE(REGEXEXTRACT(TEXT(INDIRECT(""'Ответы на форму (1)'!F""&amp;$P151,TRUE),""####""),""[0-9]+"")),IF(IFERROR(SEARCH(""моцро"",INDIRECT(""'Ответы на форму (1)'!F""&amp;$P151,TRUE)),-1) &gt;= 0,117,INDIRECT(""'Ответы на форму (1)'!F""&amp;$P151,TRUE)))"),"")</f>
        <v/>
      </c>
      <c r="G151" s="6" t="e">
        <f aca="true">INDIRECT("'Ответы на форму (1)'!G"&amp;$P151,TRUE())</f>
        <v>#REF!</v>
      </c>
      <c r="H151" s="6" t="e">
        <f aca="true">IFERROR(MID(INDIRECT("'Ответы на форму (1)'!H"&amp;$P151,TRUE()),SEARCH("vk.com",INDIRECT("'Ответы на форму (1)'!H"&amp;$P151,TRUE())),LEN(INDIRECT("'Ответы на форму (1)'!H"&amp;$P151,TRUE()))),INDIRECT("'Ответы на форму (1)'!H"&amp;$P151,TRUE()))</f>
        <v>#REF!</v>
      </c>
      <c r="I151" s="6" t="e">
        <f aca="true">INDIRECT("'Ответы на форму (1)'!I"&amp;$P151,TRUE())</f>
        <v>#REF!</v>
      </c>
      <c r="J151" s="11" t="str">
        <f aca="false">IFERROR(__xludf.dummyfunction("arrayformula(trim(iferror(SPLIT(T(INDIRECT(""'Ответы на форму (1)'!J""&amp;$P151,TRUE)),"","",TRUE,TRUE),"""")))"),"")</f>
        <v/>
      </c>
      <c r="K151" s="11"/>
      <c r="L151" s="11"/>
      <c r="M151" s="11" t="e">
        <f aca="true">INDIRECT("'Ответы на форму (1)'!K"&amp;$P151,TRUE())</f>
        <v>#REF!</v>
      </c>
      <c r="N151" s="11" t="e">
        <f aca="true">INDIRECT("'Ответы на форму (1)'!L"&amp;$P151,TRUE())</f>
        <v>#REF!</v>
      </c>
      <c r="O151" s="6" t="e">
        <f aca="false" t="array" ref="O151:O151">IF(B151 &lt;&gt; "",IF(COUNTIF(concat(TRIM('Список прошлого года'!$B$2:$B$200),TRIM('Список прошлого года'!$C$2:$C$200)),concat(TRIM(B151),TRIM(C151))) &gt; 0,"Да","Нет"),"")</f>
        <v>#REF!</v>
      </c>
      <c r="P151" s="7" t="n">
        <v>173</v>
      </c>
      <c r="Q151" s="16" t="n">
        <f aca="false">IF(NOT(ISBLANK(B151)), 0,"")</f>
        <v>0</v>
      </c>
      <c r="R151" s="16"/>
      <c r="S151" s="6"/>
      <c r="T151" s="6"/>
      <c r="U151" s="7" t="n">
        <f aca="false">FALSE()</f>
        <v>0</v>
      </c>
      <c r="V151" s="7" t="n">
        <f aca="false">FALSE()</f>
        <v>0</v>
      </c>
      <c r="W151" s="7" t="n">
        <f aca="false">FALSE()</f>
        <v>0</v>
      </c>
      <c r="X151" s="7" t="n">
        <f aca="false">FALSE()</f>
        <v>0</v>
      </c>
      <c r="Y151" s="7" t="n">
        <f aca="false">FALSE()</f>
        <v>0</v>
      </c>
      <c r="Z151" s="7" t="n">
        <f aca="false">FALSE()</f>
        <v>0</v>
      </c>
      <c r="AA151" s="7" t="n">
        <f aca="false">FALSE()</f>
        <v>0</v>
      </c>
      <c r="AB151" s="7" t="n">
        <f aca="false">FALSE()</f>
        <v>0</v>
      </c>
      <c r="AC151" s="7" t="n">
        <f aca="false">FALSE()</f>
        <v>0</v>
      </c>
      <c r="AD151" s="7" t="n">
        <f aca="false">FALSE()</f>
        <v>0</v>
      </c>
      <c r="AE151" s="7" t="n">
        <f aca="false">FALSE()</f>
        <v>0</v>
      </c>
      <c r="AF151" s="7" t="n">
        <f aca="false">FALSE()</f>
        <v>0</v>
      </c>
      <c r="AG151" s="7" t="n">
        <f aca="false">FALSE()</f>
        <v>0</v>
      </c>
      <c r="AH151" s="7" t="n">
        <f aca="false">FALSE()</f>
        <v>0</v>
      </c>
      <c r="AI151" s="7" t="n">
        <f aca="false">FALSE()</f>
        <v>0</v>
      </c>
      <c r="AJ151" s="7" t="n">
        <f aca="false">FALSE()</f>
        <v>0</v>
      </c>
      <c r="AK151" s="7" t="n">
        <f aca="false">FALSE()</f>
        <v>0</v>
      </c>
      <c r="AL151" s="7" t="n">
        <f aca="false">FALSE()</f>
        <v>0</v>
      </c>
      <c r="AM151" s="7" t="n">
        <f aca="false">FALSE()</f>
        <v>0</v>
      </c>
      <c r="AN151" s="7" t="n">
        <f aca="false">FALSE()</f>
        <v>0</v>
      </c>
      <c r="AO151" s="7" t="n">
        <f aca="false">FALSE()</f>
        <v>0</v>
      </c>
    </row>
    <row r="152" customFormat="false" ht="15.75" hidden="false" customHeight="false" outlineLevel="0" collapsed="false">
      <c r="A152" s="6" t="e">
        <f aca="true">INDIRECT("'Ответы на форму (1)'!A"&amp;$P152,TRUE())</f>
        <v>#REF!</v>
      </c>
      <c r="B152" s="6" t="e">
        <f aca="true">INDIRECT("'Ответы на форму (1)'!B"&amp;$P152,TRUE())</f>
        <v>#REF!</v>
      </c>
      <c r="C152" s="6" t="e">
        <f aca="true">INDIRECT("'Ответы на форму (1)'!C"&amp;$P152,TRUE())</f>
        <v>#REF!</v>
      </c>
      <c r="D152" s="6" t="e">
        <f aca="true">INDIRECT("'Ответы на форму (1)'!D"&amp;$P152,TRUE())</f>
        <v>#REF!</v>
      </c>
      <c r="E152" s="6" t="e">
        <f aca="true">INDIRECT("'Ответы на форму (1)'!E"&amp;$P152,TRUE())</f>
        <v>#REF!</v>
      </c>
      <c r="F152" s="6" t="str">
        <f aca="false">IFERROR(__xludf.dummyfunction("iferror(VALUE(REGEXEXTRACT(TEXT(INDIRECT(""'Ответы на форму (1)'!F""&amp;$P152,TRUE),""####""),""[0-9]+"")),IF(IFERROR(SEARCH(""моцро"",INDIRECT(""'Ответы на форму (1)'!F""&amp;$P152,TRUE)),-1) &gt;= 0,117,INDIRECT(""'Ответы на форму (1)'!F""&amp;$P152,TRUE)))"),"")</f>
        <v/>
      </c>
      <c r="G152" s="6" t="e">
        <f aca="true">INDIRECT("'Ответы на форму (1)'!G"&amp;$P152,TRUE())</f>
        <v>#REF!</v>
      </c>
      <c r="H152" s="6" t="e">
        <f aca="true">IFERROR(MID(INDIRECT("'Ответы на форму (1)'!H"&amp;$P152,TRUE()),SEARCH("vk.com",INDIRECT("'Ответы на форму (1)'!H"&amp;$P152,TRUE())),LEN(INDIRECT("'Ответы на форму (1)'!H"&amp;$P152,TRUE()))),INDIRECT("'Ответы на форму (1)'!H"&amp;$P152,TRUE()))</f>
        <v>#REF!</v>
      </c>
      <c r="I152" s="6" t="e">
        <f aca="true">INDIRECT("'Ответы на форму (1)'!I"&amp;$P152,TRUE())</f>
        <v>#REF!</v>
      </c>
      <c r="J152" s="11" t="str">
        <f aca="false">IFERROR(__xludf.dummyfunction("arrayformula(trim(iferror(SPLIT(T(INDIRECT(""'Ответы на форму (1)'!J""&amp;$P152,TRUE)),"","",TRUE,TRUE),"""")))"),"")</f>
        <v/>
      </c>
      <c r="K152" s="11"/>
      <c r="L152" s="11"/>
      <c r="M152" s="11" t="e">
        <f aca="true">INDIRECT("'Ответы на форму (1)'!K"&amp;$P152,TRUE())</f>
        <v>#REF!</v>
      </c>
      <c r="N152" s="11" t="e">
        <f aca="true">INDIRECT("'Ответы на форму (1)'!L"&amp;$P152,TRUE())</f>
        <v>#REF!</v>
      </c>
      <c r="O152" s="6" t="e">
        <f aca="false" t="array" ref="O152:O152">IF(B152 &lt;&gt; "",IF(COUNTIF(concat(TRIM('Список прошлого года'!$B$2:$B$200),TRIM('Список прошлого года'!$C$2:$C$200)),concat(TRIM(B152),TRIM(C152))) &gt; 0,"Да","Нет"),"")</f>
        <v>#REF!</v>
      </c>
      <c r="P152" s="7" t="n">
        <v>174</v>
      </c>
      <c r="Q152" s="16" t="n">
        <f aca="false">IF(NOT(ISBLANK(B152)), 0,"")</f>
        <v>0</v>
      </c>
      <c r="R152" s="16"/>
      <c r="S152" s="6"/>
      <c r="T152" s="6"/>
      <c r="U152" s="7" t="n">
        <f aca="false">FALSE()</f>
        <v>0</v>
      </c>
      <c r="V152" s="7" t="n">
        <f aca="false">FALSE()</f>
        <v>0</v>
      </c>
      <c r="W152" s="7" t="n">
        <f aca="false">FALSE()</f>
        <v>0</v>
      </c>
      <c r="X152" s="7" t="n">
        <f aca="false">FALSE()</f>
        <v>0</v>
      </c>
      <c r="Y152" s="7" t="n">
        <f aca="false">FALSE()</f>
        <v>0</v>
      </c>
      <c r="Z152" s="7" t="n">
        <f aca="false">FALSE()</f>
        <v>0</v>
      </c>
      <c r="AA152" s="7" t="n">
        <f aca="false">FALSE()</f>
        <v>0</v>
      </c>
      <c r="AB152" s="7" t="n">
        <f aca="false">FALSE()</f>
        <v>0</v>
      </c>
      <c r="AC152" s="7" t="n">
        <f aca="false">FALSE()</f>
        <v>0</v>
      </c>
      <c r="AD152" s="7" t="n">
        <f aca="false">FALSE()</f>
        <v>0</v>
      </c>
      <c r="AE152" s="7" t="n">
        <f aca="false">FALSE()</f>
        <v>0</v>
      </c>
      <c r="AF152" s="7" t="n">
        <f aca="false">FALSE()</f>
        <v>0</v>
      </c>
      <c r="AG152" s="7" t="n">
        <f aca="false">FALSE()</f>
        <v>0</v>
      </c>
      <c r="AH152" s="7" t="n">
        <f aca="false">FALSE()</f>
        <v>0</v>
      </c>
      <c r="AI152" s="7" t="n">
        <f aca="false">FALSE()</f>
        <v>0</v>
      </c>
      <c r="AJ152" s="7" t="n">
        <f aca="false">FALSE()</f>
        <v>0</v>
      </c>
      <c r="AK152" s="7" t="n">
        <f aca="false">FALSE()</f>
        <v>0</v>
      </c>
      <c r="AL152" s="7" t="n">
        <f aca="false">FALSE()</f>
        <v>0</v>
      </c>
      <c r="AM152" s="7" t="n">
        <f aca="false">FALSE()</f>
        <v>0</v>
      </c>
      <c r="AN152" s="7" t="n">
        <f aca="false">FALSE()</f>
        <v>0</v>
      </c>
      <c r="AO152" s="7" t="n">
        <f aca="false">FALSE()</f>
        <v>0</v>
      </c>
    </row>
    <row r="153" customFormat="false" ht="15.75" hidden="false" customHeight="false" outlineLevel="0" collapsed="false">
      <c r="A153" s="6" t="e">
        <f aca="true">INDIRECT("'Ответы на форму (1)'!A"&amp;$P153,TRUE())</f>
        <v>#REF!</v>
      </c>
      <c r="B153" s="6" t="e">
        <f aca="true">INDIRECT("'Ответы на форму (1)'!B"&amp;$P153,TRUE())</f>
        <v>#REF!</v>
      </c>
      <c r="C153" s="6" t="e">
        <f aca="true">INDIRECT("'Ответы на форму (1)'!C"&amp;$P153,TRUE())</f>
        <v>#REF!</v>
      </c>
      <c r="D153" s="6" t="e">
        <f aca="true">INDIRECT("'Ответы на форму (1)'!D"&amp;$P153,TRUE())</f>
        <v>#REF!</v>
      </c>
      <c r="E153" s="6" t="e">
        <f aca="true">INDIRECT("'Ответы на форму (1)'!E"&amp;$P153,TRUE())</f>
        <v>#REF!</v>
      </c>
      <c r="F153" s="6" t="str">
        <f aca="false">IFERROR(__xludf.dummyfunction("iferror(VALUE(REGEXEXTRACT(TEXT(INDIRECT(""'Ответы на форму (1)'!F""&amp;$P153,TRUE),""####""),""[0-9]+"")),IF(IFERROR(SEARCH(""моцро"",INDIRECT(""'Ответы на форму (1)'!F""&amp;$P153,TRUE)),-1) &gt;= 0,117,INDIRECT(""'Ответы на форму (1)'!F""&amp;$P153,TRUE)))"),"")</f>
        <v/>
      </c>
      <c r="G153" s="6" t="e">
        <f aca="true">INDIRECT("'Ответы на форму (1)'!G"&amp;$P153,TRUE())</f>
        <v>#REF!</v>
      </c>
      <c r="H153" s="6" t="e">
        <f aca="true">IFERROR(MID(INDIRECT("'Ответы на форму (1)'!H"&amp;$P153,TRUE()),SEARCH("vk.com",INDIRECT("'Ответы на форму (1)'!H"&amp;$P153,TRUE())),LEN(INDIRECT("'Ответы на форму (1)'!H"&amp;$P153,TRUE()))),INDIRECT("'Ответы на форму (1)'!H"&amp;$P153,TRUE()))</f>
        <v>#REF!</v>
      </c>
      <c r="I153" s="6" t="e">
        <f aca="true">INDIRECT("'Ответы на форму (1)'!I"&amp;$P153,TRUE())</f>
        <v>#REF!</v>
      </c>
      <c r="J153" s="11" t="str">
        <f aca="false">IFERROR(__xludf.dummyfunction("arrayformula(trim(iferror(SPLIT(T(INDIRECT(""'Ответы на форму (1)'!J""&amp;$P153,TRUE)),"","",TRUE,TRUE),"""")))"),"")</f>
        <v/>
      </c>
      <c r="K153" s="11"/>
      <c r="L153" s="11"/>
      <c r="M153" s="11" t="e">
        <f aca="true">INDIRECT("'Ответы на форму (1)'!K"&amp;$P153,TRUE())</f>
        <v>#REF!</v>
      </c>
      <c r="N153" s="11" t="e">
        <f aca="true">INDIRECT("'Ответы на форму (1)'!L"&amp;$P153,TRUE())</f>
        <v>#REF!</v>
      </c>
      <c r="O153" s="6" t="e">
        <f aca="false" t="array" ref="O153:O153">IF(B153 &lt;&gt; "",IF(COUNTIF(concat(TRIM('Список прошлого года'!$B$2:$B$200),TRIM('Список прошлого года'!$C$2:$C$200)),concat(TRIM(B153),TRIM(C153))) &gt; 0,"Да","Нет"),"")</f>
        <v>#REF!</v>
      </c>
      <c r="P153" s="7" t="n">
        <v>175</v>
      </c>
      <c r="Q153" s="16" t="n">
        <f aca="false">IF(NOT(ISBLANK(B153)), 0,"")</f>
        <v>0</v>
      </c>
      <c r="R153" s="16"/>
      <c r="S153" s="6"/>
      <c r="T153" s="6"/>
      <c r="U153" s="7" t="n">
        <f aca="false">FALSE()</f>
        <v>0</v>
      </c>
      <c r="V153" s="7" t="n">
        <f aca="false">FALSE()</f>
        <v>0</v>
      </c>
      <c r="W153" s="7" t="n">
        <f aca="false">FALSE()</f>
        <v>0</v>
      </c>
      <c r="X153" s="7" t="n">
        <f aca="false">FALSE()</f>
        <v>0</v>
      </c>
      <c r="Y153" s="7" t="n">
        <f aca="false">FALSE()</f>
        <v>0</v>
      </c>
      <c r="Z153" s="7" t="n">
        <f aca="false">FALSE()</f>
        <v>0</v>
      </c>
      <c r="AA153" s="7" t="n">
        <f aca="false">FALSE()</f>
        <v>0</v>
      </c>
      <c r="AB153" s="7" t="n">
        <f aca="false">FALSE()</f>
        <v>0</v>
      </c>
      <c r="AC153" s="7" t="n">
        <f aca="false">FALSE()</f>
        <v>0</v>
      </c>
      <c r="AD153" s="7" t="n">
        <f aca="false">FALSE()</f>
        <v>0</v>
      </c>
      <c r="AE153" s="7" t="n">
        <f aca="false">FALSE()</f>
        <v>0</v>
      </c>
      <c r="AF153" s="7" t="n">
        <f aca="false">FALSE()</f>
        <v>0</v>
      </c>
      <c r="AG153" s="7" t="n">
        <f aca="false">FALSE()</f>
        <v>0</v>
      </c>
      <c r="AH153" s="7" t="n">
        <f aca="false">FALSE()</f>
        <v>0</v>
      </c>
      <c r="AI153" s="7" t="n">
        <f aca="false">FALSE()</f>
        <v>0</v>
      </c>
      <c r="AJ153" s="7" t="n">
        <f aca="false">FALSE()</f>
        <v>0</v>
      </c>
      <c r="AK153" s="7" t="n">
        <f aca="false">FALSE()</f>
        <v>0</v>
      </c>
      <c r="AL153" s="7" t="n">
        <f aca="false">FALSE()</f>
        <v>0</v>
      </c>
      <c r="AM153" s="7" t="n">
        <f aca="false">FALSE()</f>
        <v>0</v>
      </c>
      <c r="AN153" s="7" t="n">
        <f aca="false">FALSE()</f>
        <v>0</v>
      </c>
      <c r="AO153" s="7" t="n">
        <f aca="false">FALSE()</f>
        <v>0</v>
      </c>
    </row>
    <row r="154" customFormat="false" ht="15.75" hidden="false" customHeight="false" outlineLevel="0" collapsed="false">
      <c r="A154" s="6" t="e">
        <f aca="true">INDIRECT("'Ответы на форму (1)'!A"&amp;$P154,TRUE())</f>
        <v>#REF!</v>
      </c>
      <c r="B154" s="6" t="e">
        <f aca="true">INDIRECT("'Ответы на форму (1)'!B"&amp;$P154,TRUE())</f>
        <v>#REF!</v>
      </c>
      <c r="C154" s="6" t="e">
        <f aca="true">INDIRECT("'Ответы на форму (1)'!C"&amp;$P154,TRUE())</f>
        <v>#REF!</v>
      </c>
      <c r="D154" s="6" t="e">
        <f aca="true">INDIRECT("'Ответы на форму (1)'!D"&amp;$P154,TRUE())</f>
        <v>#REF!</v>
      </c>
      <c r="E154" s="6" t="e">
        <f aca="true">INDIRECT("'Ответы на форму (1)'!E"&amp;$P154,TRUE())</f>
        <v>#REF!</v>
      </c>
      <c r="F154" s="6" t="str">
        <f aca="false">IFERROR(__xludf.dummyfunction("iferror(VALUE(REGEXEXTRACT(TEXT(INDIRECT(""'Ответы на форму (1)'!F""&amp;$P154,TRUE),""####""),""[0-9]+"")),IF(IFERROR(SEARCH(""моцро"",INDIRECT(""'Ответы на форму (1)'!F""&amp;$P154,TRUE)),-1) &gt;= 0,117,INDIRECT(""'Ответы на форму (1)'!F""&amp;$P154,TRUE)))"),"")</f>
        <v/>
      </c>
      <c r="G154" s="6" t="e">
        <f aca="true">INDIRECT("'Ответы на форму (1)'!G"&amp;$P154,TRUE())</f>
        <v>#REF!</v>
      </c>
      <c r="H154" s="6" t="e">
        <f aca="true">IFERROR(MID(INDIRECT("'Ответы на форму (1)'!H"&amp;$P154,TRUE()),SEARCH("vk.com",INDIRECT("'Ответы на форму (1)'!H"&amp;$P154,TRUE())),LEN(INDIRECT("'Ответы на форму (1)'!H"&amp;$P154,TRUE()))),INDIRECT("'Ответы на форму (1)'!H"&amp;$P154,TRUE()))</f>
        <v>#REF!</v>
      </c>
      <c r="I154" s="6" t="e">
        <f aca="true">INDIRECT("'Ответы на форму (1)'!I"&amp;$P154,TRUE())</f>
        <v>#REF!</v>
      </c>
      <c r="J154" s="11" t="str">
        <f aca="false">IFERROR(__xludf.dummyfunction("arrayformula(trim(iferror(SPLIT(T(INDIRECT(""'Ответы на форму (1)'!J""&amp;$P154,TRUE)),"","",TRUE,TRUE),"""")))"),"")</f>
        <v/>
      </c>
      <c r="K154" s="11"/>
      <c r="L154" s="11"/>
      <c r="M154" s="11" t="e">
        <f aca="true">INDIRECT("'Ответы на форму (1)'!K"&amp;$P154,TRUE())</f>
        <v>#REF!</v>
      </c>
      <c r="N154" s="11" t="e">
        <f aca="true">INDIRECT("'Ответы на форму (1)'!L"&amp;$P154,TRUE())</f>
        <v>#REF!</v>
      </c>
      <c r="O154" s="6" t="e">
        <f aca="false" t="array" ref="O154:O154">IF(B154 &lt;&gt; "",IF(COUNTIF(concat(TRIM('Список прошлого года'!$B$2:$B$200),TRIM('Список прошлого года'!$C$2:$C$200)),concat(TRIM(B154),TRIM(C154))) &gt; 0,"Да","Нет"),"")</f>
        <v>#REF!</v>
      </c>
      <c r="P154" s="7" t="n">
        <v>176</v>
      </c>
      <c r="Q154" s="16" t="n">
        <f aca="false">IF(NOT(ISBLANK(B154)), 0,"")</f>
        <v>0</v>
      </c>
      <c r="R154" s="16"/>
      <c r="S154" s="6"/>
      <c r="T154" s="6"/>
      <c r="U154" s="7" t="n">
        <f aca="false">FALSE()</f>
        <v>0</v>
      </c>
      <c r="V154" s="7" t="n">
        <f aca="false">FALSE()</f>
        <v>0</v>
      </c>
      <c r="W154" s="7" t="n">
        <f aca="false">FALSE()</f>
        <v>0</v>
      </c>
      <c r="X154" s="7" t="n">
        <f aca="false">FALSE()</f>
        <v>0</v>
      </c>
      <c r="Y154" s="7" t="n">
        <f aca="false">FALSE()</f>
        <v>0</v>
      </c>
      <c r="Z154" s="7" t="n">
        <f aca="false">FALSE()</f>
        <v>0</v>
      </c>
      <c r="AA154" s="7" t="n">
        <f aca="false">FALSE()</f>
        <v>0</v>
      </c>
      <c r="AB154" s="7" t="n">
        <f aca="false">FALSE()</f>
        <v>0</v>
      </c>
      <c r="AC154" s="7" t="n">
        <f aca="false">FALSE()</f>
        <v>0</v>
      </c>
      <c r="AD154" s="7" t="n">
        <f aca="false">FALSE()</f>
        <v>0</v>
      </c>
      <c r="AE154" s="7" t="n">
        <f aca="false">FALSE()</f>
        <v>0</v>
      </c>
      <c r="AF154" s="7" t="n">
        <f aca="false">FALSE()</f>
        <v>0</v>
      </c>
      <c r="AG154" s="7" t="n">
        <f aca="false">FALSE()</f>
        <v>0</v>
      </c>
      <c r="AH154" s="7" t="n">
        <f aca="false">FALSE()</f>
        <v>0</v>
      </c>
      <c r="AI154" s="7" t="n">
        <f aca="false">FALSE()</f>
        <v>0</v>
      </c>
      <c r="AJ154" s="7" t="n">
        <f aca="false">FALSE()</f>
        <v>0</v>
      </c>
      <c r="AK154" s="7" t="n">
        <f aca="false">FALSE()</f>
        <v>0</v>
      </c>
      <c r="AL154" s="7" t="n">
        <f aca="false">FALSE()</f>
        <v>0</v>
      </c>
      <c r="AM154" s="7" t="n">
        <f aca="false">FALSE()</f>
        <v>0</v>
      </c>
      <c r="AN154" s="7" t="n">
        <f aca="false">FALSE()</f>
        <v>0</v>
      </c>
      <c r="AO154" s="7" t="n">
        <f aca="false">FALSE()</f>
        <v>0</v>
      </c>
    </row>
    <row r="155" customFormat="false" ht="15.75" hidden="false" customHeight="false" outlineLevel="0" collapsed="false">
      <c r="A155" s="6" t="e">
        <f aca="true">INDIRECT("'Ответы на форму (1)'!A"&amp;$P155,TRUE())</f>
        <v>#REF!</v>
      </c>
      <c r="B155" s="6" t="e">
        <f aca="true">INDIRECT("'Ответы на форму (1)'!B"&amp;$P155,TRUE())</f>
        <v>#REF!</v>
      </c>
      <c r="C155" s="6" t="e">
        <f aca="true">INDIRECT("'Ответы на форму (1)'!C"&amp;$P155,TRUE())</f>
        <v>#REF!</v>
      </c>
      <c r="D155" s="6" t="e">
        <f aca="true">INDIRECT("'Ответы на форму (1)'!D"&amp;$P155,TRUE())</f>
        <v>#REF!</v>
      </c>
      <c r="E155" s="6" t="e">
        <f aca="true">INDIRECT("'Ответы на форму (1)'!E"&amp;$P155,TRUE())</f>
        <v>#REF!</v>
      </c>
      <c r="F155" s="6" t="str">
        <f aca="false">IFERROR(__xludf.dummyfunction("iferror(VALUE(REGEXEXTRACT(TEXT(INDIRECT(""'Ответы на форму (1)'!F""&amp;$P155,TRUE),""####""),""[0-9]+"")),IF(IFERROR(SEARCH(""моцро"",INDIRECT(""'Ответы на форму (1)'!F""&amp;$P155,TRUE)),-1) &gt;= 0,117,INDIRECT(""'Ответы на форму (1)'!F""&amp;$P155,TRUE)))"),"")</f>
        <v/>
      </c>
      <c r="G155" s="6" t="e">
        <f aca="true">INDIRECT("'Ответы на форму (1)'!G"&amp;$P155,TRUE())</f>
        <v>#REF!</v>
      </c>
      <c r="H155" s="6" t="e">
        <f aca="true">IFERROR(MID(INDIRECT("'Ответы на форму (1)'!H"&amp;$P155,TRUE()),SEARCH("vk.com",INDIRECT("'Ответы на форму (1)'!H"&amp;$P155,TRUE())),LEN(INDIRECT("'Ответы на форму (1)'!H"&amp;$P155,TRUE()))),INDIRECT("'Ответы на форму (1)'!H"&amp;$P155,TRUE()))</f>
        <v>#REF!</v>
      </c>
      <c r="I155" s="6" t="e">
        <f aca="true">INDIRECT("'Ответы на форму (1)'!I"&amp;$P155,TRUE())</f>
        <v>#REF!</v>
      </c>
      <c r="J155" s="11" t="str">
        <f aca="false">IFERROR(__xludf.dummyfunction("arrayformula(trim(iferror(SPLIT(T(INDIRECT(""'Ответы на форму (1)'!J""&amp;$P155,TRUE)),"","",TRUE,TRUE),"""")))"),"")</f>
        <v/>
      </c>
      <c r="K155" s="11"/>
      <c r="L155" s="11"/>
      <c r="M155" s="11" t="e">
        <f aca="true">INDIRECT("'Ответы на форму (1)'!K"&amp;$P155,TRUE())</f>
        <v>#REF!</v>
      </c>
      <c r="N155" s="11" t="e">
        <f aca="true">INDIRECT("'Ответы на форму (1)'!L"&amp;$P155,TRUE())</f>
        <v>#REF!</v>
      </c>
      <c r="O155" s="6" t="e">
        <f aca="false" t="array" ref="O155:O155">IF(B155 &lt;&gt; "",IF(COUNTIF(concat(TRIM('Список прошлого года'!$B$2:$B$200),TRIM('Список прошлого года'!$C$2:$C$200)),concat(TRIM(B155),TRIM(C155))) &gt; 0,"Да","Нет"),"")</f>
        <v>#REF!</v>
      </c>
      <c r="P155" s="7" t="n">
        <v>177</v>
      </c>
      <c r="Q155" s="16" t="n">
        <f aca="false">IF(NOT(ISBLANK(B155)), 0,"")</f>
        <v>0</v>
      </c>
      <c r="R155" s="16"/>
      <c r="S155" s="6"/>
      <c r="T155" s="6"/>
      <c r="U155" s="7" t="n">
        <f aca="false">FALSE()</f>
        <v>0</v>
      </c>
      <c r="V155" s="7" t="n">
        <f aca="false">FALSE()</f>
        <v>0</v>
      </c>
      <c r="W155" s="7" t="n">
        <f aca="false">FALSE()</f>
        <v>0</v>
      </c>
      <c r="X155" s="7" t="n">
        <f aca="false">FALSE()</f>
        <v>0</v>
      </c>
      <c r="Y155" s="7" t="n">
        <f aca="false">FALSE()</f>
        <v>0</v>
      </c>
      <c r="Z155" s="7" t="n">
        <f aca="false">FALSE()</f>
        <v>0</v>
      </c>
      <c r="AA155" s="7" t="n">
        <f aca="false">FALSE()</f>
        <v>0</v>
      </c>
      <c r="AB155" s="7" t="n">
        <f aca="false">FALSE()</f>
        <v>0</v>
      </c>
      <c r="AC155" s="7" t="n">
        <f aca="false">FALSE()</f>
        <v>0</v>
      </c>
      <c r="AD155" s="7" t="n">
        <f aca="false">FALSE()</f>
        <v>0</v>
      </c>
      <c r="AE155" s="7" t="n">
        <f aca="false">FALSE()</f>
        <v>0</v>
      </c>
      <c r="AF155" s="7" t="n">
        <f aca="false">FALSE()</f>
        <v>0</v>
      </c>
      <c r="AG155" s="7" t="n">
        <f aca="false">FALSE()</f>
        <v>0</v>
      </c>
      <c r="AH155" s="7" t="n">
        <f aca="false">FALSE()</f>
        <v>0</v>
      </c>
      <c r="AI155" s="7" t="n">
        <f aca="false">FALSE()</f>
        <v>0</v>
      </c>
      <c r="AJ155" s="7" t="n">
        <f aca="false">FALSE()</f>
        <v>0</v>
      </c>
      <c r="AK155" s="7" t="n">
        <f aca="false">FALSE()</f>
        <v>0</v>
      </c>
      <c r="AL155" s="7" t="n">
        <f aca="false">FALSE()</f>
        <v>0</v>
      </c>
      <c r="AM155" s="7" t="n">
        <f aca="false">FALSE()</f>
        <v>0</v>
      </c>
      <c r="AN155" s="7" t="n">
        <f aca="false">FALSE()</f>
        <v>0</v>
      </c>
      <c r="AO155" s="7" t="n">
        <f aca="false">FALSE()</f>
        <v>0</v>
      </c>
    </row>
    <row r="156" customFormat="false" ht="15.75" hidden="false" customHeight="false" outlineLevel="0" collapsed="false">
      <c r="A156" s="6" t="e">
        <f aca="true">INDIRECT("'Ответы на форму (1)'!A"&amp;$P156,TRUE())</f>
        <v>#REF!</v>
      </c>
      <c r="B156" s="6" t="e">
        <f aca="true">INDIRECT("'Ответы на форму (1)'!B"&amp;$P156,TRUE())</f>
        <v>#REF!</v>
      </c>
      <c r="C156" s="6" t="e">
        <f aca="true">INDIRECT("'Ответы на форму (1)'!C"&amp;$P156,TRUE())</f>
        <v>#REF!</v>
      </c>
      <c r="D156" s="6" t="e">
        <f aca="true">INDIRECT("'Ответы на форму (1)'!D"&amp;$P156,TRUE())</f>
        <v>#REF!</v>
      </c>
      <c r="E156" s="6" t="e">
        <f aca="true">INDIRECT("'Ответы на форму (1)'!E"&amp;$P156,TRUE())</f>
        <v>#REF!</v>
      </c>
      <c r="F156" s="6" t="str">
        <f aca="false">IFERROR(__xludf.dummyfunction("iferror(VALUE(REGEXEXTRACT(TEXT(INDIRECT(""'Ответы на форму (1)'!F""&amp;$P156,TRUE),""####""),""[0-9]+"")),IF(IFERROR(SEARCH(""моцро"",INDIRECT(""'Ответы на форму (1)'!F""&amp;$P156,TRUE)),-1) &gt;= 0,117,INDIRECT(""'Ответы на форму (1)'!F""&amp;$P156,TRUE)))"),"")</f>
        <v/>
      </c>
      <c r="G156" s="6" t="e">
        <f aca="true">INDIRECT("'Ответы на форму (1)'!G"&amp;$P156,TRUE())</f>
        <v>#REF!</v>
      </c>
      <c r="H156" s="6" t="e">
        <f aca="true">IFERROR(MID(INDIRECT("'Ответы на форму (1)'!H"&amp;$P156,TRUE()),SEARCH("vk.com",INDIRECT("'Ответы на форму (1)'!H"&amp;$P156,TRUE())),LEN(INDIRECT("'Ответы на форму (1)'!H"&amp;$P156,TRUE()))),INDIRECT("'Ответы на форму (1)'!H"&amp;$P156,TRUE()))</f>
        <v>#REF!</v>
      </c>
      <c r="I156" s="6" t="e">
        <f aca="true">INDIRECT("'Ответы на форму (1)'!I"&amp;$P156,TRUE())</f>
        <v>#REF!</v>
      </c>
      <c r="J156" s="11" t="str">
        <f aca="false">IFERROR(__xludf.dummyfunction("arrayformula(trim(iferror(SPLIT(T(INDIRECT(""'Ответы на форму (1)'!J""&amp;$P156,TRUE)),"","",TRUE,TRUE),"""")))"),"")</f>
        <v/>
      </c>
      <c r="K156" s="11"/>
      <c r="L156" s="11"/>
      <c r="M156" s="11" t="e">
        <f aca="true">INDIRECT("'Ответы на форму (1)'!K"&amp;$P156,TRUE())</f>
        <v>#REF!</v>
      </c>
      <c r="N156" s="11" t="e">
        <f aca="true">INDIRECT("'Ответы на форму (1)'!L"&amp;$P156,TRUE())</f>
        <v>#REF!</v>
      </c>
      <c r="O156" s="6" t="e">
        <f aca="false" t="array" ref="O156:O156">IF(B156 &lt;&gt; "",IF(COUNTIF(concat(TRIM('Список прошлого года'!$B$2:$B$200),TRIM('Список прошлого года'!$C$2:$C$200)),concat(TRIM(B156),TRIM(C156))) &gt; 0,"Да","Нет"),"")</f>
        <v>#REF!</v>
      </c>
      <c r="P156" s="7" t="n">
        <v>178</v>
      </c>
      <c r="Q156" s="16" t="n">
        <f aca="false">IF(NOT(ISBLANK(B156)), 0,"")</f>
        <v>0</v>
      </c>
      <c r="R156" s="16"/>
      <c r="S156" s="6"/>
      <c r="T156" s="6"/>
      <c r="U156" s="7" t="n">
        <f aca="false">FALSE()</f>
        <v>0</v>
      </c>
      <c r="V156" s="7" t="n">
        <f aca="false">FALSE()</f>
        <v>0</v>
      </c>
      <c r="W156" s="7" t="n">
        <f aca="false">FALSE()</f>
        <v>0</v>
      </c>
      <c r="X156" s="7" t="n">
        <f aca="false">FALSE()</f>
        <v>0</v>
      </c>
      <c r="Y156" s="7" t="n">
        <f aca="false">FALSE()</f>
        <v>0</v>
      </c>
      <c r="Z156" s="7" t="n">
        <f aca="false">FALSE()</f>
        <v>0</v>
      </c>
      <c r="AA156" s="7" t="n">
        <f aca="false">FALSE()</f>
        <v>0</v>
      </c>
      <c r="AB156" s="7" t="n">
        <f aca="false">FALSE()</f>
        <v>0</v>
      </c>
      <c r="AC156" s="7" t="n">
        <f aca="false">FALSE()</f>
        <v>0</v>
      </c>
      <c r="AD156" s="7" t="n">
        <f aca="false">FALSE()</f>
        <v>0</v>
      </c>
      <c r="AE156" s="7" t="n">
        <f aca="false">FALSE()</f>
        <v>0</v>
      </c>
      <c r="AF156" s="7" t="n">
        <f aca="false">FALSE()</f>
        <v>0</v>
      </c>
      <c r="AG156" s="7" t="n">
        <f aca="false">FALSE()</f>
        <v>0</v>
      </c>
      <c r="AH156" s="7" t="n">
        <f aca="false">FALSE()</f>
        <v>0</v>
      </c>
      <c r="AI156" s="7" t="n">
        <f aca="false">FALSE()</f>
        <v>0</v>
      </c>
      <c r="AJ156" s="7" t="n">
        <f aca="false">FALSE()</f>
        <v>0</v>
      </c>
      <c r="AK156" s="7" t="n">
        <f aca="false">FALSE()</f>
        <v>0</v>
      </c>
      <c r="AL156" s="7" t="n">
        <f aca="false">FALSE()</f>
        <v>0</v>
      </c>
      <c r="AM156" s="7" t="n">
        <f aca="false">FALSE()</f>
        <v>0</v>
      </c>
      <c r="AN156" s="7" t="n">
        <f aca="false">FALSE()</f>
        <v>0</v>
      </c>
      <c r="AO156" s="7" t="n">
        <f aca="false">FALSE()</f>
        <v>0</v>
      </c>
    </row>
    <row r="157" customFormat="false" ht="15.75" hidden="false" customHeight="false" outlineLevel="0" collapsed="false">
      <c r="A157" s="6" t="e">
        <f aca="true">INDIRECT("'Ответы на форму (1)'!A"&amp;$P157,TRUE())</f>
        <v>#REF!</v>
      </c>
      <c r="B157" s="6" t="e">
        <f aca="true">INDIRECT("'Ответы на форму (1)'!B"&amp;$P157,TRUE())</f>
        <v>#REF!</v>
      </c>
      <c r="C157" s="6" t="e">
        <f aca="true">INDIRECT("'Ответы на форму (1)'!C"&amp;$P157,TRUE())</f>
        <v>#REF!</v>
      </c>
      <c r="D157" s="6" t="e">
        <f aca="true">INDIRECT("'Ответы на форму (1)'!D"&amp;$P157,TRUE())</f>
        <v>#REF!</v>
      </c>
      <c r="E157" s="6" t="e">
        <f aca="true">INDIRECT("'Ответы на форму (1)'!E"&amp;$P157,TRUE())</f>
        <v>#REF!</v>
      </c>
      <c r="F157" s="6" t="str">
        <f aca="false">IFERROR(__xludf.dummyfunction("iferror(VALUE(REGEXEXTRACT(TEXT(INDIRECT(""'Ответы на форму (1)'!F""&amp;$P157,TRUE),""####""),""[0-9]+"")),IF(IFERROR(SEARCH(""моцро"",INDIRECT(""'Ответы на форму (1)'!F""&amp;$P157,TRUE)),-1) &gt;= 0,117,INDIRECT(""'Ответы на форму (1)'!F""&amp;$P157,TRUE)))"),"")</f>
        <v/>
      </c>
      <c r="G157" s="6" t="e">
        <f aca="true">INDIRECT("'Ответы на форму (1)'!G"&amp;$P157,TRUE())</f>
        <v>#REF!</v>
      </c>
      <c r="H157" s="6" t="e">
        <f aca="true">IFERROR(MID(INDIRECT("'Ответы на форму (1)'!H"&amp;$P157,TRUE()),SEARCH("vk.com",INDIRECT("'Ответы на форму (1)'!H"&amp;$P157,TRUE())),LEN(INDIRECT("'Ответы на форму (1)'!H"&amp;$P157,TRUE()))),INDIRECT("'Ответы на форму (1)'!H"&amp;$P157,TRUE()))</f>
        <v>#REF!</v>
      </c>
      <c r="I157" s="6" t="e">
        <f aca="true">INDIRECT("'Ответы на форму (1)'!I"&amp;$P157,TRUE())</f>
        <v>#REF!</v>
      </c>
      <c r="J157" s="11" t="str">
        <f aca="false">IFERROR(__xludf.dummyfunction("arrayformula(trim(iferror(SPLIT(T(INDIRECT(""'Ответы на форму (1)'!J""&amp;$P157,TRUE)),"","",TRUE,TRUE),"""")))"),"")</f>
        <v/>
      </c>
      <c r="K157" s="11"/>
      <c r="L157" s="11"/>
      <c r="M157" s="11" t="e">
        <f aca="true">INDIRECT("'Ответы на форму (1)'!K"&amp;$P157,TRUE())</f>
        <v>#REF!</v>
      </c>
      <c r="N157" s="11" t="e">
        <f aca="true">INDIRECT("'Ответы на форму (1)'!L"&amp;$P157,TRUE())</f>
        <v>#REF!</v>
      </c>
      <c r="O157" s="6" t="e">
        <f aca="false" t="array" ref="O157:O157">IF(B157 &lt;&gt; "",IF(COUNTIF(concat(TRIM('Список прошлого года'!$B$2:$B$200),TRIM('Список прошлого года'!$C$2:$C$200)),concat(TRIM(B157),TRIM(C157))) &gt; 0,"Да","Нет"),"")</f>
        <v>#REF!</v>
      </c>
      <c r="P157" s="7" t="n">
        <v>179</v>
      </c>
      <c r="Q157" s="16" t="n">
        <f aca="false">IF(NOT(ISBLANK(B157)), 0,"")</f>
        <v>0</v>
      </c>
      <c r="R157" s="16"/>
      <c r="S157" s="6"/>
      <c r="T157" s="6"/>
      <c r="U157" s="7" t="n">
        <f aca="false">FALSE()</f>
        <v>0</v>
      </c>
      <c r="V157" s="7" t="n">
        <f aca="false">FALSE()</f>
        <v>0</v>
      </c>
      <c r="W157" s="7" t="n">
        <f aca="false">FALSE()</f>
        <v>0</v>
      </c>
      <c r="X157" s="7" t="n">
        <f aca="false">FALSE()</f>
        <v>0</v>
      </c>
      <c r="Y157" s="7" t="n">
        <f aca="false">FALSE()</f>
        <v>0</v>
      </c>
      <c r="Z157" s="7" t="n">
        <f aca="false">FALSE()</f>
        <v>0</v>
      </c>
      <c r="AA157" s="7" t="n">
        <f aca="false">FALSE()</f>
        <v>0</v>
      </c>
      <c r="AB157" s="7" t="n">
        <f aca="false">FALSE()</f>
        <v>0</v>
      </c>
      <c r="AC157" s="7" t="n">
        <f aca="false">FALSE()</f>
        <v>0</v>
      </c>
      <c r="AD157" s="7" t="n">
        <f aca="false">FALSE()</f>
        <v>0</v>
      </c>
      <c r="AE157" s="7" t="n">
        <f aca="false">FALSE()</f>
        <v>0</v>
      </c>
      <c r="AF157" s="7" t="n">
        <f aca="false">FALSE()</f>
        <v>0</v>
      </c>
      <c r="AG157" s="7" t="n">
        <f aca="false">FALSE()</f>
        <v>0</v>
      </c>
      <c r="AH157" s="7" t="n">
        <f aca="false">FALSE()</f>
        <v>0</v>
      </c>
      <c r="AI157" s="7" t="n">
        <f aca="false">FALSE()</f>
        <v>0</v>
      </c>
      <c r="AJ157" s="7" t="n">
        <f aca="false">FALSE()</f>
        <v>0</v>
      </c>
      <c r="AK157" s="7" t="n">
        <f aca="false">FALSE()</f>
        <v>0</v>
      </c>
      <c r="AL157" s="7" t="n">
        <f aca="false">FALSE()</f>
        <v>0</v>
      </c>
      <c r="AM157" s="7" t="n">
        <f aca="false">FALSE()</f>
        <v>0</v>
      </c>
      <c r="AN157" s="7" t="n">
        <f aca="false">FALSE()</f>
        <v>0</v>
      </c>
      <c r="AO157" s="7" t="n">
        <f aca="false">FALSE()</f>
        <v>0</v>
      </c>
    </row>
    <row r="158" customFormat="false" ht="15.75" hidden="false" customHeight="false" outlineLevel="0" collapsed="false">
      <c r="A158" s="6" t="e">
        <f aca="true">INDIRECT("'Ответы на форму (1)'!A"&amp;$P158,TRUE())</f>
        <v>#REF!</v>
      </c>
      <c r="B158" s="6" t="e">
        <f aca="true">INDIRECT("'Ответы на форму (1)'!B"&amp;$P158,TRUE())</f>
        <v>#REF!</v>
      </c>
      <c r="C158" s="6" t="e">
        <f aca="true">INDIRECT("'Ответы на форму (1)'!C"&amp;$P158,TRUE())</f>
        <v>#REF!</v>
      </c>
      <c r="D158" s="6" t="e">
        <f aca="true">INDIRECT("'Ответы на форму (1)'!D"&amp;$P158,TRUE())</f>
        <v>#REF!</v>
      </c>
      <c r="E158" s="6" t="e">
        <f aca="true">INDIRECT("'Ответы на форму (1)'!E"&amp;$P158,TRUE())</f>
        <v>#REF!</v>
      </c>
      <c r="F158" s="6" t="str">
        <f aca="false">IFERROR(__xludf.dummyfunction("iferror(VALUE(REGEXEXTRACT(TEXT(INDIRECT(""'Ответы на форму (1)'!F""&amp;$P158,TRUE),""####""),""[0-9]+"")),IF(IFERROR(SEARCH(""моцро"",INDIRECT(""'Ответы на форму (1)'!F""&amp;$P158,TRUE)),-1) &gt;= 0,117,INDIRECT(""'Ответы на форму (1)'!F""&amp;$P158,TRUE)))"),"")</f>
        <v/>
      </c>
      <c r="G158" s="6" t="e">
        <f aca="true">INDIRECT("'Ответы на форму (1)'!G"&amp;$P158,TRUE())</f>
        <v>#REF!</v>
      </c>
      <c r="H158" s="6" t="e">
        <f aca="true">IFERROR(MID(INDIRECT("'Ответы на форму (1)'!H"&amp;$P158,TRUE()),SEARCH("vk.com",INDIRECT("'Ответы на форму (1)'!H"&amp;$P158,TRUE())),LEN(INDIRECT("'Ответы на форму (1)'!H"&amp;$P158,TRUE()))),INDIRECT("'Ответы на форму (1)'!H"&amp;$P158,TRUE()))</f>
        <v>#REF!</v>
      </c>
      <c r="I158" s="6" t="e">
        <f aca="true">INDIRECT("'Ответы на форму (1)'!I"&amp;$P158,TRUE())</f>
        <v>#REF!</v>
      </c>
      <c r="J158" s="11" t="str">
        <f aca="false">IFERROR(__xludf.dummyfunction("arrayformula(trim(iferror(SPLIT(T(INDIRECT(""'Ответы на форму (1)'!J""&amp;$P158,TRUE)),"","",TRUE,TRUE),"""")))"),"")</f>
        <v/>
      </c>
      <c r="K158" s="11"/>
      <c r="L158" s="11"/>
      <c r="M158" s="11" t="e">
        <f aca="true">INDIRECT("'Ответы на форму (1)'!K"&amp;$P158,TRUE())</f>
        <v>#REF!</v>
      </c>
      <c r="N158" s="11" t="e">
        <f aca="true">INDIRECT("'Ответы на форму (1)'!L"&amp;$P158,TRUE())</f>
        <v>#REF!</v>
      </c>
      <c r="O158" s="6" t="e">
        <f aca="false" t="array" ref="O158:O158">IF(B158 &lt;&gt; "",IF(COUNTIF(concat(TRIM('Список прошлого года'!$B$2:$B$200),TRIM('Список прошлого года'!$C$2:$C$200)),concat(TRIM(B158),TRIM(C158))) &gt; 0,"Да","Нет"),"")</f>
        <v>#REF!</v>
      </c>
      <c r="P158" s="7" t="n">
        <v>180</v>
      </c>
      <c r="Q158" s="16" t="n">
        <f aca="false">IF(NOT(ISBLANK(B158)), 0,"")</f>
        <v>0</v>
      </c>
      <c r="R158" s="16"/>
      <c r="S158" s="6"/>
      <c r="T158" s="6"/>
      <c r="U158" s="7" t="n">
        <f aca="false">FALSE()</f>
        <v>0</v>
      </c>
      <c r="V158" s="7" t="n">
        <f aca="false">FALSE()</f>
        <v>0</v>
      </c>
      <c r="W158" s="7" t="n">
        <f aca="false">FALSE()</f>
        <v>0</v>
      </c>
      <c r="X158" s="7" t="n">
        <f aca="false">FALSE()</f>
        <v>0</v>
      </c>
      <c r="Y158" s="7" t="n">
        <f aca="false">FALSE()</f>
        <v>0</v>
      </c>
      <c r="Z158" s="7" t="n">
        <f aca="false">FALSE()</f>
        <v>0</v>
      </c>
      <c r="AA158" s="7" t="n">
        <f aca="false">FALSE()</f>
        <v>0</v>
      </c>
      <c r="AB158" s="7" t="n">
        <f aca="false">FALSE()</f>
        <v>0</v>
      </c>
      <c r="AC158" s="7" t="n">
        <f aca="false">FALSE()</f>
        <v>0</v>
      </c>
      <c r="AD158" s="7" t="n">
        <f aca="false">FALSE()</f>
        <v>0</v>
      </c>
      <c r="AE158" s="7" t="n">
        <f aca="false">FALSE()</f>
        <v>0</v>
      </c>
      <c r="AF158" s="7" t="n">
        <f aca="false">FALSE()</f>
        <v>0</v>
      </c>
      <c r="AG158" s="7" t="n">
        <f aca="false">FALSE()</f>
        <v>0</v>
      </c>
      <c r="AH158" s="7" t="n">
        <f aca="false">FALSE()</f>
        <v>0</v>
      </c>
      <c r="AI158" s="7" t="n">
        <f aca="false">FALSE()</f>
        <v>0</v>
      </c>
      <c r="AJ158" s="7" t="n">
        <f aca="false">FALSE()</f>
        <v>0</v>
      </c>
      <c r="AK158" s="7" t="n">
        <f aca="false">FALSE()</f>
        <v>0</v>
      </c>
      <c r="AL158" s="7" t="n">
        <f aca="false">FALSE()</f>
        <v>0</v>
      </c>
      <c r="AM158" s="7" t="n">
        <f aca="false">FALSE()</f>
        <v>0</v>
      </c>
      <c r="AN158" s="7" t="n">
        <f aca="false">FALSE()</f>
        <v>0</v>
      </c>
      <c r="AO158" s="7" t="n">
        <f aca="false">FALSE()</f>
        <v>0</v>
      </c>
    </row>
    <row r="159" customFormat="false" ht="15.75" hidden="false" customHeight="false" outlineLevel="0" collapsed="false">
      <c r="A159" s="6" t="e">
        <f aca="true">INDIRECT("'Ответы на форму (1)'!A"&amp;$P159,TRUE())</f>
        <v>#REF!</v>
      </c>
      <c r="B159" s="6" t="e">
        <f aca="true">INDIRECT("'Ответы на форму (1)'!B"&amp;$P159,TRUE())</f>
        <v>#REF!</v>
      </c>
      <c r="C159" s="6" t="e">
        <f aca="true">INDIRECT("'Ответы на форму (1)'!C"&amp;$P159,TRUE())</f>
        <v>#REF!</v>
      </c>
      <c r="D159" s="6" t="e">
        <f aca="true">INDIRECT("'Ответы на форму (1)'!D"&amp;$P159,TRUE())</f>
        <v>#REF!</v>
      </c>
      <c r="E159" s="6" t="e">
        <f aca="true">INDIRECT("'Ответы на форму (1)'!E"&amp;$P159,TRUE())</f>
        <v>#REF!</v>
      </c>
      <c r="F159" s="6" t="str">
        <f aca="false">IFERROR(__xludf.dummyfunction("iferror(VALUE(REGEXEXTRACT(TEXT(INDIRECT(""'Ответы на форму (1)'!F""&amp;$P159,TRUE),""####""),""[0-9]+"")),IF(IFERROR(SEARCH(""моцро"",INDIRECT(""'Ответы на форму (1)'!F""&amp;$P159,TRUE)),-1) &gt;= 0,117,INDIRECT(""'Ответы на форму (1)'!F""&amp;$P159,TRUE)))"),"")</f>
        <v/>
      </c>
      <c r="G159" s="6" t="e">
        <f aca="true">INDIRECT("'Ответы на форму (1)'!G"&amp;$P159,TRUE())</f>
        <v>#REF!</v>
      </c>
      <c r="H159" s="6" t="e">
        <f aca="true">IFERROR(MID(INDIRECT("'Ответы на форму (1)'!H"&amp;$P159,TRUE()),SEARCH("vk.com",INDIRECT("'Ответы на форму (1)'!H"&amp;$P159,TRUE())),LEN(INDIRECT("'Ответы на форму (1)'!H"&amp;$P159,TRUE()))),INDIRECT("'Ответы на форму (1)'!H"&amp;$P159,TRUE()))</f>
        <v>#REF!</v>
      </c>
      <c r="I159" s="6" t="e">
        <f aca="true">INDIRECT("'Ответы на форму (1)'!I"&amp;$P159,TRUE())</f>
        <v>#REF!</v>
      </c>
      <c r="J159" s="11" t="str">
        <f aca="false">IFERROR(__xludf.dummyfunction("arrayformula(trim(iferror(SPLIT(T(INDIRECT(""'Ответы на форму (1)'!J""&amp;$P159,TRUE)),"","",TRUE,TRUE),"""")))"),"")</f>
        <v/>
      </c>
      <c r="K159" s="11"/>
      <c r="L159" s="11"/>
      <c r="M159" s="11" t="e">
        <f aca="true">INDIRECT("'Ответы на форму (1)'!K"&amp;$P159,TRUE())</f>
        <v>#REF!</v>
      </c>
      <c r="N159" s="11" t="e">
        <f aca="true">INDIRECT("'Ответы на форму (1)'!L"&amp;$P159,TRUE())</f>
        <v>#REF!</v>
      </c>
      <c r="O159" s="6" t="e">
        <f aca="false" t="array" ref="O159:O159">IF(B159 &lt;&gt; "",IF(COUNTIF(concat(TRIM('Список прошлого года'!$B$2:$B$200),TRIM('Список прошлого года'!$C$2:$C$200)),concat(TRIM(B159),TRIM(C159))) &gt; 0,"Да","Нет"),"")</f>
        <v>#REF!</v>
      </c>
      <c r="P159" s="7" t="n">
        <v>181</v>
      </c>
      <c r="Q159" s="16" t="n">
        <f aca="false">IF(NOT(ISBLANK(B159)), 0,"")</f>
        <v>0</v>
      </c>
      <c r="R159" s="16"/>
      <c r="S159" s="6"/>
      <c r="T159" s="6"/>
      <c r="U159" s="7" t="n">
        <f aca="false">FALSE()</f>
        <v>0</v>
      </c>
      <c r="V159" s="7" t="n">
        <f aca="false">FALSE()</f>
        <v>0</v>
      </c>
      <c r="W159" s="7" t="n">
        <f aca="false">FALSE()</f>
        <v>0</v>
      </c>
      <c r="X159" s="7" t="n">
        <f aca="false">FALSE()</f>
        <v>0</v>
      </c>
      <c r="Y159" s="7" t="n">
        <f aca="false">FALSE()</f>
        <v>0</v>
      </c>
      <c r="Z159" s="7" t="n">
        <f aca="false">FALSE()</f>
        <v>0</v>
      </c>
      <c r="AA159" s="7" t="n">
        <f aca="false">FALSE()</f>
        <v>0</v>
      </c>
      <c r="AB159" s="7" t="n">
        <f aca="false">FALSE()</f>
        <v>0</v>
      </c>
      <c r="AC159" s="7" t="n">
        <f aca="false">FALSE()</f>
        <v>0</v>
      </c>
      <c r="AD159" s="7" t="n">
        <f aca="false">FALSE()</f>
        <v>0</v>
      </c>
      <c r="AE159" s="7" t="n">
        <f aca="false">FALSE()</f>
        <v>0</v>
      </c>
      <c r="AF159" s="7" t="n">
        <f aca="false">FALSE()</f>
        <v>0</v>
      </c>
      <c r="AG159" s="7" t="n">
        <f aca="false">FALSE()</f>
        <v>0</v>
      </c>
      <c r="AH159" s="7" t="n">
        <f aca="false">FALSE()</f>
        <v>0</v>
      </c>
      <c r="AI159" s="7" t="n">
        <f aca="false">FALSE()</f>
        <v>0</v>
      </c>
      <c r="AJ159" s="7" t="n">
        <f aca="false">FALSE()</f>
        <v>0</v>
      </c>
      <c r="AK159" s="7" t="n">
        <f aca="false">FALSE()</f>
        <v>0</v>
      </c>
      <c r="AL159" s="7" t="n">
        <f aca="false">FALSE()</f>
        <v>0</v>
      </c>
      <c r="AM159" s="7" t="n">
        <f aca="false">FALSE()</f>
        <v>0</v>
      </c>
      <c r="AN159" s="7" t="n">
        <f aca="false">FALSE()</f>
        <v>0</v>
      </c>
      <c r="AO159" s="7" t="n">
        <f aca="false">FALSE()</f>
        <v>0</v>
      </c>
    </row>
    <row r="160" customFormat="false" ht="15.75" hidden="false" customHeight="false" outlineLevel="0" collapsed="false">
      <c r="A160" s="6" t="e">
        <f aca="true">INDIRECT("'Ответы на форму (1)'!A"&amp;$P160,TRUE())</f>
        <v>#REF!</v>
      </c>
      <c r="B160" s="6" t="e">
        <f aca="true">INDIRECT("'Ответы на форму (1)'!B"&amp;$P160,TRUE())</f>
        <v>#REF!</v>
      </c>
      <c r="C160" s="6" t="e">
        <f aca="true">INDIRECT("'Ответы на форму (1)'!C"&amp;$P160,TRUE())</f>
        <v>#REF!</v>
      </c>
      <c r="D160" s="6" t="e">
        <f aca="true">INDIRECT("'Ответы на форму (1)'!D"&amp;$P160,TRUE())</f>
        <v>#REF!</v>
      </c>
      <c r="E160" s="6" t="e">
        <f aca="true">INDIRECT("'Ответы на форму (1)'!E"&amp;$P160,TRUE())</f>
        <v>#REF!</v>
      </c>
      <c r="F160" s="6" t="str">
        <f aca="false">IFERROR(__xludf.dummyfunction("iferror(VALUE(REGEXEXTRACT(TEXT(INDIRECT(""'Ответы на форму (1)'!F""&amp;$P160,TRUE),""####""),""[0-9]+"")),IF(IFERROR(SEARCH(""моцро"",INDIRECT(""'Ответы на форму (1)'!F""&amp;$P160,TRUE)),-1) &gt;= 0,117,INDIRECT(""'Ответы на форму (1)'!F""&amp;$P160,TRUE)))"),"")</f>
        <v/>
      </c>
      <c r="G160" s="6" t="e">
        <f aca="true">INDIRECT("'Ответы на форму (1)'!G"&amp;$P160,TRUE())</f>
        <v>#REF!</v>
      </c>
      <c r="H160" s="6" t="e">
        <f aca="true">IFERROR(MID(INDIRECT("'Ответы на форму (1)'!H"&amp;$P160,TRUE()),SEARCH("vk.com",INDIRECT("'Ответы на форму (1)'!H"&amp;$P160,TRUE())),LEN(INDIRECT("'Ответы на форму (1)'!H"&amp;$P160,TRUE()))),INDIRECT("'Ответы на форму (1)'!H"&amp;$P160,TRUE()))</f>
        <v>#REF!</v>
      </c>
      <c r="I160" s="6" t="e">
        <f aca="true">INDIRECT("'Ответы на форму (1)'!I"&amp;$P160,TRUE())</f>
        <v>#REF!</v>
      </c>
      <c r="J160" s="11" t="str">
        <f aca="false">IFERROR(__xludf.dummyfunction("arrayformula(trim(iferror(SPLIT(T(INDIRECT(""'Ответы на форму (1)'!J""&amp;$P160,TRUE)),"","",TRUE,TRUE),"""")))"),"")</f>
        <v/>
      </c>
      <c r="K160" s="11"/>
      <c r="L160" s="11"/>
      <c r="M160" s="11" t="e">
        <f aca="true">INDIRECT("'Ответы на форму (1)'!K"&amp;$P160,TRUE())</f>
        <v>#REF!</v>
      </c>
      <c r="N160" s="11" t="e">
        <f aca="true">INDIRECT("'Ответы на форму (1)'!L"&amp;$P160,TRUE())</f>
        <v>#REF!</v>
      </c>
      <c r="O160" s="6" t="e">
        <f aca="false" t="array" ref="O160:O160">IF(B160 &lt;&gt; "",IF(COUNTIF(concat(TRIM('Список прошлого года'!$B$2:$B$200),TRIM('Список прошлого года'!$C$2:$C$200)),concat(TRIM(B160),TRIM(C160))) &gt; 0,"Да","Нет"),"")</f>
        <v>#REF!</v>
      </c>
      <c r="P160" s="7" t="n">
        <v>182</v>
      </c>
      <c r="Q160" s="16" t="n">
        <f aca="false">IF(NOT(ISBLANK(B160)), 0,"")</f>
        <v>0</v>
      </c>
      <c r="R160" s="16"/>
      <c r="S160" s="6"/>
      <c r="T160" s="6"/>
      <c r="U160" s="7" t="n">
        <f aca="false">FALSE()</f>
        <v>0</v>
      </c>
      <c r="V160" s="7" t="n">
        <f aca="false">FALSE()</f>
        <v>0</v>
      </c>
      <c r="W160" s="7" t="n">
        <f aca="false">FALSE()</f>
        <v>0</v>
      </c>
      <c r="X160" s="7" t="n">
        <f aca="false">FALSE()</f>
        <v>0</v>
      </c>
      <c r="Y160" s="7" t="n">
        <f aca="false">FALSE()</f>
        <v>0</v>
      </c>
      <c r="Z160" s="7" t="n">
        <f aca="false">FALSE()</f>
        <v>0</v>
      </c>
      <c r="AA160" s="7" t="n">
        <f aca="false">FALSE()</f>
        <v>0</v>
      </c>
      <c r="AB160" s="7" t="n">
        <f aca="false">FALSE()</f>
        <v>0</v>
      </c>
      <c r="AC160" s="7" t="n">
        <f aca="false">FALSE()</f>
        <v>0</v>
      </c>
      <c r="AD160" s="7" t="n">
        <f aca="false">FALSE()</f>
        <v>0</v>
      </c>
      <c r="AE160" s="7" t="n">
        <f aca="false">FALSE()</f>
        <v>0</v>
      </c>
      <c r="AF160" s="7" t="n">
        <f aca="false">FALSE()</f>
        <v>0</v>
      </c>
      <c r="AG160" s="7" t="n">
        <f aca="false">FALSE()</f>
        <v>0</v>
      </c>
      <c r="AH160" s="7" t="n">
        <f aca="false">FALSE()</f>
        <v>0</v>
      </c>
      <c r="AI160" s="7" t="n">
        <f aca="false">FALSE()</f>
        <v>0</v>
      </c>
      <c r="AJ160" s="7" t="n">
        <f aca="false">FALSE()</f>
        <v>0</v>
      </c>
      <c r="AK160" s="7" t="n">
        <f aca="false">FALSE()</f>
        <v>0</v>
      </c>
      <c r="AL160" s="7" t="n">
        <f aca="false">FALSE()</f>
        <v>0</v>
      </c>
      <c r="AM160" s="7" t="n">
        <f aca="false">FALSE()</f>
        <v>0</v>
      </c>
      <c r="AN160" s="7" t="n">
        <f aca="false">FALSE()</f>
        <v>0</v>
      </c>
      <c r="AO160" s="7" t="n">
        <f aca="false">FALSE()</f>
        <v>0</v>
      </c>
    </row>
    <row r="161" customFormat="false" ht="15.75" hidden="false" customHeight="false" outlineLevel="0" collapsed="false">
      <c r="A161" s="6" t="e">
        <f aca="true">INDIRECT("'Ответы на форму (1)'!A"&amp;$P161,TRUE())</f>
        <v>#REF!</v>
      </c>
      <c r="B161" s="6" t="e">
        <f aca="true">INDIRECT("'Ответы на форму (1)'!B"&amp;$P161,TRUE())</f>
        <v>#REF!</v>
      </c>
      <c r="C161" s="6" t="e">
        <f aca="true">INDIRECT("'Ответы на форму (1)'!C"&amp;$P161,TRUE())</f>
        <v>#REF!</v>
      </c>
      <c r="D161" s="6" t="e">
        <f aca="true">INDIRECT("'Ответы на форму (1)'!D"&amp;$P161,TRUE())</f>
        <v>#REF!</v>
      </c>
      <c r="E161" s="6" t="e">
        <f aca="true">INDIRECT("'Ответы на форму (1)'!E"&amp;$P161,TRUE())</f>
        <v>#REF!</v>
      </c>
      <c r="F161" s="6" t="str">
        <f aca="false">IFERROR(__xludf.dummyfunction("iferror(VALUE(REGEXEXTRACT(TEXT(INDIRECT(""'Ответы на форму (1)'!F""&amp;$P161,TRUE),""####""),""[0-9]+"")),IF(IFERROR(SEARCH(""моцро"",INDIRECT(""'Ответы на форму (1)'!F""&amp;$P161,TRUE)),-1) &gt;= 0,117,INDIRECT(""'Ответы на форму (1)'!F""&amp;$P161,TRUE)))"),"")</f>
        <v/>
      </c>
      <c r="G161" s="6" t="e">
        <f aca="true">INDIRECT("'Ответы на форму (1)'!G"&amp;$P161,TRUE())</f>
        <v>#REF!</v>
      </c>
      <c r="H161" s="6" t="e">
        <f aca="true">IFERROR(MID(INDIRECT("'Ответы на форму (1)'!H"&amp;$P161,TRUE()),SEARCH("vk.com",INDIRECT("'Ответы на форму (1)'!H"&amp;$P161,TRUE())),LEN(INDIRECT("'Ответы на форму (1)'!H"&amp;$P161,TRUE()))),INDIRECT("'Ответы на форму (1)'!H"&amp;$P161,TRUE()))</f>
        <v>#REF!</v>
      </c>
      <c r="I161" s="6" t="e">
        <f aca="true">INDIRECT("'Ответы на форму (1)'!I"&amp;$P161,TRUE())</f>
        <v>#REF!</v>
      </c>
      <c r="J161" s="11" t="str">
        <f aca="false">IFERROR(__xludf.dummyfunction("arrayformula(trim(iferror(SPLIT(T(INDIRECT(""'Ответы на форму (1)'!J""&amp;$P161,TRUE)),"","",TRUE,TRUE),"""")))"),"")</f>
        <v/>
      </c>
      <c r="K161" s="11"/>
      <c r="L161" s="11"/>
      <c r="M161" s="11" t="e">
        <f aca="true">INDIRECT("'Ответы на форму (1)'!K"&amp;$P161,TRUE())</f>
        <v>#REF!</v>
      </c>
      <c r="N161" s="11" t="e">
        <f aca="true">INDIRECT("'Ответы на форму (1)'!L"&amp;$P161,TRUE())</f>
        <v>#REF!</v>
      </c>
      <c r="O161" s="6" t="e">
        <f aca="false" t="array" ref="O161:O161">IF(B161 &lt;&gt; "",IF(COUNTIF(concat(TRIM('Список прошлого года'!$B$2:$B$200),TRIM('Список прошлого года'!$C$2:$C$200)),concat(TRIM(B161),TRIM(C161))) &gt; 0,"Да","Нет"),"")</f>
        <v>#REF!</v>
      </c>
      <c r="P161" s="7" t="n">
        <v>183</v>
      </c>
      <c r="Q161" s="16" t="n">
        <f aca="false">IF(NOT(ISBLANK(B161)), 0,"")</f>
        <v>0</v>
      </c>
      <c r="R161" s="16"/>
      <c r="S161" s="6"/>
      <c r="T161" s="6"/>
      <c r="U161" s="7" t="n">
        <f aca="false">FALSE()</f>
        <v>0</v>
      </c>
      <c r="V161" s="7" t="n">
        <f aca="false">FALSE()</f>
        <v>0</v>
      </c>
      <c r="W161" s="7" t="n">
        <f aca="false">FALSE()</f>
        <v>0</v>
      </c>
      <c r="X161" s="7" t="n">
        <f aca="false">FALSE()</f>
        <v>0</v>
      </c>
      <c r="Y161" s="7" t="n">
        <f aca="false">FALSE()</f>
        <v>0</v>
      </c>
      <c r="Z161" s="7" t="n">
        <f aca="false">FALSE()</f>
        <v>0</v>
      </c>
      <c r="AA161" s="7" t="n">
        <f aca="false">FALSE()</f>
        <v>0</v>
      </c>
      <c r="AB161" s="7" t="n">
        <f aca="false">FALSE()</f>
        <v>0</v>
      </c>
      <c r="AC161" s="7" t="n">
        <f aca="false">FALSE()</f>
        <v>0</v>
      </c>
      <c r="AD161" s="7" t="n">
        <f aca="false">FALSE()</f>
        <v>0</v>
      </c>
      <c r="AE161" s="7" t="n">
        <f aca="false">FALSE()</f>
        <v>0</v>
      </c>
      <c r="AF161" s="7" t="n">
        <f aca="false">FALSE()</f>
        <v>0</v>
      </c>
      <c r="AG161" s="7" t="n">
        <f aca="false">FALSE()</f>
        <v>0</v>
      </c>
      <c r="AH161" s="7" t="n">
        <f aca="false">FALSE()</f>
        <v>0</v>
      </c>
      <c r="AI161" s="7" t="n">
        <f aca="false">FALSE()</f>
        <v>0</v>
      </c>
      <c r="AJ161" s="7" t="n">
        <f aca="false">FALSE()</f>
        <v>0</v>
      </c>
      <c r="AK161" s="7" t="n">
        <f aca="false">FALSE()</f>
        <v>0</v>
      </c>
      <c r="AL161" s="7" t="n">
        <f aca="false">FALSE()</f>
        <v>0</v>
      </c>
      <c r="AM161" s="7" t="n">
        <f aca="false">FALSE()</f>
        <v>0</v>
      </c>
      <c r="AN161" s="7" t="n">
        <f aca="false">FALSE()</f>
        <v>0</v>
      </c>
      <c r="AO161" s="7" t="n">
        <f aca="false">FALSE()</f>
        <v>0</v>
      </c>
    </row>
    <row r="162" customFormat="false" ht="15.75" hidden="false" customHeight="false" outlineLevel="0" collapsed="false">
      <c r="A162" s="6" t="e">
        <f aca="true">INDIRECT("'Ответы на форму (1)'!A"&amp;$P162,TRUE())</f>
        <v>#REF!</v>
      </c>
      <c r="B162" s="6" t="e">
        <f aca="true">INDIRECT("'Ответы на форму (1)'!B"&amp;$P162,TRUE())</f>
        <v>#REF!</v>
      </c>
      <c r="C162" s="6" t="e">
        <f aca="true">INDIRECT("'Ответы на форму (1)'!C"&amp;$P162,TRUE())</f>
        <v>#REF!</v>
      </c>
      <c r="D162" s="6" t="e">
        <f aca="true">INDIRECT("'Ответы на форму (1)'!D"&amp;$P162,TRUE())</f>
        <v>#REF!</v>
      </c>
      <c r="E162" s="6" t="e">
        <f aca="true">INDIRECT("'Ответы на форму (1)'!E"&amp;$P162,TRUE())</f>
        <v>#REF!</v>
      </c>
      <c r="F162" s="6" t="str">
        <f aca="false">IFERROR(__xludf.dummyfunction("iferror(VALUE(REGEXEXTRACT(TEXT(INDIRECT(""'Ответы на форму (1)'!F""&amp;$P162,TRUE),""####""),""[0-9]+"")),IF(IFERROR(SEARCH(""моцро"",INDIRECT(""'Ответы на форму (1)'!F""&amp;$P162,TRUE)),-1) &gt;= 0,117,INDIRECT(""'Ответы на форму (1)'!F""&amp;$P162,TRUE)))"),"")</f>
        <v/>
      </c>
      <c r="G162" s="6" t="e">
        <f aca="true">INDIRECT("'Ответы на форму (1)'!G"&amp;$P162,TRUE())</f>
        <v>#REF!</v>
      </c>
      <c r="H162" s="6" t="e">
        <f aca="true">IFERROR(MID(INDIRECT("'Ответы на форму (1)'!H"&amp;$P162,TRUE()),SEARCH("vk.com",INDIRECT("'Ответы на форму (1)'!H"&amp;$P162,TRUE())),LEN(INDIRECT("'Ответы на форму (1)'!H"&amp;$P162,TRUE()))),INDIRECT("'Ответы на форму (1)'!H"&amp;$P162,TRUE()))</f>
        <v>#REF!</v>
      </c>
      <c r="I162" s="6" t="e">
        <f aca="true">INDIRECT("'Ответы на форму (1)'!I"&amp;$P162,TRUE())</f>
        <v>#REF!</v>
      </c>
      <c r="J162" s="11" t="str">
        <f aca="false">IFERROR(__xludf.dummyfunction("arrayformula(trim(iferror(SPLIT(T(INDIRECT(""'Ответы на форму (1)'!J""&amp;$P162,TRUE)),"","",TRUE,TRUE),"""")))"),"")</f>
        <v/>
      </c>
      <c r="K162" s="11"/>
      <c r="L162" s="11"/>
      <c r="M162" s="11" t="e">
        <f aca="true">INDIRECT("'Ответы на форму (1)'!K"&amp;$P162,TRUE())</f>
        <v>#REF!</v>
      </c>
      <c r="N162" s="11" t="e">
        <f aca="true">INDIRECT("'Ответы на форму (1)'!L"&amp;$P162,TRUE())</f>
        <v>#REF!</v>
      </c>
      <c r="O162" s="6" t="e">
        <f aca="false" t="array" ref="O162:O162">IF(B162 &lt;&gt; "",IF(COUNTIF(concat(TRIM('Список прошлого года'!$B$2:$B$200),TRIM('Список прошлого года'!$C$2:$C$200)),concat(TRIM(B162),TRIM(C162))) &gt; 0,"Да","Нет"),"")</f>
        <v>#REF!</v>
      </c>
      <c r="P162" s="7" t="n">
        <v>184</v>
      </c>
      <c r="Q162" s="16" t="n">
        <f aca="false">IF(NOT(ISBLANK(B162)), 0,"")</f>
        <v>0</v>
      </c>
      <c r="R162" s="16"/>
      <c r="S162" s="6"/>
      <c r="T162" s="6"/>
      <c r="U162" s="7" t="n">
        <f aca="false">FALSE()</f>
        <v>0</v>
      </c>
      <c r="V162" s="7" t="n">
        <f aca="false">FALSE()</f>
        <v>0</v>
      </c>
      <c r="W162" s="7" t="n">
        <f aca="false">FALSE()</f>
        <v>0</v>
      </c>
      <c r="X162" s="7" t="n">
        <f aca="false">FALSE()</f>
        <v>0</v>
      </c>
      <c r="Y162" s="7" t="n">
        <f aca="false">FALSE()</f>
        <v>0</v>
      </c>
      <c r="Z162" s="7" t="n">
        <f aca="false">FALSE()</f>
        <v>0</v>
      </c>
      <c r="AA162" s="7" t="n">
        <f aca="false">FALSE()</f>
        <v>0</v>
      </c>
      <c r="AB162" s="7" t="n">
        <f aca="false">FALSE()</f>
        <v>0</v>
      </c>
      <c r="AC162" s="7" t="n">
        <f aca="false">FALSE()</f>
        <v>0</v>
      </c>
      <c r="AD162" s="7" t="n">
        <f aca="false">FALSE()</f>
        <v>0</v>
      </c>
      <c r="AE162" s="7" t="n">
        <f aca="false">FALSE()</f>
        <v>0</v>
      </c>
      <c r="AF162" s="7" t="n">
        <f aca="false">FALSE()</f>
        <v>0</v>
      </c>
      <c r="AG162" s="7" t="n">
        <f aca="false">FALSE()</f>
        <v>0</v>
      </c>
      <c r="AH162" s="7" t="n">
        <f aca="false">FALSE()</f>
        <v>0</v>
      </c>
      <c r="AI162" s="7" t="n">
        <f aca="false">FALSE()</f>
        <v>0</v>
      </c>
      <c r="AJ162" s="7" t="n">
        <f aca="false">FALSE()</f>
        <v>0</v>
      </c>
      <c r="AK162" s="7" t="n">
        <f aca="false">FALSE()</f>
        <v>0</v>
      </c>
      <c r="AL162" s="7" t="n">
        <f aca="false">FALSE()</f>
        <v>0</v>
      </c>
      <c r="AM162" s="7" t="n">
        <f aca="false">FALSE()</f>
        <v>0</v>
      </c>
      <c r="AN162" s="7" t="n">
        <f aca="false">FALSE()</f>
        <v>0</v>
      </c>
      <c r="AO162" s="7" t="n">
        <f aca="false">FALSE()</f>
        <v>0</v>
      </c>
    </row>
    <row r="163" customFormat="false" ht="15.75" hidden="false" customHeight="false" outlineLevel="0" collapsed="false">
      <c r="A163" s="6" t="e">
        <f aca="true">INDIRECT("'Ответы на форму (1)'!A"&amp;$P163,TRUE())</f>
        <v>#REF!</v>
      </c>
      <c r="B163" s="6" t="e">
        <f aca="true">INDIRECT("'Ответы на форму (1)'!B"&amp;$P163,TRUE())</f>
        <v>#REF!</v>
      </c>
      <c r="C163" s="6" t="e">
        <f aca="true">INDIRECT("'Ответы на форму (1)'!C"&amp;$P163,TRUE())</f>
        <v>#REF!</v>
      </c>
      <c r="D163" s="6" t="e">
        <f aca="true">INDIRECT("'Ответы на форму (1)'!D"&amp;$P163,TRUE())</f>
        <v>#REF!</v>
      </c>
      <c r="E163" s="6" t="e">
        <f aca="true">INDIRECT("'Ответы на форму (1)'!E"&amp;$P163,TRUE())</f>
        <v>#REF!</v>
      </c>
      <c r="F163" s="6" t="str">
        <f aca="false">IFERROR(__xludf.dummyfunction("iferror(VALUE(REGEXEXTRACT(TEXT(INDIRECT(""'Ответы на форму (1)'!F""&amp;$P163,TRUE),""####""),""[0-9]+"")),IF(IFERROR(SEARCH(""моцро"",INDIRECT(""'Ответы на форму (1)'!F""&amp;$P163,TRUE)),-1) &gt;= 0,117,INDIRECT(""'Ответы на форму (1)'!F""&amp;$P163,TRUE)))"),"")</f>
        <v/>
      </c>
      <c r="G163" s="6" t="e">
        <f aca="true">INDIRECT("'Ответы на форму (1)'!G"&amp;$P163,TRUE())</f>
        <v>#REF!</v>
      </c>
      <c r="H163" s="6" t="e">
        <f aca="true">IFERROR(MID(INDIRECT("'Ответы на форму (1)'!H"&amp;$P163,TRUE()),SEARCH("vk.com",INDIRECT("'Ответы на форму (1)'!H"&amp;$P163,TRUE())),LEN(INDIRECT("'Ответы на форму (1)'!H"&amp;$P163,TRUE()))),INDIRECT("'Ответы на форму (1)'!H"&amp;$P163,TRUE()))</f>
        <v>#REF!</v>
      </c>
      <c r="I163" s="6" t="e">
        <f aca="true">INDIRECT("'Ответы на форму (1)'!I"&amp;$P163,TRUE())</f>
        <v>#REF!</v>
      </c>
      <c r="J163" s="11" t="str">
        <f aca="false">IFERROR(__xludf.dummyfunction("arrayformula(trim(iferror(SPLIT(T(INDIRECT(""'Ответы на форму (1)'!J""&amp;$P163,TRUE)),"","",TRUE,TRUE),"""")))"),"")</f>
        <v/>
      </c>
      <c r="K163" s="11"/>
      <c r="L163" s="11"/>
      <c r="M163" s="11" t="e">
        <f aca="true">INDIRECT("'Ответы на форму (1)'!K"&amp;$P163,TRUE())</f>
        <v>#REF!</v>
      </c>
      <c r="N163" s="11" t="e">
        <f aca="true">INDIRECT("'Ответы на форму (1)'!L"&amp;$P163,TRUE())</f>
        <v>#REF!</v>
      </c>
      <c r="O163" s="6" t="e">
        <f aca="false" t="array" ref="O163:O163">IF(B163 &lt;&gt; "",IF(COUNTIF(concat(TRIM('Список прошлого года'!$B$2:$B$200),TRIM('Список прошлого года'!$C$2:$C$200)),concat(TRIM(B163),TRIM(C163))) &gt; 0,"Да","Нет"),"")</f>
        <v>#REF!</v>
      </c>
      <c r="P163" s="7" t="n">
        <v>185</v>
      </c>
      <c r="Q163" s="16" t="n">
        <f aca="false">IF(NOT(ISBLANK(B163)), 0,"")</f>
        <v>0</v>
      </c>
      <c r="R163" s="16"/>
      <c r="S163" s="6"/>
      <c r="T163" s="6"/>
      <c r="U163" s="7" t="n">
        <f aca="false">FALSE()</f>
        <v>0</v>
      </c>
      <c r="V163" s="7" t="n">
        <f aca="false">FALSE()</f>
        <v>0</v>
      </c>
      <c r="W163" s="7" t="n">
        <f aca="false">FALSE()</f>
        <v>0</v>
      </c>
      <c r="X163" s="7" t="n">
        <f aca="false">FALSE()</f>
        <v>0</v>
      </c>
      <c r="Y163" s="7" t="n">
        <f aca="false">FALSE()</f>
        <v>0</v>
      </c>
      <c r="Z163" s="7" t="n">
        <f aca="false">FALSE()</f>
        <v>0</v>
      </c>
      <c r="AA163" s="7" t="n">
        <f aca="false">FALSE()</f>
        <v>0</v>
      </c>
      <c r="AB163" s="7" t="n">
        <f aca="false">FALSE()</f>
        <v>0</v>
      </c>
      <c r="AC163" s="7" t="n">
        <f aca="false">FALSE()</f>
        <v>0</v>
      </c>
      <c r="AD163" s="7" t="n">
        <f aca="false">FALSE()</f>
        <v>0</v>
      </c>
      <c r="AE163" s="7" t="n">
        <f aca="false">FALSE()</f>
        <v>0</v>
      </c>
      <c r="AF163" s="7" t="n">
        <f aca="false">FALSE()</f>
        <v>0</v>
      </c>
      <c r="AG163" s="7" t="n">
        <f aca="false">FALSE()</f>
        <v>0</v>
      </c>
      <c r="AH163" s="7" t="n">
        <f aca="false">FALSE()</f>
        <v>0</v>
      </c>
      <c r="AI163" s="7" t="n">
        <f aca="false">FALSE()</f>
        <v>0</v>
      </c>
      <c r="AJ163" s="7" t="n">
        <f aca="false">FALSE()</f>
        <v>0</v>
      </c>
      <c r="AK163" s="7" t="n">
        <f aca="false">FALSE()</f>
        <v>0</v>
      </c>
      <c r="AL163" s="7" t="n">
        <f aca="false">FALSE()</f>
        <v>0</v>
      </c>
      <c r="AM163" s="7" t="n">
        <f aca="false">FALSE()</f>
        <v>0</v>
      </c>
      <c r="AN163" s="7" t="n">
        <f aca="false">FALSE()</f>
        <v>0</v>
      </c>
      <c r="AO163" s="7" t="n">
        <f aca="false">FALSE()</f>
        <v>0</v>
      </c>
    </row>
    <row r="164" customFormat="false" ht="15.75" hidden="false" customHeight="false" outlineLevel="0" collapsed="false">
      <c r="A164" s="6" t="e">
        <f aca="true">INDIRECT("'Ответы на форму (1)'!A"&amp;$P164,TRUE())</f>
        <v>#REF!</v>
      </c>
      <c r="B164" s="6" t="e">
        <f aca="true">INDIRECT("'Ответы на форму (1)'!B"&amp;$P164,TRUE())</f>
        <v>#REF!</v>
      </c>
      <c r="C164" s="6" t="e">
        <f aca="true">INDIRECT("'Ответы на форму (1)'!C"&amp;$P164,TRUE())</f>
        <v>#REF!</v>
      </c>
      <c r="D164" s="6" t="e">
        <f aca="true">INDIRECT("'Ответы на форму (1)'!D"&amp;$P164,TRUE())</f>
        <v>#REF!</v>
      </c>
      <c r="E164" s="6" t="e">
        <f aca="true">INDIRECT("'Ответы на форму (1)'!E"&amp;$P164,TRUE())</f>
        <v>#REF!</v>
      </c>
      <c r="F164" s="6" t="str">
        <f aca="false">IFERROR(__xludf.dummyfunction("iferror(VALUE(REGEXEXTRACT(TEXT(INDIRECT(""'Ответы на форму (1)'!F""&amp;$P164,TRUE),""####""),""[0-9]+"")),IF(IFERROR(SEARCH(""моцро"",INDIRECT(""'Ответы на форму (1)'!F""&amp;$P164,TRUE)),-1) &gt;= 0,117,INDIRECT(""'Ответы на форму (1)'!F""&amp;$P164,TRUE)))"),"")</f>
        <v/>
      </c>
      <c r="G164" s="6" t="e">
        <f aca="true">INDIRECT("'Ответы на форму (1)'!G"&amp;$P164,TRUE())</f>
        <v>#REF!</v>
      </c>
      <c r="H164" s="6" t="e">
        <f aca="true">IFERROR(MID(INDIRECT("'Ответы на форму (1)'!H"&amp;$P164,TRUE()),SEARCH("vk.com",INDIRECT("'Ответы на форму (1)'!H"&amp;$P164,TRUE())),LEN(INDIRECT("'Ответы на форму (1)'!H"&amp;$P164,TRUE()))),INDIRECT("'Ответы на форму (1)'!H"&amp;$P164,TRUE()))</f>
        <v>#REF!</v>
      </c>
      <c r="I164" s="6" t="e">
        <f aca="true">INDIRECT("'Ответы на форму (1)'!I"&amp;$P164,TRUE())</f>
        <v>#REF!</v>
      </c>
      <c r="J164" s="11" t="str">
        <f aca="false">IFERROR(__xludf.dummyfunction("arrayformula(trim(iferror(SPLIT(T(INDIRECT(""'Ответы на форму (1)'!J""&amp;$P164,TRUE)),"","",TRUE,TRUE),"""")))"),"")</f>
        <v/>
      </c>
      <c r="K164" s="11"/>
      <c r="L164" s="11"/>
      <c r="M164" s="11" t="e">
        <f aca="true">INDIRECT("'Ответы на форму (1)'!K"&amp;$P164,TRUE())</f>
        <v>#REF!</v>
      </c>
      <c r="N164" s="11" t="e">
        <f aca="true">INDIRECT("'Ответы на форму (1)'!L"&amp;$P164,TRUE())</f>
        <v>#REF!</v>
      </c>
      <c r="O164" s="6" t="e">
        <f aca="false" t="array" ref="O164:O164">IF(B164 &lt;&gt; "",IF(COUNTIF(concat(TRIM('Список прошлого года'!$B$2:$B$200),TRIM('Список прошлого года'!$C$2:$C$200)),concat(TRIM(B164),TRIM(C164))) &gt; 0,"Да","Нет"),"")</f>
        <v>#REF!</v>
      </c>
      <c r="P164" s="7" t="n">
        <v>186</v>
      </c>
      <c r="Q164" s="16" t="n">
        <f aca="false">IF(NOT(ISBLANK(B164)), 0,"")</f>
        <v>0</v>
      </c>
      <c r="R164" s="16"/>
      <c r="S164" s="6"/>
      <c r="T164" s="6"/>
      <c r="U164" s="7" t="n">
        <f aca="false">FALSE()</f>
        <v>0</v>
      </c>
      <c r="V164" s="7" t="n">
        <f aca="false">FALSE()</f>
        <v>0</v>
      </c>
      <c r="W164" s="7" t="n">
        <f aca="false">FALSE()</f>
        <v>0</v>
      </c>
      <c r="X164" s="7" t="n">
        <f aca="false">FALSE()</f>
        <v>0</v>
      </c>
      <c r="Y164" s="7" t="n">
        <f aca="false">FALSE()</f>
        <v>0</v>
      </c>
      <c r="Z164" s="7" t="n">
        <f aca="false">FALSE()</f>
        <v>0</v>
      </c>
      <c r="AA164" s="7" t="n">
        <f aca="false">FALSE()</f>
        <v>0</v>
      </c>
      <c r="AB164" s="7" t="n">
        <f aca="false">FALSE()</f>
        <v>0</v>
      </c>
      <c r="AC164" s="7" t="n">
        <f aca="false">FALSE()</f>
        <v>0</v>
      </c>
      <c r="AD164" s="7" t="n">
        <f aca="false">FALSE()</f>
        <v>0</v>
      </c>
      <c r="AE164" s="7" t="n">
        <f aca="false">FALSE()</f>
        <v>0</v>
      </c>
      <c r="AF164" s="7" t="n">
        <f aca="false">FALSE()</f>
        <v>0</v>
      </c>
      <c r="AG164" s="7" t="n">
        <f aca="false">FALSE()</f>
        <v>0</v>
      </c>
      <c r="AH164" s="7" t="n">
        <f aca="false">FALSE()</f>
        <v>0</v>
      </c>
      <c r="AI164" s="7" t="n">
        <f aca="false">FALSE()</f>
        <v>0</v>
      </c>
      <c r="AJ164" s="7" t="n">
        <f aca="false">FALSE()</f>
        <v>0</v>
      </c>
      <c r="AK164" s="7" t="n">
        <f aca="false">FALSE()</f>
        <v>0</v>
      </c>
      <c r="AL164" s="7" t="n">
        <f aca="false">FALSE()</f>
        <v>0</v>
      </c>
      <c r="AM164" s="7" t="n">
        <f aca="false">FALSE()</f>
        <v>0</v>
      </c>
      <c r="AN164" s="7" t="n">
        <f aca="false">FALSE()</f>
        <v>0</v>
      </c>
      <c r="AO164" s="7" t="n">
        <f aca="false">FALSE()</f>
        <v>0</v>
      </c>
    </row>
    <row r="165" customFormat="false" ht="15.75" hidden="false" customHeight="false" outlineLevel="0" collapsed="false">
      <c r="A165" s="6" t="e">
        <f aca="true">INDIRECT("'Ответы на форму (1)'!A"&amp;$P165,TRUE())</f>
        <v>#REF!</v>
      </c>
      <c r="B165" s="6" t="e">
        <f aca="true">INDIRECT("'Ответы на форму (1)'!B"&amp;$P165,TRUE())</f>
        <v>#REF!</v>
      </c>
      <c r="C165" s="6" t="e">
        <f aca="true">INDIRECT("'Ответы на форму (1)'!C"&amp;$P165,TRUE())</f>
        <v>#REF!</v>
      </c>
      <c r="D165" s="6" t="e">
        <f aca="true">INDIRECT("'Ответы на форму (1)'!D"&amp;$P165,TRUE())</f>
        <v>#REF!</v>
      </c>
      <c r="E165" s="6" t="e">
        <f aca="true">INDIRECT("'Ответы на форму (1)'!E"&amp;$P165,TRUE())</f>
        <v>#REF!</v>
      </c>
      <c r="F165" s="6" t="str">
        <f aca="false">IFERROR(__xludf.dummyfunction("iferror(VALUE(REGEXEXTRACT(TEXT(INDIRECT(""'Ответы на форму (1)'!F""&amp;$P165,TRUE),""####""),""[0-9]+"")),IF(IFERROR(SEARCH(""моцро"",INDIRECT(""'Ответы на форму (1)'!F""&amp;$P165,TRUE)),-1) &gt;= 0,117,INDIRECT(""'Ответы на форму (1)'!F""&amp;$P165,TRUE)))"),"")</f>
        <v/>
      </c>
      <c r="G165" s="6" t="e">
        <f aca="true">INDIRECT("'Ответы на форму (1)'!G"&amp;$P165,TRUE())</f>
        <v>#REF!</v>
      </c>
      <c r="H165" s="6" t="e">
        <f aca="true">IFERROR(MID(INDIRECT("'Ответы на форму (1)'!H"&amp;$P165,TRUE()),SEARCH("vk.com",INDIRECT("'Ответы на форму (1)'!H"&amp;$P165,TRUE())),LEN(INDIRECT("'Ответы на форму (1)'!H"&amp;$P165,TRUE()))),INDIRECT("'Ответы на форму (1)'!H"&amp;$P165,TRUE()))</f>
        <v>#REF!</v>
      </c>
      <c r="I165" s="6" t="e">
        <f aca="true">INDIRECT("'Ответы на форму (1)'!I"&amp;$P165,TRUE())</f>
        <v>#REF!</v>
      </c>
      <c r="J165" s="11" t="str">
        <f aca="false">IFERROR(__xludf.dummyfunction("arrayformula(trim(iferror(SPLIT(T(INDIRECT(""'Ответы на форму (1)'!J""&amp;$P165,TRUE)),"","",TRUE,TRUE),"""")))"),"")</f>
        <v/>
      </c>
      <c r="K165" s="11"/>
      <c r="L165" s="11"/>
      <c r="M165" s="11" t="e">
        <f aca="true">INDIRECT("'Ответы на форму (1)'!K"&amp;$P165,TRUE())</f>
        <v>#REF!</v>
      </c>
      <c r="N165" s="11" t="e">
        <f aca="true">INDIRECT("'Ответы на форму (1)'!L"&amp;$P165,TRUE())</f>
        <v>#REF!</v>
      </c>
      <c r="O165" s="6" t="e">
        <f aca="false" t="array" ref="O165:O165">IF(B165 &lt;&gt; "",IF(COUNTIF(concat(TRIM('Список прошлого года'!$B$2:$B$200),TRIM('Список прошлого года'!$C$2:$C$200)),concat(TRIM(B165),TRIM(C165))) &gt; 0,"Да","Нет"),"")</f>
        <v>#REF!</v>
      </c>
      <c r="P165" s="7" t="n">
        <v>187</v>
      </c>
      <c r="Q165" s="16" t="n">
        <f aca="false">IF(NOT(ISBLANK(B165)), 0,"")</f>
        <v>0</v>
      </c>
      <c r="R165" s="16"/>
      <c r="S165" s="6"/>
      <c r="T165" s="6"/>
      <c r="U165" s="7" t="n">
        <f aca="false">FALSE()</f>
        <v>0</v>
      </c>
      <c r="V165" s="7" t="n">
        <f aca="false">FALSE()</f>
        <v>0</v>
      </c>
      <c r="W165" s="7" t="n">
        <f aca="false">FALSE()</f>
        <v>0</v>
      </c>
      <c r="X165" s="7" t="n">
        <f aca="false">FALSE()</f>
        <v>0</v>
      </c>
      <c r="Y165" s="7" t="n">
        <f aca="false">FALSE()</f>
        <v>0</v>
      </c>
      <c r="Z165" s="7" t="n">
        <f aca="false">FALSE()</f>
        <v>0</v>
      </c>
      <c r="AA165" s="7" t="n">
        <f aca="false">FALSE()</f>
        <v>0</v>
      </c>
      <c r="AB165" s="7" t="n">
        <f aca="false">FALSE()</f>
        <v>0</v>
      </c>
      <c r="AC165" s="7" t="n">
        <f aca="false">FALSE()</f>
        <v>0</v>
      </c>
      <c r="AD165" s="7" t="n">
        <f aca="false">FALSE()</f>
        <v>0</v>
      </c>
      <c r="AE165" s="7" t="n">
        <f aca="false">FALSE()</f>
        <v>0</v>
      </c>
      <c r="AF165" s="7" t="n">
        <f aca="false">FALSE()</f>
        <v>0</v>
      </c>
      <c r="AG165" s="7" t="n">
        <f aca="false">FALSE()</f>
        <v>0</v>
      </c>
      <c r="AH165" s="7" t="n">
        <f aca="false">FALSE()</f>
        <v>0</v>
      </c>
      <c r="AI165" s="7" t="n">
        <f aca="false">FALSE()</f>
        <v>0</v>
      </c>
      <c r="AJ165" s="7" t="n">
        <f aca="false">FALSE()</f>
        <v>0</v>
      </c>
      <c r="AK165" s="7" t="n">
        <f aca="false">FALSE()</f>
        <v>0</v>
      </c>
      <c r="AL165" s="7" t="n">
        <f aca="false">FALSE()</f>
        <v>0</v>
      </c>
      <c r="AM165" s="7" t="n">
        <f aca="false">FALSE()</f>
        <v>0</v>
      </c>
      <c r="AN165" s="7" t="n">
        <f aca="false">FALSE()</f>
        <v>0</v>
      </c>
      <c r="AO165" s="7" t="n">
        <f aca="false">FALSE()</f>
        <v>0</v>
      </c>
    </row>
    <row r="166" customFormat="false" ht="15.75" hidden="false" customHeight="false" outlineLevel="0" collapsed="false">
      <c r="A166" s="6" t="e">
        <f aca="true">INDIRECT("'Ответы на форму (1)'!A"&amp;$P166,TRUE())</f>
        <v>#REF!</v>
      </c>
      <c r="B166" s="6" t="e">
        <f aca="true">INDIRECT("'Ответы на форму (1)'!B"&amp;$P166,TRUE())</f>
        <v>#REF!</v>
      </c>
      <c r="C166" s="6" t="e">
        <f aca="true">INDIRECT("'Ответы на форму (1)'!C"&amp;$P166,TRUE())</f>
        <v>#REF!</v>
      </c>
      <c r="D166" s="6" t="e">
        <f aca="true">INDIRECT("'Ответы на форму (1)'!D"&amp;$P166,TRUE())</f>
        <v>#REF!</v>
      </c>
      <c r="E166" s="6" t="e">
        <f aca="true">INDIRECT("'Ответы на форму (1)'!E"&amp;$P166,TRUE())</f>
        <v>#REF!</v>
      </c>
      <c r="F166" s="6" t="str">
        <f aca="false">IFERROR(__xludf.dummyfunction("iferror(VALUE(REGEXEXTRACT(TEXT(INDIRECT(""'Ответы на форму (1)'!F""&amp;$P166,TRUE),""####""),""[0-9]+"")),IF(IFERROR(SEARCH(""моцро"",INDIRECT(""'Ответы на форму (1)'!F""&amp;$P166,TRUE)),-1) &gt;= 0,117,INDIRECT(""'Ответы на форму (1)'!F""&amp;$P166,TRUE)))"),"")</f>
        <v/>
      </c>
      <c r="G166" s="6" t="e">
        <f aca="true">INDIRECT("'Ответы на форму (1)'!G"&amp;$P166,TRUE())</f>
        <v>#REF!</v>
      </c>
      <c r="H166" s="6" t="e">
        <f aca="true">IFERROR(MID(INDIRECT("'Ответы на форму (1)'!H"&amp;$P166,TRUE()),SEARCH("vk.com",INDIRECT("'Ответы на форму (1)'!H"&amp;$P166,TRUE())),LEN(INDIRECT("'Ответы на форму (1)'!H"&amp;$P166,TRUE()))),INDIRECT("'Ответы на форму (1)'!H"&amp;$P166,TRUE()))</f>
        <v>#REF!</v>
      </c>
      <c r="I166" s="6" t="e">
        <f aca="true">INDIRECT("'Ответы на форму (1)'!I"&amp;$P166,TRUE())</f>
        <v>#REF!</v>
      </c>
      <c r="J166" s="11" t="str">
        <f aca="false">IFERROR(__xludf.dummyfunction("arrayformula(trim(iferror(SPLIT(T(INDIRECT(""'Ответы на форму (1)'!J""&amp;$P166,TRUE)),"","",TRUE,TRUE),"""")))"),"")</f>
        <v/>
      </c>
      <c r="K166" s="11"/>
      <c r="L166" s="11"/>
      <c r="M166" s="11" t="e">
        <f aca="true">INDIRECT("'Ответы на форму (1)'!K"&amp;$P166,TRUE())</f>
        <v>#REF!</v>
      </c>
      <c r="N166" s="11" t="e">
        <f aca="true">INDIRECT("'Ответы на форму (1)'!L"&amp;$P166,TRUE())</f>
        <v>#REF!</v>
      </c>
      <c r="O166" s="6" t="e">
        <f aca="false" t="array" ref="O166:O166">IF(B166 &lt;&gt; "",IF(COUNTIF(concat(TRIM('Список прошлого года'!$B$2:$B$200),TRIM('Список прошлого года'!$C$2:$C$200)),concat(TRIM(B166),TRIM(C166))) &gt; 0,"Да","Нет"),"")</f>
        <v>#REF!</v>
      </c>
      <c r="P166" s="7" t="n">
        <v>188</v>
      </c>
      <c r="Q166" s="16" t="n">
        <f aca="false">IF(NOT(ISBLANK(B166)), 0,"")</f>
        <v>0</v>
      </c>
      <c r="R166" s="16"/>
      <c r="S166" s="6"/>
      <c r="T166" s="6"/>
      <c r="U166" s="7" t="n">
        <f aca="false">FALSE()</f>
        <v>0</v>
      </c>
      <c r="V166" s="7" t="n">
        <f aca="false">FALSE()</f>
        <v>0</v>
      </c>
      <c r="W166" s="7" t="n">
        <f aca="false">FALSE()</f>
        <v>0</v>
      </c>
      <c r="X166" s="7" t="n">
        <f aca="false">FALSE()</f>
        <v>0</v>
      </c>
      <c r="Y166" s="7" t="n">
        <f aca="false">FALSE()</f>
        <v>0</v>
      </c>
      <c r="Z166" s="7" t="n">
        <f aca="false">FALSE()</f>
        <v>0</v>
      </c>
      <c r="AA166" s="7" t="n">
        <f aca="false">FALSE()</f>
        <v>0</v>
      </c>
      <c r="AB166" s="7" t="n">
        <f aca="false">FALSE()</f>
        <v>0</v>
      </c>
      <c r="AC166" s="7" t="n">
        <f aca="false">FALSE()</f>
        <v>0</v>
      </c>
      <c r="AD166" s="7" t="n">
        <f aca="false">FALSE()</f>
        <v>0</v>
      </c>
      <c r="AE166" s="7" t="n">
        <f aca="false">FALSE()</f>
        <v>0</v>
      </c>
      <c r="AF166" s="7" t="n">
        <f aca="false">FALSE()</f>
        <v>0</v>
      </c>
      <c r="AG166" s="7" t="n">
        <f aca="false">FALSE()</f>
        <v>0</v>
      </c>
      <c r="AH166" s="7" t="n">
        <f aca="false">FALSE()</f>
        <v>0</v>
      </c>
      <c r="AI166" s="7" t="n">
        <f aca="false">FALSE()</f>
        <v>0</v>
      </c>
      <c r="AJ166" s="7" t="n">
        <f aca="false">FALSE()</f>
        <v>0</v>
      </c>
      <c r="AK166" s="7" t="n">
        <f aca="false">FALSE()</f>
        <v>0</v>
      </c>
      <c r="AL166" s="7" t="n">
        <f aca="false">FALSE()</f>
        <v>0</v>
      </c>
      <c r="AM166" s="7" t="n">
        <f aca="false">FALSE()</f>
        <v>0</v>
      </c>
      <c r="AN166" s="7" t="n">
        <f aca="false">FALSE()</f>
        <v>0</v>
      </c>
      <c r="AO166" s="7" t="n">
        <f aca="false">FALSE()</f>
        <v>0</v>
      </c>
    </row>
    <row r="167" customFormat="false" ht="15.75" hidden="false" customHeight="false" outlineLevel="0" collapsed="false">
      <c r="A167" s="6" t="e">
        <f aca="true">INDIRECT("'Ответы на форму (1)'!A"&amp;$P167,TRUE())</f>
        <v>#REF!</v>
      </c>
      <c r="B167" s="6" t="e">
        <f aca="true">INDIRECT("'Ответы на форму (1)'!B"&amp;$P167,TRUE())</f>
        <v>#REF!</v>
      </c>
      <c r="C167" s="6" t="e">
        <f aca="true">INDIRECT("'Ответы на форму (1)'!C"&amp;$P167,TRUE())</f>
        <v>#REF!</v>
      </c>
      <c r="D167" s="6" t="e">
        <f aca="true">INDIRECT("'Ответы на форму (1)'!D"&amp;$P167,TRUE())</f>
        <v>#REF!</v>
      </c>
      <c r="E167" s="6" t="e">
        <f aca="true">INDIRECT("'Ответы на форму (1)'!E"&amp;$P167,TRUE())</f>
        <v>#REF!</v>
      </c>
      <c r="F167" s="6" t="str">
        <f aca="false">IFERROR(__xludf.dummyfunction("iferror(VALUE(REGEXEXTRACT(TEXT(INDIRECT(""'Ответы на форму (1)'!F""&amp;$P167,TRUE),""####""),""[0-9]+"")),IF(IFERROR(SEARCH(""моцро"",INDIRECT(""'Ответы на форму (1)'!F""&amp;$P167,TRUE)),-1) &gt;= 0,117,INDIRECT(""'Ответы на форму (1)'!F""&amp;$P167,TRUE)))"),"")</f>
        <v/>
      </c>
      <c r="G167" s="6" t="e">
        <f aca="true">INDIRECT("'Ответы на форму (1)'!G"&amp;$P167,TRUE())</f>
        <v>#REF!</v>
      </c>
      <c r="H167" s="6" t="e">
        <f aca="true">IFERROR(MID(INDIRECT("'Ответы на форму (1)'!H"&amp;$P167,TRUE()),SEARCH("vk.com",INDIRECT("'Ответы на форму (1)'!H"&amp;$P167,TRUE())),LEN(INDIRECT("'Ответы на форму (1)'!H"&amp;$P167,TRUE()))),INDIRECT("'Ответы на форму (1)'!H"&amp;$P167,TRUE()))</f>
        <v>#REF!</v>
      </c>
      <c r="I167" s="6" t="e">
        <f aca="true">INDIRECT("'Ответы на форму (1)'!I"&amp;$P167,TRUE())</f>
        <v>#REF!</v>
      </c>
      <c r="J167" s="11" t="str">
        <f aca="false">IFERROR(__xludf.dummyfunction("arrayformula(trim(iferror(SPLIT(T(INDIRECT(""'Ответы на форму (1)'!J""&amp;$P167,TRUE)),"","",TRUE,TRUE),"""")))"),"")</f>
        <v/>
      </c>
      <c r="K167" s="11"/>
      <c r="L167" s="11"/>
      <c r="M167" s="11" t="e">
        <f aca="true">INDIRECT("'Ответы на форму (1)'!K"&amp;$P167,TRUE())</f>
        <v>#REF!</v>
      </c>
      <c r="N167" s="11" t="e">
        <f aca="true">INDIRECT("'Ответы на форму (1)'!L"&amp;$P167,TRUE())</f>
        <v>#REF!</v>
      </c>
      <c r="O167" s="6" t="e">
        <f aca="false" t="array" ref="O167:O167">IF(B167 &lt;&gt; "",IF(COUNTIF(concat(TRIM('Список прошлого года'!$B$2:$B$200),TRIM('Список прошлого года'!$C$2:$C$200)),concat(TRIM(B167),TRIM(C167))) &gt; 0,"Да","Нет"),"")</f>
        <v>#REF!</v>
      </c>
      <c r="P167" s="7" t="n">
        <v>189</v>
      </c>
      <c r="Q167" s="16" t="n">
        <f aca="false">IF(NOT(ISBLANK(B167)), 0,"")</f>
        <v>0</v>
      </c>
      <c r="R167" s="16"/>
      <c r="S167" s="6"/>
      <c r="T167" s="6"/>
      <c r="U167" s="7" t="n">
        <f aca="false">FALSE()</f>
        <v>0</v>
      </c>
      <c r="V167" s="7" t="n">
        <f aca="false">FALSE()</f>
        <v>0</v>
      </c>
      <c r="W167" s="7" t="n">
        <f aca="false">FALSE()</f>
        <v>0</v>
      </c>
      <c r="X167" s="7" t="n">
        <f aca="false">FALSE()</f>
        <v>0</v>
      </c>
      <c r="Y167" s="7" t="n">
        <f aca="false">FALSE()</f>
        <v>0</v>
      </c>
      <c r="Z167" s="7" t="n">
        <f aca="false">FALSE()</f>
        <v>0</v>
      </c>
      <c r="AA167" s="7" t="n">
        <f aca="false">FALSE()</f>
        <v>0</v>
      </c>
      <c r="AB167" s="7" t="n">
        <f aca="false">FALSE()</f>
        <v>0</v>
      </c>
      <c r="AC167" s="7" t="n">
        <f aca="false">FALSE()</f>
        <v>0</v>
      </c>
      <c r="AD167" s="7" t="n">
        <f aca="false">FALSE()</f>
        <v>0</v>
      </c>
      <c r="AE167" s="7" t="n">
        <f aca="false">FALSE()</f>
        <v>0</v>
      </c>
      <c r="AF167" s="7" t="n">
        <f aca="false">FALSE()</f>
        <v>0</v>
      </c>
      <c r="AG167" s="7" t="n">
        <f aca="false">FALSE()</f>
        <v>0</v>
      </c>
      <c r="AH167" s="7" t="n">
        <f aca="false">FALSE()</f>
        <v>0</v>
      </c>
      <c r="AI167" s="7" t="n">
        <f aca="false">FALSE()</f>
        <v>0</v>
      </c>
      <c r="AJ167" s="7" t="n">
        <f aca="false">FALSE()</f>
        <v>0</v>
      </c>
      <c r="AK167" s="7" t="n">
        <f aca="false">FALSE()</f>
        <v>0</v>
      </c>
      <c r="AL167" s="7" t="n">
        <f aca="false">FALSE()</f>
        <v>0</v>
      </c>
      <c r="AM167" s="7" t="n">
        <f aca="false">FALSE()</f>
        <v>0</v>
      </c>
      <c r="AN167" s="7" t="n">
        <f aca="false">FALSE()</f>
        <v>0</v>
      </c>
      <c r="AO167" s="7" t="n">
        <f aca="false">FALSE()</f>
        <v>0</v>
      </c>
    </row>
    <row r="168" customFormat="false" ht="15.75" hidden="false" customHeight="false" outlineLevel="0" collapsed="false">
      <c r="A168" s="6" t="e">
        <f aca="true">INDIRECT("'Ответы на форму (1)'!A"&amp;$P168,TRUE())</f>
        <v>#REF!</v>
      </c>
      <c r="B168" s="6" t="e">
        <f aca="true">INDIRECT("'Ответы на форму (1)'!B"&amp;$P168,TRUE())</f>
        <v>#REF!</v>
      </c>
      <c r="C168" s="6" t="e">
        <f aca="true">INDIRECT("'Ответы на форму (1)'!C"&amp;$P168,TRUE())</f>
        <v>#REF!</v>
      </c>
      <c r="D168" s="6" t="e">
        <f aca="true">INDIRECT("'Ответы на форму (1)'!D"&amp;$P168,TRUE())</f>
        <v>#REF!</v>
      </c>
      <c r="E168" s="6" t="e">
        <f aca="true">INDIRECT("'Ответы на форму (1)'!E"&amp;$P168,TRUE())</f>
        <v>#REF!</v>
      </c>
      <c r="F168" s="6" t="str">
        <f aca="false">IFERROR(__xludf.dummyfunction("iferror(VALUE(REGEXEXTRACT(TEXT(INDIRECT(""'Ответы на форму (1)'!F""&amp;$P168,TRUE),""####""),""[0-9]+"")),IF(IFERROR(SEARCH(""моцро"",INDIRECT(""'Ответы на форму (1)'!F""&amp;$P168,TRUE)),-1) &gt;= 0,117,INDIRECT(""'Ответы на форму (1)'!F""&amp;$P168,TRUE)))"),"")</f>
        <v/>
      </c>
      <c r="G168" s="6" t="e">
        <f aca="true">INDIRECT("'Ответы на форму (1)'!G"&amp;$P168,TRUE())</f>
        <v>#REF!</v>
      </c>
      <c r="H168" s="6" t="e">
        <f aca="true">IFERROR(MID(INDIRECT("'Ответы на форму (1)'!H"&amp;$P168,TRUE()),SEARCH("vk.com",INDIRECT("'Ответы на форму (1)'!H"&amp;$P168,TRUE())),LEN(INDIRECT("'Ответы на форму (1)'!H"&amp;$P168,TRUE()))),INDIRECT("'Ответы на форму (1)'!H"&amp;$P168,TRUE()))</f>
        <v>#REF!</v>
      </c>
      <c r="I168" s="6" t="e">
        <f aca="true">INDIRECT("'Ответы на форму (1)'!I"&amp;$P168,TRUE())</f>
        <v>#REF!</v>
      </c>
      <c r="J168" s="11" t="str">
        <f aca="false">IFERROR(__xludf.dummyfunction("arrayformula(trim(iferror(SPLIT(T(INDIRECT(""'Ответы на форму (1)'!J""&amp;$P168,TRUE)),"","",TRUE,TRUE),"""")))"),"")</f>
        <v/>
      </c>
      <c r="K168" s="11"/>
      <c r="L168" s="11"/>
      <c r="M168" s="11" t="e">
        <f aca="true">INDIRECT("'Ответы на форму (1)'!K"&amp;$P168,TRUE())</f>
        <v>#REF!</v>
      </c>
      <c r="N168" s="11" t="e">
        <f aca="true">INDIRECT("'Ответы на форму (1)'!L"&amp;$P168,TRUE())</f>
        <v>#REF!</v>
      </c>
      <c r="O168" s="6" t="e">
        <f aca="false" t="array" ref="O168:O168">IF(B168 &lt;&gt; "",IF(COUNTIF(concat(TRIM('Список прошлого года'!$B$2:$B$200),TRIM('Список прошлого года'!$C$2:$C$200)),concat(TRIM(B168),TRIM(C168))) &gt; 0,"Да","Нет"),"")</f>
        <v>#REF!</v>
      </c>
      <c r="P168" s="7" t="n">
        <v>190</v>
      </c>
      <c r="Q168" s="16" t="n">
        <f aca="false">IF(NOT(ISBLANK(B168)), 0,"")</f>
        <v>0</v>
      </c>
      <c r="R168" s="16"/>
      <c r="S168" s="6"/>
      <c r="T168" s="6"/>
      <c r="U168" s="7" t="n">
        <f aca="false">FALSE()</f>
        <v>0</v>
      </c>
      <c r="V168" s="7" t="n">
        <f aca="false">FALSE()</f>
        <v>0</v>
      </c>
      <c r="W168" s="7" t="n">
        <f aca="false">FALSE()</f>
        <v>0</v>
      </c>
      <c r="X168" s="7" t="n">
        <f aca="false">FALSE()</f>
        <v>0</v>
      </c>
      <c r="Y168" s="7" t="n">
        <f aca="false">FALSE()</f>
        <v>0</v>
      </c>
      <c r="Z168" s="7" t="n">
        <f aca="false">FALSE()</f>
        <v>0</v>
      </c>
      <c r="AA168" s="7" t="n">
        <f aca="false">FALSE()</f>
        <v>0</v>
      </c>
      <c r="AB168" s="7" t="n">
        <f aca="false">FALSE()</f>
        <v>0</v>
      </c>
      <c r="AC168" s="7" t="n">
        <f aca="false">FALSE()</f>
        <v>0</v>
      </c>
      <c r="AD168" s="7" t="n">
        <f aca="false">FALSE()</f>
        <v>0</v>
      </c>
      <c r="AE168" s="7" t="n">
        <f aca="false">FALSE()</f>
        <v>0</v>
      </c>
      <c r="AF168" s="7" t="n">
        <f aca="false">FALSE()</f>
        <v>0</v>
      </c>
      <c r="AG168" s="7" t="n">
        <f aca="false">FALSE()</f>
        <v>0</v>
      </c>
      <c r="AH168" s="7" t="n">
        <f aca="false">FALSE()</f>
        <v>0</v>
      </c>
      <c r="AI168" s="7" t="n">
        <f aca="false">FALSE()</f>
        <v>0</v>
      </c>
      <c r="AJ168" s="7" t="n">
        <f aca="false">FALSE()</f>
        <v>0</v>
      </c>
      <c r="AK168" s="7" t="n">
        <f aca="false">FALSE()</f>
        <v>0</v>
      </c>
      <c r="AL168" s="7" t="n">
        <f aca="false">FALSE()</f>
        <v>0</v>
      </c>
      <c r="AM168" s="7" t="n">
        <f aca="false">FALSE()</f>
        <v>0</v>
      </c>
      <c r="AN168" s="7" t="n">
        <f aca="false">FALSE()</f>
        <v>0</v>
      </c>
      <c r="AO168" s="7" t="n">
        <f aca="false">FALSE()</f>
        <v>0</v>
      </c>
    </row>
    <row r="169" customFormat="false" ht="15.75" hidden="false" customHeight="false" outlineLevel="0" collapsed="false">
      <c r="A169" s="6" t="e">
        <f aca="true">INDIRECT("'Ответы на форму (1)'!A"&amp;$P169,TRUE())</f>
        <v>#REF!</v>
      </c>
      <c r="B169" s="6" t="e">
        <f aca="true">INDIRECT("'Ответы на форму (1)'!B"&amp;$P169,TRUE())</f>
        <v>#REF!</v>
      </c>
      <c r="C169" s="6" t="e">
        <f aca="true">INDIRECT("'Ответы на форму (1)'!C"&amp;$P169,TRUE())</f>
        <v>#REF!</v>
      </c>
      <c r="D169" s="6" t="e">
        <f aca="true">INDIRECT("'Ответы на форму (1)'!D"&amp;$P169,TRUE())</f>
        <v>#REF!</v>
      </c>
      <c r="E169" s="6" t="e">
        <f aca="true">INDIRECT("'Ответы на форму (1)'!E"&amp;$P169,TRUE())</f>
        <v>#REF!</v>
      </c>
      <c r="F169" s="6" t="str">
        <f aca="false">IFERROR(__xludf.dummyfunction("iferror(VALUE(REGEXEXTRACT(TEXT(INDIRECT(""'Ответы на форму (1)'!F""&amp;$P169,TRUE),""####""),""[0-9]+"")),IF(IFERROR(SEARCH(""моцро"",INDIRECT(""'Ответы на форму (1)'!F""&amp;$P169,TRUE)),-1) &gt;= 0,117,INDIRECT(""'Ответы на форму (1)'!F""&amp;$P169,TRUE)))"),"")</f>
        <v/>
      </c>
      <c r="G169" s="6" t="e">
        <f aca="true">INDIRECT("'Ответы на форму (1)'!G"&amp;$P169,TRUE())</f>
        <v>#REF!</v>
      </c>
      <c r="H169" s="6" t="e">
        <f aca="true">IFERROR(MID(INDIRECT("'Ответы на форму (1)'!H"&amp;$P169,TRUE()),SEARCH("vk.com",INDIRECT("'Ответы на форму (1)'!H"&amp;$P169,TRUE())),LEN(INDIRECT("'Ответы на форму (1)'!H"&amp;$P169,TRUE()))),INDIRECT("'Ответы на форму (1)'!H"&amp;$P169,TRUE()))</f>
        <v>#REF!</v>
      </c>
      <c r="I169" s="6" t="e">
        <f aca="true">INDIRECT("'Ответы на форму (1)'!I"&amp;$P169,TRUE())</f>
        <v>#REF!</v>
      </c>
      <c r="J169" s="11" t="str">
        <f aca="false">IFERROR(__xludf.dummyfunction("arrayformula(trim(iferror(SPLIT(T(INDIRECT(""'Ответы на форму (1)'!J""&amp;$P169,TRUE)),"","",TRUE,TRUE),"""")))"),"")</f>
        <v/>
      </c>
      <c r="K169" s="11"/>
      <c r="L169" s="11"/>
      <c r="M169" s="11" t="e">
        <f aca="true">INDIRECT("'Ответы на форму (1)'!K"&amp;$P169,TRUE())</f>
        <v>#REF!</v>
      </c>
      <c r="N169" s="11" t="e">
        <f aca="true">INDIRECT("'Ответы на форму (1)'!L"&amp;$P169,TRUE())</f>
        <v>#REF!</v>
      </c>
      <c r="O169" s="6" t="e">
        <f aca="false" t="array" ref="O169:O169">IF(B169 &lt;&gt; "",IF(COUNTIF(concat(TRIM('Список прошлого года'!$B$2:$B$200),TRIM('Список прошлого года'!$C$2:$C$200)),concat(TRIM(B169),TRIM(C169))) &gt; 0,"Да","Нет"),"")</f>
        <v>#REF!</v>
      </c>
      <c r="P169" s="7" t="n">
        <v>191</v>
      </c>
      <c r="Q169" s="16" t="n">
        <f aca="false">IF(NOT(ISBLANK(B169)), 0,"")</f>
        <v>0</v>
      </c>
      <c r="R169" s="16"/>
      <c r="S169" s="6"/>
      <c r="T169" s="6"/>
      <c r="U169" s="7" t="n">
        <f aca="false">FALSE()</f>
        <v>0</v>
      </c>
      <c r="V169" s="7" t="n">
        <f aca="false">FALSE()</f>
        <v>0</v>
      </c>
      <c r="W169" s="7" t="n">
        <f aca="false">FALSE()</f>
        <v>0</v>
      </c>
      <c r="X169" s="7" t="n">
        <f aca="false">FALSE()</f>
        <v>0</v>
      </c>
      <c r="Y169" s="7" t="n">
        <f aca="false">FALSE()</f>
        <v>0</v>
      </c>
      <c r="Z169" s="7" t="n">
        <f aca="false">FALSE()</f>
        <v>0</v>
      </c>
      <c r="AA169" s="7" t="n">
        <f aca="false">FALSE()</f>
        <v>0</v>
      </c>
      <c r="AB169" s="7" t="n">
        <f aca="false">FALSE()</f>
        <v>0</v>
      </c>
      <c r="AC169" s="7" t="n">
        <f aca="false">FALSE()</f>
        <v>0</v>
      </c>
      <c r="AD169" s="7" t="n">
        <f aca="false">FALSE()</f>
        <v>0</v>
      </c>
      <c r="AE169" s="7" t="n">
        <f aca="false">FALSE()</f>
        <v>0</v>
      </c>
      <c r="AF169" s="7" t="n">
        <f aca="false">FALSE()</f>
        <v>0</v>
      </c>
      <c r="AG169" s="7" t="n">
        <f aca="false">FALSE()</f>
        <v>0</v>
      </c>
      <c r="AH169" s="7" t="n">
        <f aca="false">FALSE()</f>
        <v>0</v>
      </c>
      <c r="AI169" s="7" t="n">
        <f aca="false">FALSE()</f>
        <v>0</v>
      </c>
      <c r="AJ169" s="7" t="n">
        <f aca="false">FALSE()</f>
        <v>0</v>
      </c>
      <c r="AK169" s="7" t="n">
        <f aca="false">FALSE()</f>
        <v>0</v>
      </c>
      <c r="AL169" s="7" t="n">
        <f aca="false">FALSE()</f>
        <v>0</v>
      </c>
      <c r="AM169" s="7" t="n">
        <f aca="false">FALSE()</f>
        <v>0</v>
      </c>
      <c r="AN169" s="7" t="n">
        <f aca="false">FALSE()</f>
        <v>0</v>
      </c>
      <c r="AO169" s="7" t="n">
        <f aca="false">FALSE()</f>
        <v>0</v>
      </c>
    </row>
    <row r="170" customFormat="false" ht="15.75" hidden="false" customHeight="false" outlineLevel="0" collapsed="false">
      <c r="A170" s="6" t="e">
        <f aca="true">INDIRECT("'Ответы на форму (1)'!A"&amp;$P170,TRUE())</f>
        <v>#REF!</v>
      </c>
      <c r="B170" s="6" t="e">
        <f aca="true">INDIRECT("'Ответы на форму (1)'!B"&amp;$P170,TRUE())</f>
        <v>#REF!</v>
      </c>
      <c r="C170" s="6" t="e">
        <f aca="true">INDIRECT("'Ответы на форму (1)'!C"&amp;$P170,TRUE())</f>
        <v>#REF!</v>
      </c>
      <c r="D170" s="6" t="e">
        <f aca="true">INDIRECT("'Ответы на форму (1)'!D"&amp;$P170,TRUE())</f>
        <v>#REF!</v>
      </c>
      <c r="E170" s="6" t="e">
        <f aca="true">INDIRECT("'Ответы на форму (1)'!E"&amp;$P170,TRUE())</f>
        <v>#REF!</v>
      </c>
      <c r="F170" s="6" t="str">
        <f aca="false">IFERROR(__xludf.dummyfunction("iferror(VALUE(REGEXEXTRACT(TEXT(INDIRECT(""'Ответы на форму (1)'!F""&amp;$P170,TRUE),""####""),""[0-9]+"")),IF(IFERROR(SEARCH(""моцро"",INDIRECT(""'Ответы на форму (1)'!F""&amp;$P170,TRUE)),-1) &gt;= 0,117,INDIRECT(""'Ответы на форму (1)'!F""&amp;$P170,TRUE)))"),"")</f>
        <v/>
      </c>
      <c r="G170" s="6" t="e">
        <f aca="true">INDIRECT("'Ответы на форму (1)'!G"&amp;$P170,TRUE())</f>
        <v>#REF!</v>
      </c>
      <c r="H170" s="6" t="e">
        <f aca="true">IFERROR(MID(INDIRECT("'Ответы на форму (1)'!H"&amp;$P170,TRUE()),SEARCH("vk.com",INDIRECT("'Ответы на форму (1)'!H"&amp;$P170,TRUE())),LEN(INDIRECT("'Ответы на форму (1)'!H"&amp;$P170,TRUE()))),INDIRECT("'Ответы на форму (1)'!H"&amp;$P170,TRUE()))</f>
        <v>#REF!</v>
      </c>
      <c r="I170" s="6" t="e">
        <f aca="true">INDIRECT("'Ответы на форму (1)'!I"&amp;$P170,TRUE())</f>
        <v>#REF!</v>
      </c>
      <c r="J170" s="11" t="str">
        <f aca="false">IFERROR(__xludf.dummyfunction("arrayformula(trim(iferror(SPLIT(T(INDIRECT(""'Ответы на форму (1)'!J""&amp;$P170,TRUE)),"","",TRUE,TRUE),"""")))"),"")</f>
        <v/>
      </c>
      <c r="K170" s="11"/>
      <c r="L170" s="11"/>
      <c r="M170" s="11" t="e">
        <f aca="true">INDIRECT("'Ответы на форму (1)'!K"&amp;$P170,TRUE())</f>
        <v>#REF!</v>
      </c>
      <c r="N170" s="11" t="e">
        <f aca="true">INDIRECT("'Ответы на форму (1)'!L"&amp;$P170,TRUE())</f>
        <v>#REF!</v>
      </c>
      <c r="O170" s="6" t="e">
        <f aca="false" t="array" ref="O170:O170">IF(B170 &lt;&gt; "",IF(COUNTIF(concat(TRIM('Список прошлого года'!$B$2:$B$200),TRIM('Список прошлого года'!$C$2:$C$200)),concat(TRIM(B170),TRIM(C170))) &gt; 0,"Да","Нет"),"")</f>
        <v>#REF!</v>
      </c>
      <c r="P170" s="7" t="n">
        <v>192</v>
      </c>
      <c r="Q170" s="16" t="n">
        <f aca="false">IF(NOT(ISBLANK(B170)), 0,"")</f>
        <v>0</v>
      </c>
      <c r="R170" s="16"/>
      <c r="S170" s="6"/>
      <c r="T170" s="6"/>
      <c r="U170" s="7" t="n">
        <f aca="false">FALSE()</f>
        <v>0</v>
      </c>
      <c r="V170" s="7" t="n">
        <f aca="false">FALSE()</f>
        <v>0</v>
      </c>
      <c r="W170" s="7" t="n">
        <f aca="false">FALSE()</f>
        <v>0</v>
      </c>
      <c r="X170" s="7" t="n">
        <f aca="false">FALSE()</f>
        <v>0</v>
      </c>
      <c r="Y170" s="7" t="n">
        <f aca="false">FALSE()</f>
        <v>0</v>
      </c>
      <c r="Z170" s="7" t="n">
        <f aca="false">FALSE()</f>
        <v>0</v>
      </c>
      <c r="AA170" s="7" t="n">
        <f aca="false">FALSE()</f>
        <v>0</v>
      </c>
      <c r="AB170" s="7" t="n">
        <f aca="false">FALSE()</f>
        <v>0</v>
      </c>
      <c r="AC170" s="7" t="n">
        <f aca="false">FALSE()</f>
        <v>0</v>
      </c>
      <c r="AD170" s="7" t="n">
        <f aca="false">FALSE()</f>
        <v>0</v>
      </c>
      <c r="AE170" s="7" t="n">
        <f aca="false">FALSE()</f>
        <v>0</v>
      </c>
      <c r="AF170" s="7" t="n">
        <f aca="false">FALSE()</f>
        <v>0</v>
      </c>
      <c r="AG170" s="7" t="n">
        <f aca="false">FALSE()</f>
        <v>0</v>
      </c>
      <c r="AH170" s="7" t="n">
        <f aca="false">FALSE()</f>
        <v>0</v>
      </c>
      <c r="AI170" s="7" t="n">
        <f aca="false">FALSE()</f>
        <v>0</v>
      </c>
      <c r="AJ170" s="7" t="n">
        <f aca="false">FALSE()</f>
        <v>0</v>
      </c>
      <c r="AK170" s="7" t="n">
        <f aca="false">FALSE()</f>
        <v>0</v>
      </c>
      <c r="AL170" s="7" t="n">
        <f aca="false">FALSE()</f>
        <v>0</v>
      </c>
      <c r="AM170" s="7" t="n">
        <f aca="false">FALSE()</f>
        <v>0</v>
      </c>
      <c r="AN170" s="7" t="n">
        <f aca="false">FALSE()</f>
        <v>0</v>
      </c>
      <c r="AO170" s="7" t="n">
        <f aca="false">FALSE()</f>
        <v>0</v>
      </c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</sheetData>
  <mergeCells count="1">
    <mergeCell ref="J1:L1"/>
  </mergeCells>
  <conditionalFormatting sqref="J2:N170">
    <cfRule type="expression" priority="2" aboveAverage="0" equalAverage="0" bottom="0" percent="0" rank="0" text="" dxfId="0">
      <formula>LEN(TRIM(J2))=0</formula>
    </cfRule>
  </conditionalFormatting>
  <conditionalFormatting sqref="Q2:R170">
    <cfRule type="cellIs" priority="3" operator="equal" aboveAverage="0" equalAverage="0" bottom="0" percent="0" rank="0" text="" dxfId="1">
      <formula>2</formula>
    </cfRule>
  </conditionalFormatting>
  <conditionalFormatting sqref="Q2:R170">
    <cfRule type="cellIs" priority="4" operator="equal" aboveAverage="0" equalAverage="0" bottom="0" percent="0" rank="0" text="" dxfId="2">
      <formula>-1</formula>
    </cfRule>
  </conditionalFormatting>
  <conditionalFormatting sqref="Q2:R170">
    <cfRule type="cellIs" priority="5" operator="equal" aboveAverage="0" equalAverage="0" bottom="0" percent="0" rank="0" text="" dxfId="3">
      <formula>0</formula>
    </cfRule>
  </conditionalFormatting>
  <hyperlinks>
    <hyperlink ref="H50" r:id="rId1" display="vk.com/7bunu"/>
    <hyperlink ref="H52" r:id="rId2" display="vk.com/elimaksi"/>
    <hyperlink ref="H63" r:id="rId3" display="vk.com/kwilgelm"/>
    <hyperlink ref="H64" r:id="rId4" display="vk.com/id316722362"/>
    <hyperlink ref="H91" r:id="rId5" display="https://vk.com/haotic0sotu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9.29"/>
    <col collapsed="false" customWidth="true" hidden="false" outlineLevel="0" max="6" min="6" style="0" width="21.14"/>
    <col collapsed="false" customWidth="true" hidden="false" outlineLevel="0" max="11" min="11" style="0" width="5.57"/>
    <col collapsed="false" customWidth="true" hidden="false" outlineLevel="0" max="13" min="12" style="0" width="5.43"/>
    <col collapsed="false" customWidth="true" hidden="false" outlineLevel="0" max="14" min="14" style="0" width="11.43"/>
    <col collapsed="false" customWidth="true" hidden="false" outlineLevel="0" max="15" min="15" style="0" width="10.99"/>
    <col collapsed="false" customWidth="true" hidden="false" outlineLevel="0" max="16" min="16" style="0" width="26.71"/>
  </cols>
  <sheetData>
    <row r="1" customFormat="false" ht="15.75" hidden="false" customHeight="false" outlineLevel="0" collapsed="false">
      <c r="A1" s="17" t="s">
        <v>545</v>
      </c>
      <c r="B1" s="3" t="s">
        <v>546</v>
      </c>
      <c r="C1" s="3" t="s">
        <v>547</v>
      </c>
      <c r="D1" s="3" t="s">
        <v>548</v>
      </c>
    </row>
    <row r="2" customFormat="false" ht="15.75" hidden="false" customHeight="false" outlineLevel="0" collapsed="false">
      <c r="A2" s="18" t="s">
        <v>182</v>
      </c>
      <c r="B2" s="19" t="n">
        <f aca="false">IFERROR(__xludf.dummyfunction("sum(arrayformula(1/(arrayformula(if(FILTER('Переформатированный ответ'!$J$2:$J$178,('Переформатированный ответ'!$Q$2:$Q$178 &gt;-1),(('Переформатированный ответ'!$J$2:$J$178 = A2) + ('Переформатированный ответ'!$K$2:$K$178 = A2) + ('Переформатированный ответ"&amp;"'!$L$2:$L$178 = A2) &gt; 0)) = """",0,0)) + index(arrayformula(if(FILTER('Переформатированный ответ'!$J$2:$L$178,('Переформатированный ответ'!$Q$2:$Q$178 &gt;-1),('Переформатированный ответ'!$J$2:$J$178 = A2) + ('Переформатированный ответ'!$K$2:$K$178 = A2) + ("&amp;"'Переформатированный ответ'!$L$2:$L$178 = A2) &gt; 0) = """",0,1)),,1)+ index(arrayformula(if(FILTER('Переформатированный ответ'!$J$2:$L$178,('Переформатированный ответ'!$Q$2:$Q$178 &gt;-1),('Переформатированный ответ'!$J$2:$J$178 = A2) + ('Переформатированный "&amp;"ответ'!$K$2:$K$178 = A2) + ('Переформатированный ответ'!$L$2:$L$178 = A2) &gt; 0) = """",0,1)),,2) + index(arrayformula(if(FILTER('Переформатированный ответ'!$J$2:$L$178,('Переформатированный ответ'!$Q$2:$Q$178 &gt;-1),('Переформатированный ответ'!$J$2:$J$178 ="&amp;" A2) + ('Переформатированный ответ'!$K$2:$K$178 = A2) + ('Переформатированный ответ'!$L$2:$L$178 = A2) &gt; 0) = """",0,1)),,3))))"),14.3333333333333)</f>
        <v>14.33333333</v>
      </c>
      <c r="C2" s="20" t="n">
        <v>15</v>
      </c>
      <c r="D2" s="21" t="str">
        <f aca="false">IF(B2 &lt; C2, "Все норм", IF(B2 &lt;= C2*1.3, "Почти писос!", "Писос!"))</f>
        <v>Все норм</v>
      </c>
      <c r="H2" s="22" t="n">
        <f aca="false">IFERROR(__xludf.dummyfunction("COUNTIF(FILTER('Переформатированный ответ'!$J$2:$L$178,('Переформатированный ответ'!$Q$2:$Q$178 &gt;-1)), A2)"),34)</f>
        <v>34</v>
      </c>
    </row>
    <row r="3" customFormat="false" ht="15.75" hidden="false" customHeight="false" outlineLevel="0" collapsed="false">
      <c r="A3" s="18" t="s">
        <v>284</v>
      </c>
      <c r="B3" s="19" t="n">
        <f aca="false">IFERROR(__xludf.dummyfunction("sum(arrayformula(1/(arrayformula(if(FILTER('Переформатированный ответ'!$J$2:$J$178,('Переформатированный ответ'!$Q$2:$Q$178 &gt;-1),(('Переформатированный ответ'!$J$2:$J$178 = A3) + ('Переформатированный ответ'!$K$2:$K$178 = A3) + ('Переформатированный ответ"&amp;"'!$L$2:$L$178 = A3) &gt; 0)) = """",0,0)) + index(arrayformula(if(FILTER('Переформатированный ответ'!$J$2:$L$178,('Переформатированный ответ'!$Q$2:$Q$178 &gt;-1),('Переформатированный ответ'!$J$2:$J$178 = A3) + ('Переформатированный ответ'!$K$2:$K$178 = A3) + ("&amp;"'Переформатированный ответ'!$L$2:$L$178 = A3) &gt; 0) = """",0,1)),,1)+ index(arrayformula(if(FILTER('Переформатированный ответ'!$J$2:$L$178,('Переформатированный ответ'!$Q$2:$Q$178 &gt;-1),('Переформатированный ответ'!$J$2:$J$178 = A3) + ('Переформатированный "&amp;"ответ'!$K$2:$K$178 = A3) + ('Переформатированный ответ'!$L$2:$L$178 = A3) &gt; 0) = """",0,1)),,2) + index(arrayformula(if(FILTER('Переформатированный ответ'!$J$2:$L$178,('Переформатированный ответ'!$Q$2:$Q$178 &gt;-1),('Переформатированный ответ'!$J$2:$J$178 ="&amp;" A3) + ('Переформатированный ответ'!$K$2:$K$178 = A3) + ('Переформатированный ответ'!$L$2:$L$178 = A3) &gt; 0) = """",0,1)),,3))))"),14)</f>
        <v>14</v>
      </c>
      <c r="C3" s="20" t="n">
        <v>15</v>
      </c>
      <c r="D3" s="21" t="str">
        <f aca="false">IF(B3 &lt; C3, "Все норм", IF(B3 &lt;= C3*1.3, "Почти писос!", "Писос!"))</f>
        <v>Все норм</v>
      </c>
      <c r="H3" s="22" t="n">
        <f aca="false">IFERROR(__xludf.dummyfunction("COUNTIF(FILTER('Переформатированный ответ'!$J$2:$L$178,('Переформатированный ответ'!$Q$2:$Q$178 &gt;-1)), A3)"),27)</f>
        <v>27</v>
      </c>
    </row>
    <row r="4" customFormat="false" ht="15.75" hidden="false" customHeight="false" outlineLevel="0" collapsed="false">
      <c r="A4" s="23" t="s">
        <v>102</v>
      </c>
      <c r="B4" s="19" t="n">
        <f aca="false">IFERROR(__xludf.dummyfunction("sum(arrayformula(1/(arrayformula(if(FILTER('Переформатированный ответ'!$J$2:$J$178,('Переформатированный ответ'!$Q$2:$Q$178 &gt;-1),(('Переформатированный ответ'!$J$2:$J$178 = A4) + ('Переформатированный ответ'!$K$2:$K$178 = A4) + ('Переформатированный ответ"&amp;"'!$L$2:$L$178 = A4) &gt; 0)) = """",0,0)) + index(arrayformula(if(FILTER('Переформатированный ответ'!$J$2:$L$178,('Переформатированный ответ'!$Q$2:$Q$178 &gt;-1),('Переформатированный ответ'!$J$2:$J$178 = A4) + ('Переформатированный ответ'!$K$2:$K$178 = A4) + ("&amp;"'Переформатированный ответ'!$L$2:$L$178 = A4) &gt; 0) = """",0,1)),,1)+ index(arrayformula(if(FILTER('Переформатированный ответ'!$J$2:$L$178,('Переформатированный ответ'!$Q$2:$Q$178 &gt;-1),('Переформатированный ответ'!$J$2:$J$178 = A4) + ('Переформатированный "&amp;"ответ'!$K$2:$K$178 = A4) + ('Переформатированный ответ'!$L$2:$L$178 = A4) &gt; 0) = """",0,1)),,2) + index(arrayformula(if(FILTER('Переформатированный ответ'!$J$2:$L$178,('Переформатированный ответ'!$Q$2:$Q$178 &gt;-1),('Переформатированный ответ'!$J$2:$J$178 ="&amp;" A4) + ('Переформатированный ответ'!$K$2:$K$178 = A4) + ('Переформатированный ответ'!$L$2:$L$178 = A4) &gt; 0) = """",0,1)),,3))))"),9.16666666666667)</f>
        <v>9.166666667</v>
      </c>
      <c r="C4" s="20" t="n">
        <v>15</v>
      </c>
      <c r="D4" s="21" t="str">
        <f aca="false">IF(B4 &lt; C4, "Все норм", IF(B4 &lt;= C4*1.3, "Почти писос!", "Писос!"))</f>
        <v>Все норм</v>
      </c>
      <c r="H4" s="22" t="n">
        <f aca="false">IFERROR(__xludf.dummyfunction("COUNTIF(FILTER('Переформатированный ответ'!$J$2:$L$178,('Переформатированный ответ'!$Q$2:$Q$178 &gt;-1)), A4)"),16)</f>
        <v>16</v>
      </c>
    </row>
    <row r="5" customFormat="false" ht="15.75" hidden="false" customHeight="false" outlineLevel="0" collapsed="false">
      <c r="A5" s="18" t="s">
        <v>234</v>
      </c>
      <c r="B5" s="19" t="n">
        <f aca="false">IFERROR(__xludf.dummyfunction("sum(arrayformula(1/(arrayformula(if(FILTER('Переформатированный ответ'!$J$2:$J$178,('Переформатированный ответ'!$Q$2:$Q$178 &gt;-1),(('Переформатированный ответ'!$J$2:$J$178 = A5) + ('Переформатированный ответ'!$K$2:$K$178 = A5) + ('Переформатированный ответ"&amp;"'!$L$2:$L$178 = A5) &gt; 0)) = """",0,0)) + index(arrayformula(if(FILTER('Переформатированный ответ'!$J$2:$L$178,('Переформатированный ответ'!$Q$2:$Q$178 &gt;-1),('Переформатированный ответ'!$J$2:$J$178 = A5) + ('Переформатированный ответ'!$K$2:$K$178 = A5) + ("&amp;"'Переформатированный ответ'!$L$2:$L$178 = A5) &gt; 0) = """",0,1)),,1)+ index(arrayformula(if(FILTER('Переформатированный ответ'!$J$2:$L$178,('Переформатированный ответ'!$Q$2:$Q$178 &gt;-1),('Переформатированный ответ'!$J$2:$J$178 = A5) + ('Переформатированный "&amp;"ответ'!$K$2:$K$178 = A5) + ('Переформатированный ответ'!$L$2:$L$178 = A5) &gt; 0) = """",0,1)),,2) + index(arrayformula(if(FILTER('Переформатированный ответ'!$J$2:$L$178,('Переформатированный ответ'!$Q$2:$Q$178 &gt;-1),('Переформатированный ответ'!$J$2:$J$178 ="&amp;" A5) + ('Переформатированный ответ'!$K$2:$K$178 = A5) + ('Переформатированный ответ'!$L$2:$L$178 = A5) &gt; 0) = """",0,1)),,3))))"),15.3333333333333)</f>
        <v>15.33333333</v>
      </c>
      <c r="C5" s="20" t="n">
        <v>15</v>
      </c>
      <c r="D5" s="21" t="str">
        <f aca="false">IF(B5 &lt; C5, "Все норм", IF(B5 &lt;= C5*1.3, "Почти писос!", "Писос!"))</f>
        <v>Почти писос!</v>
      </c>
      <c r="F5" s="24" t="s">
        <v>549</v>
      </c>
      <c r="H5" s="22" t="n">
        <f aca="false">IFERROR(__xludf.dummyfunction("COUNTIF(FILTER('Переформатированный ответ'!$J$2:$L$178,('Переформатированный ответ'!$Q$2:$Q$178 &gt;-1)), A5)"),28)</f>
        <v>28</v>
      </c>
    </row>
    <row r="6" customFormat="false" ht="15.75" hidden="false" customHeight="false" outlineLevel="0" collapsed="false">
      <c r="A6" s="23" t="s">
        <v>224</v>
      </c>
      <c r="B6" s="19" t="n">
        <f aca="false">IFERROR(__xludf.dummyfunction("sum(arrayformula(1/(arrayformula(if(FILTER('Переформатированный ответ'!$J$2:$J$178,('Переформатированный ответ'!$Q$2:$Q$178 &gt;-1),(('Переформатированный ответ'!$J$2:$J$178 = A6) + ('Переформатированный ответ'!$K$2:$K$178 = A6) + ('Переформатированный ответ"&amp;"'!$L$2:$L$178 = A6) &gt; 0)) = """",0,0)) + index(arrayformula(if(FILTER('Переформатированный ответ'!$J$2:$L$178,('Переформатированный ответ'!$Q$2:$Q$178 &gt;-1),('Переформатированный ответ'!$J$2:$J$178 = A6) + ('Переформатированный ответ'!$K$2:$K$178 = A6) + ("&amp;"'Переформатированный ответ'!$L$2:$L$178 = A6) &gt; 0) = """",0,1)),,1)+ index(arrayformula(if(FILTER('Переформатированный ответ'!$J$2:$L$178,('Переформатированный ответ'!$Q$2:$Q$178 &gt;-1),('Переформатированный ответ'!$J$2:$J$178 = A6) + ('Переформатированный "&amp;"ответ'!$K$2:$K$178 = A6) + ('Переформатированный ответ'!$L$2:$L$178 = A6) &gt; 0) = """",0,1)),,2) + index(arrayformula(if(FILTER('Переформатированный ответ'!$J$2:$L$178,('Переформатированный ответ'!$Q$2:$Q$178 &gt;-1),('Переформатированный ответ'!$J$2:$J$178 ="&amp;" A6) + ('Переформатированный ответ'!$K$2:$K$178 = A6) + ('Переформатированный ответ'!$L$2:$L$178 = A6) &gt; 0) = """",0,1)),,3))))"),10)</f>
        <v>10</v>
      </c>
      <c r="C6" s="20" t="n">
        <v>15</v>
      </c>
      <c r="D6" s="21" t="str">
        <f aca="false">IF(B6 &lt; C6, "Все норм", IF(B6 &lt;= C6*1.3, "Почти писос!", "Писос!"))</f>
        <v>Все норм</v>
      </c>
      <c r="F6" s="25" t="n">
        <f aca="false">COUNTA('Переформатированный ответ'!$A$2:$A$178)</f>
        <v>169</v>
      </c>
      <c r="H6" s="22" t="n">
        <f aca="false">IFERROR(__xludf.dummyfunction("COUNTIF(FILTER('Переформатированный ответ'!$J$2:$L$178,('Переформатированный ответ'!$Q$2:$Q$178 &gt;-1)), A6)"),20)</f>
        <v>20</v>
      </c>
    </row>
    <row r="7" customFormat="false" ht="15.75" hidden="false" customHeight="false" outlineLevel="0" collapsed="false">
      <c r="A7" s="23" t="s">
        <v>159</v>
      </c>
      <c r="B7" s="19" t="n">
        <f aca="false">IFERROR(__xludf.dummyfunction("sum(arrayformula(1/(arrayformula(if(FILTER('Переформатированный ответ'!$J$2:$J$178,('Переформатированный ответ'!$Q$2:$Q$178 &gt;-1),(('Переформатированный ответ'!$J$2:$J$178 = A7) + ('Переформатированный ответ'!$K$2:$K$178 = A7) + ('Переформатированный ответ"&amp;"'!$L$2:$L$178 = A7) &gt; 0)) = """",0,0)) + index(arrayformula(if(FILTER('Переформатированный ответ'!$J$2:$L$178,('Переформатированный ответ'!$Q$2:$Q$178 &gt;-1),('Переформатированный ответ'!$J$2:$J$178 = A7) + ('Переформатированный ответ'!$K$2:$K$178 = A7) + ("&amp;"'Переформатированный ответ'!$L$2:$L$178 = A7) &gt; 0) = """",0,1)),,1)+ index(arrayformula(if(FILTER('Переформатированный ответ'!$J$2:$L$178,('Переформатированный ответ'!$Q$2:$Q$178 &gt;-1),('Переформатированный ответ'!$J$2:$J$178 = A7) + ('Переформатированный "&amp;"ответ'!$K$2:$K$178 = A7) + ('Переформатированный ответ'!$L$2:$L$178 = A7) &gt; 0) = """",0,1)),,2) + index(arrayformula(if(FILTER('Переформатированный ответ'!$J$2:$L$178,('Переформатированный ответ'!$Q$2:$Q$178 &gt;-1),('Переформатированный ответ'!$J$2:$J$178 ="&amp;" A7) + ('Переформатированный ответ'!$K$2:$K$178 = A7) + ('Переформатированный ответ'!$L$2:$L$178 = A7) &gt; 0) = """",0,1)),,3))))"),12.6666666666667)</f>
        <v>12.66666667</v>
      </c>
      <c r="C7" s="20" t="n">
        <v>15</v>
      </c>
      <c r="D7" s="21" t="str">
        <f aca="false">IF(B7 &lt; C7, "Все норм", IF(B7 &lt;= C7*1.3, "Почти писос!", "Писос!"))</f>
        <v>Все норм</v>
      </c>
      <c r="F7" s="25"/>
      <c r="H7" s="22" t="n">
        <f aca="false">IFERROR(__xludf.dummyfunction("COUNTIF(FILTER('Переформатированный ответ'!$J$2:$L$178,('Переформатированный ответ'!$Q$2:$Q$178 &gt;-1)), A7)"),27)</f>
        <v>27</v>
      </c>
    </row>
    <row r="8" customFormat="false" ht="15.75" hidden="false" customHeight="false" outlineLevel="0" collapsed="false">
      <c r="A8" s="23" t="s">
        <v>550</v>
      </c>
      <c r="B8" s="19" t="n">
        <f aca="false">IFERROR(__xludf.dummyfunction("sum(arrayformula(1/(arrayformula(if(FILTER('Переформатированный ответ'!$J$2:$J$178,('Переформатированный ответ'!$Q$2:$Q$178 &gt;-1),(('Переформатированный ответ'!$J$2:$J$178 = A8) + ('Переформатированный ответ'!$K$2:$K$178 = A8) + ('Переформатированный ответ"&amp;"'!$L$2:$L$178 = A8) &gt; 0)) = """",0,0)) + index(arrayformula(if(FILTER('Переформатированный ответ'!$J$2:$L$178,('Переформатированный ответ'!$Q$2:$Q$178 &gt;-1),('Переформатированный ответ'!$J$2:$J$178 = A8) + ('Переформатированный ответ'!$K$2:$K$178 = A8) + ("&amp;"'Переформатированный ответ'!$L$2:$L$178 = A8) &gt; 0) = """",0,1)),,1)+ index(arrayformula(if(FILTER('Переформатированный ответ'!$J$2:$L$178,('Переформатированный ответ'!$Q$2:$Q$178 &gt;-1),('Переформатированный ответ'!$J$2:$J$178 = A8) + ('Переформатированный "&amp;"ответ'!$K$2:$K$178 = A8) + ('Переформатированный ответ'!$L$2:$L$178 = A8) &gt; 0) = """",0,1)),,2) + index(arrayformula(if(FILTER('Переформатированный ответ'!$J$2:$L$178,('Переформатированный ответ'!$Q$2:$Q$178 &gt;-1),('Переформатированный ответ'!$J$2:$J$178 ="&amp;" A8) + ('Переформатированный ответ'!$K$2:$K$178 = A8) + ('Переформатированный ответ'!$L$2:$L$178 = A8) &gt; 0) = """",0,1)),,3))))"),6.5)</f>
        <v>6.5</v>
      </c>
      <c r="C8" s="20" t="n">
        <v>15</v>
      </c>
      <c r="D8" s="21" t="str">
        <f aca="false">IF(B8 &lt; C8, "Все норм", IF(B8 &lt;= C8*1.3, "Почти писос!", "Писос!"))</f>
        <v>Все норм</v>
      </c>
      <c r="E8" s="3"/>
      <c r="F8" s="25"/>
      <c r="H8" s="22" t="n">
        <f aca="false">IFERROR(__xludf.dummyfunction("COUNTIF(FILTER('Переформатированный ответ'!$J$2:$L$178,('Переформатированный ответ'!$Q$2:$Q$178 &gt;-1)), A8)"),17)</f>
        <v>17</v>
      </c>
    </row>
    <row r="9" customFormat="false" ht="15.75" hidden="false" customHeight="false" outlineLevel="0" collapsed="false">
      <c r="A9" s="7" t="s">
        <v>339</v>
      </c>
      <c r="B9" s="19" t="n">
        <f aca="false">IFERROR(__xludf.dummyfunction("COUNTIF(FILTER('Переформатированный ответ'!$J$2:$L$178,('Переформатированный ответ'!$Q$2:$Q$178 &gt;-1)), A9)"),3)</f>
        <v>3</v>
      </c>
      <c r="C9" s="20"/>
      <c r="E9" s="3"/>
      <c r="F9" s="25"/>
      <c r="H9" s="22" t="n">
        <f aca="false">IFERROR(__xludf.dummyfunction("COUNTIF(FILTER('Переформатированный ответ'!$J$2:$L$178,('Переформатированный ответ'!$Q$2:$Q$178 &gt;-1)), A9)"),3)</f>
        <v>3</v>
      </c>
    </row>
    <row r="10" customFormat="false" ht="15.75" hidden="false" customHeight="false" outlineLevel="0" collapsed="false">
      <c r="A10" s="6"/>
      <c r="B10" s="26" t="n">
        <f aca="false">SUM(B2:B8)</f>
        <v>82</v>
      </c>
      <c r="C10" s="20"/>
      <c r="F10" s="25"/>
    </row>
    <row r="11" customFormat="false" ht="15.75" hidden="false" customHeight="false" outlineLevel="0" collapsed="false">
      <c r="A11" s="17" t="s">
        <v>551</v>
      </c>
      <c r="B11" s="27"/>
      <c r="C11" s="27"/>
    </row>
    <row r="12" customFormat="false" ht="15.75" hidden="false" customHeight="false" outlineLevel="0" collapsed="false">
      <c r="A12" s="18" t="s">
        <v>40</v>
      </c>
      <c r="B12" s="28" t="n">
        <f aca="false">IFERROR(__xludf.dummyfunction("COUNTIF(FILTER('Переформатированный ответ'!$M$2:$M$178,('Переформатированный ответ'!$Q$2:$Q$178 &gt;-1)), A12)"),20)</f>
        <v>20</v>
      </c>
      <c r="C12" s="20" t="n">
        <v>22</v>
      </c>
      <c r="D12" s="21" t="str">
        <f aca="false">IF(B12 &lt; C12, "Все норм", IF(B12 &lt;= C12*1.3, "Почти писос!", "Писос!"))</f>
        <v>Все норм</v>
      </c>
    </row>
    <row r="13" customFormat="false" ht="15.75" hidden="false" customHeight="false" outlineLevel="0" collapsed="false">
      <c r="A13" s="23" t="s">
        <v>66</v>
      </c>
      <c r="B13" s="28" t="n">
        <f aca="false">IFERROR(__xludf.dummyfunction("COUNTIF(FILTER('Переформатированный ответ'!$M$2:$M$178,('Переформатированный ответ'!$Q$2:$Q$178 &gt;-1)), A13)"),16)</f>
        <v>16</v>
      </c>
      <c r="C13" s="20" t="n">
        <v>15</v>
      </c>
      <c r="D13" s="21" t="str">
        <f aca="false">IF(B13 &lt; C13, "Все норм", IF(B13 &lt;= C13*1.3, "Почти писос!", "Писос!"))</f>
        <v>Почти писос!</v>
      </c>
    </row>
    <row r="14" customFormat="false" ht="15.75" hidden="false" customHeight="false" outlineLevel="0" collapsed="false">
      <c r="A14" s="23" t="s">
        <v>59</v>
      </c>
      <c r="B14" s="28" t="n">
        <f aca="false">IFERROR(__xludf.dummyfunction("COUNTIF(FILTER('Переформатированный ответ'!$M$2:$M$178,('Переформатированный ответ'!$Q$2:$Q$178 &gt;-1)), A14)"),3)</f>
        <v>3</v>
      </c>
      <c r="C14" s="20" t="n">
        <v>15</v>
      </c>
      <c r="D14" s="21" t="str">
        <f aca="false">IF(B14 &lt; C14, "Все норм", IF(B14 &lt;= C14*1.3, "Почти писос!", "Писос!"))</f>
        <v>Все норм</v>
      </c>
    </row>
    <row r="15" customFormat="false" ht="15.75" hidden="false" customHeight="false" outlineLevel="0" collapsed="false">
      <c r="A15" s="23" t="s">
        <v>87</v>
      </c>
      <c r="B15" s="28" t="n">
        <f aca="false">IFERROR(__xludf.dummyfunction("COUNTIF(FILTER('Переформатированный ответ'!$M$2:$M$178,('Переформатированный ответ'!$Q$2:$Q$178 &gt;-1)), A15)"),5)</f>
        <v>5</v>
      </c>
      <c r="C15" s="20" t="n">
        <v>15</v>
      </c>
      <c r="D15" s="21" t="str">
        <f aca="false">IF(B15 &lt; C15, "Все норм", IF(B15 &lt;= C15*1.3, "Почти писос!", "Писос!"))</f>
        <v>Все норм</v>
      </c>
    </row>
    <row r="16" customFormat="false" ht="15.75" hidden="false" customHeight="false" outlineLevel="0" collapsed="false">
      <c r="A16" s="23" t="s">
        <v>289</v>
      </c>
      <c r="B16" s="28" t="n">
        <f aca="false">IFERROR(__xludf.dummyfunction("COUNTIF(FILTER('Переформатированный ответ'!$M$2:$M$178,('Переформатированный ответ'!$Q$2:$Q$178 &gt;-1)), A16)"),10)</f>
        <v>10</v>
      </c>
      <c r="C16" s="20" t="n">
        <v>15</v>
      </c>
      <c r="D16" s="21" t="str">
        <f aca="false">IF(B16 &lt; C16, "Все норм", IF(B16 &lt;= C16*1.3, "Почти писос!", "Писос!"))</f>
        <v>Все норм</v>
      </c>
      <c r="F16" s="22" t="s">
        <v>552</v>
      </c>
    </row>
    <row r="17" customFormat="false" ht="15.75" hidden="false" customHeight="false" outlineLevel="0" collapsed="false">
      <c r="A17" s="18" t="s">
        <v>19</v>
      </c>
      <c r="B17" s="28" t="n">
        <f aca="false">IFERROR(__xludf.dummyfunction("COUNTIF(FILTER('Переформатированный ответ'!$M$2:$M$178,('Переформатированный ответ'!$Q$2:$Q$178 &gt;-1)), A17)"),19)</f>
        <v>19</v>
      </c>
      <c r="C17" s="20" t="n">
        <v>15</v>
      </c>
      <c r="D17" s="21" t="str">
        <f aca="false">IF(B17 &lt; C17, "Все норм", IF(B17 &lt;= C17*1.3, "Почти писос!", "Писос!"))</f>
        <v>Почти писос!</v>
      </c>
      <c r="F17" s="21" t="e">
        <f aca="false">IF(MAX('Переформатированный ответ'!$A$2:$A$178)=MAX(Parse!$A$2:$A$323),"Обновлена","Не обновлена")</f>
        <v>#REF!</v>
      </c>
    </row>
    <row r="18" customFormat="false" ht="15.75" hidden="false" customHeight="false" outlineLevel="0" collapsed="false">
      <c r="A18" s="23" t="s">
        <v>80</v>
      </c>
      <c r="B18" s="28" t="n">
        <f aca="false">IFERROR(__xludf.dummyfunction("COUNTIF(FILTER('Переформатированный ответ'!$M$2:$M$178,('Переформатированный ответ'!$Q$2:$Q$178 &gt;-1)), A18)"),6)</f>
        <v>6</v>
      </c>
      <c r="C18" s="20" t="n">
        <v>20</v>
      </c>
      <c r="D18" s="21" t="str">
        <f aca="false">IF(B18 &lt; C18, "Все норм", IF(B18 &lt;= C18*1.3, "Почти писос!", "Писос!"))</f>
        <v>Все норм</v>
      </c>
      <c r="F18" s="29" t="e">
        <f aca="false">IF(F17 = "Обновлена","","Отставание:")</f>
        <v>#REF!</v>
      </c>
    </row>
    <row r="19" customFormat="false" ht="15.75" hidden="false" customHeight="false" outlineLevel="0" collapsed="false">
      <c r="A19" s="23" t="s">
        <v>114</v>
      </c>
      <c r="B19" s="28" t="n">
        <f aca="false">IFERROR(__xludf.dummyfunction("COUNTIF(FILTER('Переформатированный ответ'!$M$2:$M$178,('Переформатированный ответ'!$Q$2:$Q$178 &gt;-1)), A19)"),4)</f>
        <v>4</v>
      </c>
      <c r="C19" s="20" t="n">
        <v>15</v>
      </c>
      <c r="D19" s="21" t="str">
        <f aca="false">IF(B19 &lt; C19, "Все норм", IF(B19 &lt;= C19*1.3, "Почти писос!", "Писос!"))</f>
        <v>Все норм</v>
      </c>
      <c r="F19" s="30" t="e">
        <f aca="false">IF(F17 = "Обновлена","",MAX(Parse!$A$323:$A$731)-MAX('Переформатированный ответ'!$A$2:$A$128))</f>
        <v>#REF!</v>
      </c>
    </row>
    <row r="20" customFormat="false" ht="15.75" hidden="false" customHeight="false" outlineLevel="0" collapsed="false">
      <c r="A20" s="7" t="s">
        <v>339</v>
      </c>
      <c r="B20" s="28" t="n">
        <f aca="false">IFERROR(__xludf.dummyfunction("COUNTIF(FILTER('Переформатированный ответ'!$M$2:$M$178,('Переформатированный ответ'!$Q$2:$Q$178 &gt;-1)), A20)"),2)</f>
        <v>2</v>
      </c>
      <c r="C20" s="27"/>
      <c r="F20" s="29" t="e">
        <f aca="false">IF(F17 = "Обновлена","","Неучтённые дети:")</f>
        <v>#REF!</v>
      </c>
    </row>
    <row r="21" customFormat="false" ht="15.75" hidden="false" customHeight="false" outlineLevel="0" collapsed="false">
      <c r="A21" s="6"/>
      <c r="B21" s="27" t="n">
        <f aca="false">SUM(B12:B19)</f>
        <v>83</v>
      </c>
      <c r="C21" s="20" t="n">
        <f aca="false">SUM(C12:C19)</f>
        <v>132</v>
      </c>
      <c r="F21" s="1" t="e">
        <f aca="false">IF(F17 = "Обновлена","",MATCH(MAX(Parse!$A$323:$A$731),Parse!$A$323:$A$731)-MATCH(MAX('Переформатированный ответ'!$A$2:$A$128),Parse!$A$323:$A$731))</f>
        <v>#REF!</v>
      </c>
    </row>
    <row r="22" customFormat="false" ht="15.75" hidden="false" customHeight="false" outlineLevel="0" collapsed="false">
      <c r="A22" s="17" t="s">
        <v>553</v>
      </c>
      <c r="B22" s="27"/>
      <c r="C22" s="27"/>
      <c r="F22" s="22" t="s">
        <v>554</v>
      </c>
    </row>
    <row r="23" customFormat="false" ht="15.75" hidden="false" customHeight="false" outlineLevel="0" collapsed="false">
      <c r="A23" s="23" t="s">
        <v>135</v>
      </c>
      <c r="B23" s="28" t="n">
        <f aca="false">IFERROR(__xludf.dummyfunction("COUNTIF(FILTER('Переформатированный ответ'!$N$2:$N$178,('Переформатированный ответ'!$Q$2:$Q$178 &gt;-1)), A23)"),0)</f>
        <v>0</v>
      </c>
      <c r="C23" s="20" t="n">
        <v>15</v>
      </c>
      <c r="D23" s="21" t="str">
        <f aca="false">IF(B23 &lt; C23, "Все норм", IF(B23 &lt;= C23*1.3, "Почти писос!", "Писос!"))</f>
        <v>Все норм</v>
      </c>
      <c r="F23" s="1" t="str">
        <f aca="false">IFERROR(__xludf.dummyfunction("if(counta(filter('Переформатированный ответ'!$A$2:$N$178,ARRAYFORMULA(COUNTIF(arrayformula(CONCAT(TRIM('Переформатированный ответ'!$B$2:$B$178),TRIM('Переформатированный ответ'!$C$2:$C$178))),CONCAT(TRIM('Переформатированный ответ'!$B$2:$B$178),TRIM('Пере"&amp;"форматированный ответ'!$C$2:$C$178)))&gt;1))) = 0,""Отсутствуют"",filter('Переформатированный ответ'!$A$2:$N$178,ARRAYFORMULA(COUNTIF(arrayformula(CONCAT(TRIM('Переформатированный ответ'!$B$2:$B$178),TRIM('Переформатированный ответ'!$C$2:$C$178))),CONCAT(TRI"&amp;"M('Переформатированный ответ'!$B$2:$B$178),TRIM('Переформатированный ответ'!$C$2:$C$178)))&gt;1)))"),"")</f>
        <v/>
      </c>
      <c r="G23" s="1"/>
      <c r="H23" s="1"/>
      <c r="I23" s="1"/>
      <c r="J23" s="1"/>
      <c r="K23" s="1"/>
      <c r="L23" s="1"/>
      <c r="M23" s="1"/>
      <c r="N23" s="1"/>
      <c r="O23" s="1" t="str">
        <f aca="false">IFERROR(__xludf.dummyfunction("""COMPUTED_VALUE"""),"")</f>
        <v/>
      </c>
      <c r="P23" s="1"/>
      <c r="Q23" s="1"/>
      <c r="R23" s="1"/>
      <c r="S23" s="1"/>
    </row>
    <row r="24" customFormat="false" ht="15.75" hidden="false" customHeight="false" outlineLevel="0" collapsed="false">
      <c r="A24" s="23" t="s">
        <v>140</v>
      </c>
      <c r="B24" s="28" t="n">
        <f aca="false">IFERROR(__xludf.dummyfunction("COUNTIF(FILTER('Переформатированный ответ'!$N$2:$N$178,('Переформатированный ответ'!$Q$2:$Q$178 &gt;-1)), A24)"),10)</f>
        <v>10</v>
      </c>
      <c r="C24" s="20" t="n">
        <v>18</v>
      </c>
      <c r="D24" s="21" t="str">
        <f aca="false">IF(B24 &lt; C24, "Все норм", IF(B24 &lt;= C24*1.3, "Почти писос!", "Писос!"))</f>
        <v>Все норм</v>
      </c>
      <c r="F24" s="1"/>
      <c r="G24" s="1"/>
      <c r="H24" s="1"/>
      <c r="I24" s="1"/>
      <c r="J24" s="1"/>
      <c r="K24" s="1"/>
      <c r="L24" s="1"/>
      <c r="M24" s="1"/>
      <c r="N24" s="1"/>
      <c r="O24" s="1" t="str">
        <f aca="false">IFERROR(__xludf.dummyfunction("""COMPUTED_VALUE"""),"")</f>
        <v/>
      </c>
      <c r="P24" s="1"/>
      <c r="Q24" s="1"/>
      <c r="R24" s="1"/>
      <c r="S24" s="1"/>
    </row>
    <row r="25" customFormat="false" ht="15.75" hidden="false" customHeight="false" outlineLevel="0" collapsed="false">
      <c r="A25" s="23" t="s">
        <v>41</v>
      </c>
      <c r="B25" s="28" t="n">
        <f aca="false">IFERROR(__xludf.dummyfunction("COUNTIF(FILTER('Переформатированный ответ'!$N$2:$N$178,('Переформатированный ответ'!$Q$2:$Q$178 &gt;-1)), A25)"),14)</f>
        <v>14</v>
      </c>
      <c r="C25" s="20" t="n">
        <v>15</v>
      </c>
      <c r="D25" s="21" t="str">
        <f aca="false">IF(B25 &lt; C25, "Все норм", IF(B25 &lt;= C25*1.3, "Почти писос!", "Писос!"))</f>
        <v>Все норм</v>
      </c>
      <c r="F25" s="1"/>
      <c r="G25" s="1"/>
      <c r="H25" s="1"/>
      <c r="I25" s="1"/>
      <c r="J25" s="1"/>
      <c r="K25" s="1"/>
      <c r="L25" s="1"/>
      <c r="M25" s="1"/>
      <c r="N25" s="1"/>
      <c r="O25" s="1" t="str">
        <f aca="false">IFERROR(__xludf.dummyfunction("""COMPUTED_VALUE"""),"")</f>
        <v/>
      </c>
      <c r="P25" s="1"/>
      <c r="Q25" s="1"/>
      <c r="R25" s="1"/>
      <c r="S25" s="1"/>
    </row>
    <row r="26" customFormat="false" ht="15.75" hidden="false" customHeight="false" outlineLevel="0" collapsed="false">
      <c r="A26" s="23" t="s">
        <v>27</v>
      </c>
      <c r="B26" s="28" t="n">
        <f aca="false">IFERROR(__xludf.dummyfunction("COUNTIF(FILTER('Переформатированный ответ'!$N$2:$N$178,('Переформатированный ответ'!$Q$2:$Q$178 &gt;-1)), A26)"),13)</f>
        <v>13</v>
      </c>
      <c r="C26" s="20" t="n">
        <v>15</v>
      </c>
      <c r="D26" s="21" t="str">
        <f aca="false">IF(B26 &lt; C26, "Все норм", IF(B26 &lt;= C26*1.3, "Почти писос!", "Писос!"))</f>
        <v>Все норм</v>
      </c>
      <c r="F26" s="1"/>
      <c r="G26" s="1"/>
      <c r="H26" s="1"/>
      <c r="I26" s="1"/>
      <c r="J26" s="1"/>
      <c r="K26" s="1"/>
      <c r="L26" s="1"/>
      <c r="M26" s="1"/>
      <c r="N26" s="1"/>
      <c r="O26" s="1" t="str">
        <f aca="false">IFERROR(__xludf.dummyfunction("""COMPUTED_VALUE"""),"")</f>
        <v/>
      </c>
      <c r="P26" s="1"/>
      <c r="Q26" s="1"/>
      <c r="R26" s="1"/>
      <c r="S26" s="1"/>
    </row>
    <row r="27" customFormat="false" ht="15.75" hidden="false" customHeight="false" outlineLevel="0" collapsed="false">
      <c r="A27" s="18" t="s">
        <v>34</v>
      </c>
      <c r="B27" s="28" t="n">
        <f aca="false">IFERROR(__xludf.dummyfunction("COUNTIF(FILTER('Переформатированный ответ'!$N$2:$N$178,('Переформатированный ответ'!$Q$2:$Q$178 &gt;-1)), A27)"),10)</f>
        <v>10</v>
      </c>
      <c r="C27" s="20" t="n">
        <v>10</v>
      </c>
      <c r="D27" s="21" t="str">
        <f aca="false">IF(B27 &lt; C27, "Все норм", IF(B27 &lt;= C27*1.3, "Почти писос!", "Писос!"))</f>
        <v>Почти писос!</v>
      </c>
      <c r="F27" s="1"/>
      <c r="G27" s="1"/>
      <c r="H27" s="1"/>
      <c r="I27" s="1"/>
      <c r="J27" s="1"/>
      <c r="K27" s="1"/>
      <c r="L27" s="1"/>
      <c r="M27" s="1"/>
      <c r="N27" s="1"/>
      <c r="O27" s="1" t="str">
        <f aca="false">IFERROR(__xludf.dummyfunction("""COMPUTED_VALUE"""),"")</f>
        <v/>
      </c>
      <c r="P27" s="1"/>
      <c r="Q27" s="1"/>
      <c r="R27" s="1"/>
      <c r="S27" s="1"/>
    </row>
    <row r="28" customFormat="false" ht="15.75" hidden="false" customHeight="false" outlineLevel="0" collapsed="false">
      <c r="A28" s="31" t="s">
        <v>52</v>
      </c>
      <c r="B28" s="28" t="n">
        <f aca="false">IFERROR(__xludf.dummyfunction("COUNTIF(FILTER('Переформатированный ответ'!$N$2:$N$178,('Переформатированный ответ'!$Q$2:$Q$178 &gt;-1)), A28)"),13)</f>
        <v>13</v>
      </c>
      <c r="C28" s="20" t="n">
        <v>15</v>
      </c>
      <c r="D28" s="21" t="str">
        <f aca="false">IF(B28 &lt; C28, "Все норм", IF(B28 &lt;= C28*1.3, "Почти писос!", "Писос!"))</f>
        <v>Все норм</v>
      </c>
      <c r="F28" s="1"/>
      <c r="G28" s="1"/>
      <c r="H28" s="1"/>
      <c r="I28" s="1"/>
      <c r="J28" s="1"/>
      <c r="K28" s="1"/>
      <c r="L28" s="1"/>
      <c r="M28" s="1"/>
      <c r="N28" s="1"/>
      <c r="O28" s="1" t="str">
        <f aca="false">IFERROR(__xludf.dummyfunction("""COMPUTED_VALUE"""),"")</f>
        <v/>
      </c>
      <c r="P28" s="1"/>
      <c r="Q28" s="1"/>
      <c r="R28" s="1"/>
      <c r="S28" s="1"/>
    </row>
    <row r="29" customFormat="false" ht="15.75" hidden="false" customHeight="false" outlineLevel="0" collapsed="false">
      <c r="A29" s="23" t="s">
        <v>20</v>
      </c>
      <c r="B29" s="28" t="n">
        <f aca="false">IFERROR(__xludf.dummyfunction("COUNTIF(FILTER('Переформатированный ответ'!$N$2:$N$178,('Переформатированный ответ'!$Q$2:$Q$178 &gt;-1)), A29)"),9)</f>
        <v>9</v>
      </c>
      <c r="C29" s="20" t="n">
        <v>20</v>
      </c>
      <c r="D29" s="21" t="str">
        <f aca="false">IF(B29 &lt; C29, "Все норм", IF(B29 &lt;= C29*1.3, "Почти писос!", "Писос!"))</f>
        <v>Все норм</v>
      </c>
      <c r="F29" s="1"/>
      <c r="G29" s="1"/>
      <c r="H29" s="1"/>
      <c r="I29" s="1"/>
      <c r="J29" s="1"/>
      <c r="K29" s="1"/>
      <c r="L29" s="1"/>
      <c r="M29" s="1"/>
      <c r="N29" s="1"/>
      <c r="O29" s="1" t="str">
        <f aca="false">IFERROR(__xludf.dummyfunction("""COMPUTED_VALUE"""),"")</f>
        <v/>
      </c>
      <c r="P29" s="1"/>
      <c r="Q29" s="1"/>
      <c r="R29" s="1"/>
      <c r="S29" s="1"/>
    </row>
    <row r="30" customFormat="false" ht="15.75" hidden="false" customHeight="false" outlineLevel="0" collapsed="false">
      <c r="A30" s="3" t="s">
        <v>187</v>
      </c>
      <c r="B30" s="28" t="n">
        <f aca="false">IFERROR(__xludf.dummyfunction("COUNTIF(FILTER('Переформатированный ответ'!$N$2:$N$178,('Переформатированный ответ'!$Q$2:$Q$178 &gt;-1)), A30)"),12)</f>
        <v>12</v>
      </c>
      <c r="C30" s="20" t="n">
        <v>15</v>
      </c>
      <c r="D30" s="21" t="str">
        <f aca="false">IF(B30 &lt; C30, "Все норм", IF(B30 &lt;= C30*1.3, "Почти писос!", "Писос!"))</f>
        <v>Все норм</v>
      </c>
      <c r="F30" s="1"/>
      <c r="G30" s="1"/>
      <c r="H30" s="1"/>
      <c r="I30" s="1"/>
      <c r="J30" s="1"/>
      <c r="K30" s="1"/>
      <c r="L30" s="1"/>
      <c r="M30" s="1"/>
      <c r="N30" s="1"/>
      <c r="O30" s="1" t="str">
        <f aca="false">IFERROR(__xludf.dummyfunction("""COMPUTED_VALUE"""),"")</f>
        <v/>
      </c>
      <c r="P30" s="1"/>
      <c r="Q30" s="1"/>
      <c r="R30" s="1"/>
      <c r="S30" s="1"/>
    </row>
    <row r="31" customFormat="false" ht="15.75" hidden="false" customHeight="false" outlineLevel="0" collapsed="false">
      <c r="A31" s="7" t="s">
        <v>339</v>
      </c>
      <c r="B31" s="28" t="n">
        <f aca="false">IFERROR(__xludf.dummyfunction("COUNTIF(FILTER('Переформатированный ответ'!$N$2:$N$178,('Переформатированный ответ'!$Q$2:$Q$178 &gt;-1)), A31)"),4)</f>
        <v>4</v>
      </c>
      <c r="C31" s="27"/>
      <c r="F31" s="1"/>
      <c r="G31" s="1"/>
      <c r="H31" s="1"/>
      <c r="I31" s="1"/>
      <c r="J31" s="1"/>
      <c r="K31" s="1"/>
      <c r="L31" s="1"/>
      <c r="M31" s="1"/>
      <c r="N31" s="1"/>
      <c r="O31" s="1" t="str">
        <f aca="false">IFERROR(__xludf.dummyfunction("""COMPUTED_VALUE"""),"")</f>
        <v/>
      </c>
      <c r="P31" s="1"/>
      <c r="Q31" s="1"/>
      <c r="R31" s="1"/>
      <c r="S31" s="1"/>
    </row>
    <row r="32" customFormat="false" ht="15.75" hidden="false" customHeight="false" outlineLevel="0" collapsed="false">
      <c r="A32" s="6"/>
      <c r="B32" s="27" t="n">
        <f aca="false">SUM(B23:B30)</f>
        <v>81</v>
      </c>
      <c r="C32" s="20" t="n">
        <f aca="false">SUM(C23:C30)</f>
        <v>123</v>
      </c>
      <c r="F32" s="1"/>
      <c r="G32" s="1"/>
      <c r="H32" s="1"/>
      <c r="I32" s="1"/>
      <c r="J32" s="1"/>
      <c r="K32" s="1"/>
      <c r="L32" s="1"/>
      <c r="M32" s="1"/>
      <c r="N32" s="1"/>
      <c r="O32" s="1" t="str">
        <f aca="false">IFERROR(__xludf.dummyfunction("""COMPUTED_VALUE"""),"")</f>
        <v/>
      </c>
      <c r="P32" s="1"/>
      <c r="Q32" s="1"/>
      <c r="R32" s="1"/>
      <c r="S32" s="1"/>
    </row>
    <row r="33" customFormat="false" ht="15.75" hidden="false" customHeight="false" outlineLevel="0" collapsed="false">
      <c r="A33" s="6"/>
      <c r="F33" s="1"/>
      <c r="G33" s="1"/>
      <c r="H33" s="1"/>
      <c r="I33" s="1"/>
      <c r="J33" s="1"/>
      <c r="K33" s="1"/>
      <c r="L33" s="1"/>
      <c r="M33" s="1"/>
      <c r="N33" s="1"/>
      <c r="O33" s="1" t="str">
        <f aca="false">IFERROR(__xludf.dummyfunction("""COMPUTED_VALUE"""),"")</f>
        <v/>
      </c>
      <c r="P33" s="1"/>
      <c r="Q33" s="1"/>
      <c r="R33" s="1"/>
      <c r="S33" s="1"/>
    </row>
    <row r="34" customFormat="false" ht="15.75" hidden="false" customHeight="false" outlineLevel="0" collapsed="false">
      <c r="F34" s="1"/>
      <c r="G34" s="1"/>
      <c r="H34" s="1"/>
      <c r="I34" s="1"/>
      <c r="J34" s="1"/>
      <c r="K34" s="1"/>
      <c r="L34" s="1"/>
      <c r="M34" s="1"/>
      <c r="N34" s="1"/>
      <c r="O34" s="1" t="str">
        <f aca="false">IFERROR(__xludf.dummyfunction("""COMPUTED_VALUE"""),"")</f>
        <v/>
      </c>
      <c r="P34" s="1"/>
      <c r="Q34" s="1"/>
      <c r="R34" s="1"/>
      <c r="S34" s="1"/>
    </row>
    <row r="35" customFormat="false" ht="15.75" hidden="false" customHeight="false" outlineLevel="0" collapsed="false">
      <c r="F35" s="1"/>
      <c r="G35" s="1"/>
      <c r="H35" s="1"/>
      <c r="I35" s="1"/>
      <c r="J35" s="1"/>
      <c r="K35" s="1"/>
      <c r="L35" s="1"/>
      <c r="M35" s="1"/>
      <c r="N35" s="1"/>
      <c r="O35" s="1" t="str">
        <f aca="false">IFERROR(__xludf.dummyfunction("""COMPUTED_VALUE"""),"")</f>
        <v/>
      </c>
      <c r="P35" s="1"/>
      <c r="Q35" s="1"/>
      <c r="R35" s="1"/>
      <c r="S35" s="1"/>
    </row>
    <row r="36" customFormat="false" ht="15.75" hidden="false" customHeight="false" outlineLevel="0" collapsed="false">
      <c r="F36" s="1"/>
      <c r="G36" s="1"/>
      <c r="H36" s="1"/>
      <c r="I36" s="1"/>
      <c r="J36" s="1"/>
      <c r="K36" s="1"/>
      <c r="L36" s="1"/>
      <c r="M36" s="1"/>
      <c r="N36" s="1"/>
      <c r="O36" s="1" t="str">
        <f aca="false">IFERROR(__xludf.dummyfunction("""COMPUTED_VALUE"""),"")</f>
        <v/>
      </c>
      <c r="P36" s="1"/>
      <c r="Q36" s="1"/>
      <c r="R36" s="1"/>
      <c r="S36" s="1"/>
    </row>
    <row r="37" customFormat="false" ht="15.75" hidden="false" customHeight="false" outlineLevel="0" collapsed="false">
      <c r="F37" s="1"/>
      <c r="G37" s="1"/>
      <c r="H37" s="1"/>
      <c r="I37" s="1"/>
      <c r="J37" s="1"/>
      <c r="K37" s="1"/>
      <c r="L37" s="1"/>
      <c r="M37" s="1"/>
      <c r="N37" s="1"/>
      <c r="O37" s="1" t="str">
        <f aca="false">IFERROR(__xludf.dummyfunction("""COMPUTED_VALUE"""),"")</f>
        <v/>
      </c>
      <c r="P37" s="1"/>
      <c r="Q37" s="1"/>
      <c r="R37" s="1"/>
      <c r="S37" s="1"/>
    </row>
    <row r="38" customFormat="false" ht="15.75" hidden="false" customHeight="false" outlineLevel="0" collapsed="false">
      <c r="F38" s="1"/>
      <c r="G38" s="1"/>
      <c r="H38" s="1"/>
      <c r="I38" s="1"/>
      <c r="J38" s="1"/>
      <c r="K38" s="1"/>
      <c r="L38" s="1"/>
      <c r="M38" s="1"/>
      <c r="N38" s="1"/>
      <c r="O38" s="1" t="str">
        <f aca="false">IFERROR(__xludf.dummyfunction("""COMPUTED_VALUE"""),"")</f>
        <v/>
      </c>
      <c r="P38" s="1"/>
      <c r="Q38" s="1"/>
      <c r="R38" s="1"/>
      <c r="S38" s="1"/>
    </row>
    <row r="39" customFormat="false" ht="15.75" hidden="false" customHeight="false" outlineLevel="0" collapsed="false">
      <c r="F39" s="1"/>
      <c r="G39" s="1"/>
      <c r="H39" s="1"/>
      <c r="I39" s="1"/>
      <c r="J39" s="1"/>
      <c r="K39" s="1"/>
      <c r="L39" s="1"/>
      <c r="M39" s="1"/>
      <c r="N39" s="1"/>
      <c r="O39" s="1" t="str">
        <f aca="false">IFERROR(__xludf.dummyfunction("""COMPUTED_VALUE"""),"")</f>
        <v/>
      </c>
      <c r="P39" s="1"/>
      <c r="Q39" s="1"/>
      <c r="R39" s="1"/>
      <c r="S39" s="1"/>
    </row>
    <row r="40" customFormat="false" ht="15.75" hidden="false" customHeight="false" outlineLevel="0" collapsed="false">
      <c r="F40" s="1"/>
      <c r="G40" s="1"/>
      <c r="H40" s="1"/>
      <c r="I40" s="1"/>
      <c r="J40" s="1"/>
      <c r="K40" s="1"/>
      <c r="L40" s="1"/>
      <c r="M40" s="1"/>
      <c r="N40" s="1"/>
      <c r="O40" s="1" t="str">
        <f aca="false">IFERROR(__xludf.dummyfunction("""COMPUTED_VALUE"""),"")</f>
        <v/>
      </c>
      <c r="P40" s="1"/>
      <c r="Q40" s="1"/>
      <c r="R40" s="1"/>
      <c r="S40" s="1"/>
    </row>
    <row r="41" customFormat="false" ht="15.75" hidden="false" customHeight="false" outlineLevel="0" collapsed="false">
      <c r="F41" s="1"/>
      <c r="G41" s="1"/>
      <c r="H41" s="1"/>
      <c r="I41" s="1"/>
      <c r="J41" s="1"/>
      <c r="K41" s="1"/>
      <c r="L41" s="1"/>
      <c r="M41" s="1"/>
      <c r="N41" s="1"/>
      <c r="O41" s="1" t="str">
        <f aca="false">IFERROR(__xludf.dummyfunction("""COMPUTED_VALUE"""),"")</f>
        <v/>
      </c>
      <c r="P41" s="1"/>
      <c r="Q41" s="1"/>
      <c r="R41" s="1"/>
      <c r="S41" s="1"/>
    </row>
    <row r="42" customFormat="false" ht="15.75" hidden="false" customHeight="false" outlineLevel="0" collapsed="false">
      <c r="F42" s="1"/>
      <c r="G42" s="1"/>
      <c r="H42" s="1"/>
      <c r="I42" s="1"/>
      <c r="J42" s="1"/>
      <c r="K42" s="1"/>
      <c r="L42" s="1"/>
      <c r="M42" s="1"/>
      <c r="N42" s="1"/>
      <c r="O42" s="1" t="str">
        <f aca="false">IFERROR(__xludf.dummyfunction("""COMPUTED_VALUE"""),"")</f>
        <v/>
      </c>
      <c r="P42" s="1"/>
      <c r="Q42" s="1"/>
      <c r="R42" s="1"/>
      <c r="S42" s="1"/>
    </row>
    <row r="43" customFormat="false" ht="15.75" hidden="false" customHeight="false" outlineLevel="0" collapsed="false">
      <c r="F43" s="1"/>
      <c r="G43" s="1"/>
      <c r="H43" s="1"/>
      <c r="I43" s="1"/>
      <c r="J43" s="1"/>
      <c r="K43" s="1"/>
      <c r="L43" s="1"/>
      <c r="M43" s="1"/>
      <c r="N43" s="1"/>
      <c r="O43" s="1" t="str">
        <f aca="false">IFERROR(__xludf.dummyfunction("""COMPUTED_VALUE"""),"")</f>
        <v/>
      </c>
      <c r="P43" s="1"/>
      <c r="Q43" s="1"/>
      <c r="R43" s="1"/>
      <c r="S43" s="1"/>
    </row>
    <row r="44" customFormat="false" ht="15.75" hidden="false" customHeight="false" outlineLevel="0" collapsed="false">
      <c r="F44" s="1"/>
      <c r="G44" s="1"/>
      <c r="H44" s="1"/>
      <c r="I44" s="1"/>
      <c r="J44" s="1"/>
      <c r="K44" s="1"/>
      <c r="L44" s="1"/>
      <c r="M44" s="1"/>
      <c r="N44" s="1"/>
      <c r="O44" s="1" t="str">
        <f aca="false">IFERROR(__xludf.dummyfunction("""COMPUTED_VALUE"""),"")</f>
        <v/>
      </c>
      <c r="P44" s="1"/>
      <c r="Q44" s="1"/>
      <c r="R44" s="1"/>
      <c r="S44" s="1"/>
    </row>
    <row r="45" customFormat="false" ht="15.75" hidden="false" customHeight="false" outlineLevel="0" collapsed="false">
      <c r="F45" s="1"/>
      <c r="G45" s="1"/>
      <c r="H45" s="1"/>
      <c r="I45" s="1"/>
      <c r="J45" s="1"/>
      <c r="K45" s="1"/>
      <c r="L45" s="1"/>
      <c r="M45" s="1"/>
      <c r="N45" s="1"/>
      <c r="O45" s="1" t="str">
        <f aca="false">IFERROR(__xludf.dummyfunction("""COMPUTED_VALUE"""),"")</f>
        <v/>
      </c>
      <c r="P45" s="1"/>
      <c r="Q45" s="1"/>
      <c r="R45" s="1"/>
      <c r="S45" s="1"/>
    </row>
    <row r="46" customFormat="false" ht="15.75" hidden="false" customHeight="false" outlineLevel="0" collapsed="false">
      <c r="F46" s="1"/>
      <c r="G46" s="1"/>
      <c r="H46" s="1"/>
      <c r="I46" s="1"/>
      <c r="J46" s="1"/>
      <c r="K46" s="1"/>
      <c r="L46" s="1"/>
      <c r="M46" s="1"/>
      <c r="N46" s="1"/>
      <c r="O46" s="1" t="str">
        <f aca="false">IFERROR(__xludf.dummyfunction("""COMPUTED_VALUE"""),"")</f>
        <v/>
      </c>
      <c r="P46" s="1"/>
      <c r="Q46" s="1"/>
      <c r="R46" s="1"/>
      <c r="S46" s="1"/>
    </row>
    <row r="47" customFormat="false" ht="15.75" hidden="false" customHeight="false" outlineLevel="0" collapsed="false">
      <c r="F47" s="1"/>
      <c r="G47" s="1"/>
      <c r="H47" s="1"/>
      <c r="I47" s="1"/>
      <c r="J47" s="1"/>
      <c r="K47" s="1"/>
      <c r="L47" s="1"/>
      <c r="M47" s="1"/>
      <c r="N47" s="1"/>
      <c r="O47" s="1" t="str">
        <f aca="false">IFERROR(__xludf.dummyfunction("""COMPUTED_VALUE"""),"")</f>
        <v/>
      </c>
      <c r="P47" s="1"/>
      <c r="Q47" s="1"/>
      <c r="R47" s="1"/>
      <c r="S47" s="1"/>
    </row>
    <row r="48" customFormat="false" ht="15.75" hidden="false" customHeight="false" outlineLevel="0" collapsed="false">
      <c r="F48" s="1"/>
      <c r="G48" s="1"/>
      <c r="H48" s="1"/>
      <c r="I48" s="1"/>
      <c r="J48" s="1"/>
      <c r="K48" s="1"/>
      <c r="L48" s="1"/>
      <c r="M48" s="1"/>
      <c r="N48" s="1"/>
      <c r="O48" s="1" t="str">
        <f aca="false">IFERROR(__xludf.dummyfunction("""COMPUTED_VALUE"""),"")</f>
        <v/>
      </c>
      <c r="P48" s="1"/>
      <c r="Q48" s="1"/>
      <c r="R48" s="1"/>
      <c r="S48" s="1"/>
    </row>
    <row r="49" customFormat="false" ht="15.75" hidden="false" customHeight="false" outlineLevel="0" collapsed="false">
      <c r="F49" s="1"/>
      <c r="G49" s="1"/>
      <c r="H49" s="1"/>
      <c r="I49" s="1"/>
      <c r="J49" s="1"/>
      <c r="K49" s="1"/>
      <c r="L49" s="1"/>
      <c r="M49" s="1"/>
      <c r="N49" s="1"/>
      <c r="O49" s="1" t="str">
        <f aca="false">IFERROR(__xludf.dummyfunction("""COMPUTED_VALUE"""),"")</f>
        <v/>
      </c>
      <c r="P49" s="1"/>
      <c r="Q49" s="1"/>
      <c r="R49" s="1"/>
      <c r="S49" s="1"/>
    </row>
    <row r="50" customFormat="false" ht="15.75" hidden="false" customHeight="false" outlineLevel="0" collapsed="false">
      <c r="F50" s="1"/>
      <c r="G50" s="1"/>
      <c r="H50" s="1"/>
      <c r="I50" s="1"/>
      <c r="J50" s="1"/>
      <c r="K50" s="1"/>
      <c r="L50" s="1"/>
      <c r="M50" s="1"/>
      <c r="N50" s="1"/>
      <c r="O50" s="1" t="str">
        <f aca="false">IFERROR(__xludf.dummyfunction("""COMPUTED_VALUE"""),"")</f>
        <v/>
      </c>
      <c r="P50" s="1"/>
      <c r="Q50" s="1"/>
      <c r="R50" s="1"/>
      <c r="S50" s="1"/>
    </row>
    <row r="51" customFormat="false" ht="15.75" hidden="false" customHeight="false" outlineLevel="0" collapsed="false">
      <c r="F51" s="1"/>
      <c r="G51" s="1"/>
      <c r="H51" s="1"/>
      <c r="I51" s="1"/>
      <c r="J51" s="1"/>
      <c r="K51" s="1"/>
      <c r="L51" s="1"/>
      <c r="M51" s="1"/>
      <c r="N51" s="1"/>
      <c r="O51" s="1" t="str">
        <f aca="false">IFERROR(__xludf.dummyfunction("""COMPUTED_VALUE"""),"")</f>
        <v/>
      </c>
      <c r="P51" s="1"/>
      <c r="Q51" s="1"/>
      <c r="R51" s="1"/>
      <c r="S51" s="1"/>
    </row>
    <row r="52" customFormat="false" ht="15.75" hidden="false" customHeight="false" outlineLevel="0" collapsed="false">
      <c r="F52" s="1"/>
      <c r="G52" s="1"/>
      <c r="H52" s="1"/>
      <c r="I52" s="1"/>
      <c r="J52" s="1"/>
      <c r="K52" s="1"/>
      <c r="L52" s="1"/>
      <c r="M52" s="1"/>
      <c r="N52" s="1"/>
      <c r="O52" s="1" t="str">
        <f aca="false">IFERROR(__xludf.dummyfunction("""COMPUTED_VALUE"""),"")</f>
        <v/>
      </c>
      <c r="P52" s="1"/>
      <c r="Q52" s="1"/>
      <c r="R52" s="1"/>
      <c r="S52" s="1"/>
    </row>
    <row r="53" customFormat="false" ht="15.75" hidden="false" customHeight="false" outlineLevel="0" collapsed="false">
      <c r="F53" s="1"/>
      <c r="G53" s="1"/>
      <c r="H53" s="1"/>
      <c r="I53" s="1"/>
      <c r="J53" s="1"/>
      <c r="K53" s="1"/>
      <c r="L53" s="1"/>
      <c r="M53" s="1"/>
      <c r="N53" s="1"/>
      <c r="O53" s="1" t="str">
        <f aca="false">IFERROR(__xludf.dummyfunction("""COMPUTED_VALUE"""),"")</f>
        <v/>
      </c>
      <c r="P53" s="1"/>
      <c r="Q53" s="1"/>
      <c r="R53" s="1"/>
      <c r="S53" s="1"/>
    </row>
    <row r="54" customFormat="false" ht="15.75" hidden="false" customHeight="false" outlineLevel="0" collapsed="false">
      <c r="F54" s="1"/>
      <c r="G54" s="1"/>
      <c r="H54" s="1"/>
      <c r="I54" s="1"/>
      <c r="J54" s="1"/>
      <c r="K54" s="1"/>
      <c r="L54" s="1"/>
      <c r="M54" s="1"/>
      <c r="N54" s="1"/>
      <c r="O54" s="1" t="str">
        <f aca="false">IFERROR(__xludf.dummyfunction("""COMPUTED_VALUE"""),"")</f>
        <v/>
      </c>
      <c r="P54" s="1"/>
      <c r="Q54" s="1"/>
      <c r="R54" s="1"/>
      <c r="S54" s="1"/>
    </row>
    <row r="55" customFormat="false" ht="15.75" hidden="false" customHeight="false" outlineLevel="0" collapsed="false">
      <c r="F55" s="1"/>
      <c r="G55" s="1"/>
      <c r="H55" s="1"/>
      <c r="I55" s="1"/>
      <c r="J55" s="1"/>
      <c r="K55" s="1"/>
      <c r="L55" s="1"/>
      <c r="M55" s="1"/>
      <c r="N55" s="1"/>
      <c r="O55" s="1" t="str">
        <f aca="false">IFERROR(__xludf.dummyfunction("""COMPUTED_VALUE"""),"")</f>
        <v/>
      </c>
      <c r="P55" s="1"/>
      <c r="Q55" s="1"/>
      <c r="R55" s="1"/>
      <c r="S55" s="1"/>
    </row>
    <row r="56" customFormat="false" ht="15.75" hidden="false" customHeight="false" outlineLevel="0" collapsed="false">
      <c r="F56" s="1"/>
      <c r="G56" s="1"/>
      <c r="H56" s="1"/>
      <c r="I56" s="1"/>
      <c r="J56" s="1"/>
      <c r="K56" s="1"/>
      <c r="L56" s="1"/>
      <c r="M56" s="1"/>
      <c r="N56" s="1"/>
      <c r="O56" s="1" t="str">
        <f aca="false">IFERROR(__xludf.dummyfunction("""COMPUTED_VALUE"""),"")</f>
        <v/>
      </c>
      <c r="P56" s="1"/>
      <c r="Q56" s="1"/>
      <c r="R56" s="1"/>
      <c r="S56" s="1"/>
    </row>
    <row r="57" customFormat="false" ht="15.75" hidden="false" customHeight="false" outlineLevel="0" collapsed="false">
      <c r="F57" s="1"/>
      <c r="G57" s="1"/>
      <c r="H57" s="1"/>
      <c r="I57" s="1"/>
      <c r="J57" s="1"/>
      <c r="K57" s="1"/>
      <c r="L57" s="1"/>
      <c r="M57" s="1"/>
      <c r="N57" s="1"/>
      <c r="O57" s="1" t="str">
        <f aca="false">IFERROR(__xludf.dummyfunction("""COMPUTED_VALUE"""),"")</f>
        <v/>
      </c>
      <c r="P57" s="1"/>
      <c r="Q57" s="1"/>
      <c r="R57" s="1"/>
      <c r="S57" s="1"/>
    </row>
    <row r="58" customFormat="false" ht="15.75" hidden="false" customHeight="false" outlineLevel="0" collapsed="false">
      <c r="F58" s="1"/>
      <c r="G58" s="1"/>
      <c r="H58" s="1"/>
      <c r="I58" s="1"/>
      <c r="J58" s="1"/>
      <c r="K58" s="1"/>
      <c r="L58" s="1"/>
      <c r="M58" s="1"/>
      <c r="N58" s="1"/>
      <c r="O58" s="1" t="str">
        <f aca="false">IFERROR(__xludf.dummyfunction("""COMPUTED_VALUE"""),"")</f>
        <v/>
      </c>
      <c r="P58" s="1"/>
      <c r="Q58" s="1"/>
      <c r="R58" s="1"/>
      <c r="S58" s="1"/>
    </row>
    <row r="59" customFormat="false" ht="15.75" hidden="false" customHeight="false" outlineLevel="0" collapsed="false">
      <c r="F59" s="1"/>
      <c r="G59" s="1"/>
      <c r="H59" s="1"/>
      <c r="I59" s="1"/>
      <c r="J59" s="1"/>
      <c r="K59" s="1"/>
      <c r="L59" s="1"/>
      <c r="M59" s="1"/>
      <c r="N59" s="1"/>
      <c r="O59" s="1" t="str">
        <f aca="false">IFERROR(__xludf.dummyfunction("""COMPUTED_VALUE"""),"")</f>
        <v/>
      </c>
      <c r="P59" s="1"/>
      <c r="Q59" s="1"/>
      <c r="R59" s="1"/>
      <c r="S59" s="1"/>
    </row>
    <row r="60" customFormat="false" ht="15.75" hidden="false" customHeight="false" outlineLevel="0" collapsed="false">
      <c r="F60" s="1"/>
      <c r="G60" s="1"/>
      <c r="H60" s="1"/>
      <c r="I60" s="1"/>
      <c r="J60" s="1"/>
      <c r="K60" s="1"/>
      <c r="L60" s="1"/>
      <c r="M60" s="1"/>
      <c r="N60" s="1"/>
      <c r="O60" s="1" t="str">
        <f aca="false">IFERROR(__xludf.dummyfunction("""COMPUTED_VALUE"""),"")</f>
        <v/>
      </c>
      <c r="P60" s="1"/>
      <c r="Q60" s="1"/>
      <c r="R60" s="1"/>
      <c r="S60" s="1"/>
    </row>
    <row r="61" customFormat="false" ht="15.75" hidden="false" customHeight="false" outlineLevel="0" collapsed="false">
      <c r="F61" s="1"/>
      <c r="G61" s="1"/>
      <c r="H61" s="1"/>
      <c r="I61" s="1"/>
      <c r="J61" s="1"/>
      <c r="K61" s="1"/>
      <c r="L61" s="1"/>
      <c r="M61" s="1"/>
      <c r="N61" s="1"/>
      <c r="O61" s="1" t="str">
        <f aca="false">IFERROR(__xludf.dummyfunction("""COMPUTED_VALUE"""),"")</f>
        <v/>
      </c>
      <c r="P61" s="1"/>
      <c r="Q61" s="1"/>
      <c r="R61" s="1"/>
      <c r="S61" s="1"/>
    </row>
    <row r="62" customFormat="false" ht="15.75" hidden="false" customHeight="false" outlineLevel="0" collapsed="false">
      <c r="F62" s="1"/>
      <c r="G62" s="1"/>
      <c r="H62" s="1"/>
      <c r="I62" s="1"/>
      <c r="J62" s="1"/>
      <c r="K62" s="1"/>
      <c r="L62" s="1"/>
      <c r="M62" s="1"/>
      <c r="N62" s="1"/>
      <c r="O62" s="1" t="str">
        <f aca="false">IFERROR(__xludf.dummyfunction("""COMPUTED_VALUE"""),"")</f>
        <v/>
      </c>
      <c r="P62" s="1"/>
      <c r="Q62" s="1"/>
      <c r="R62" s="1"/>
      <c r="S62" s="1"/>
    </row>
    <row r="63" customFormat="false" ht="15.75" hidden="false" customHeight="false" outlineLevel="0" collapsed="false">
      <c r="F63" s="1"/>
      <c r="G63" s="1"/>
      <c r="H63" s="1"/>
      <c r="I63" s="1"/>
      <c r="J63" s="1"/>
      <c r="K63" s="1"/>
      <c r="L63" s="1"/>
      <c r="M63" s="1"/>
      <c r="N63" s="1"/>
      <c r="O63" s="1" t="str">
        <f aca="false">IFERROR(__xludf.dummyfunction("""COMPUTED_VALUE"""),"")</f>
        <v/>
      </c>
      <c r="P63" s="1"/>
      <c r="Q63" s="1"/>
      <c r="R63" s="1"/>
      <c r="S63" s="1"/>
    </row>
    <row r="64" customFormat="false" ht="15.75" hidden="false" customHeight="false" outlineLevel="0" collapsed="false">
      <c r="F64" s="1"/>
      <c r="G64" s="1"/>
      <c r="H64" s="1"/>
      <c r="I64" s="1"/>
      <c r="J64" s="1"/>
      <c r="K64" s="1"/>
      <c r="L64" s="1"/>
      <c r="M64" s="1"/>
      <c r="N64" s="1"/>
      <c r="O64" s="1" t="str">
        <f aca="false">IFERROR(__xludf.dummyfunction("""COMPUTED_VALUE"""),"")</f>
        <v/>
      </c>
      <c r="P64" s="1"/>
      <c r="Q64" s="1"/>
      <c r="R64" s="1"/>
      <c r="S64" s="1"/>
    </row>
    <row r="65" customFormat="false" ht="15.75" hidden="false" customHeight="false" outlineLevel="0" collapsed="false">
      <c r="F65" s="1"/>
      <c r="G65" s="1"/>
      <c r="H65" s="1"/>
      <c r="I65" s="1"/>
      <c r="J65" s="1"/>
      <c r="K65" s="1"/>
      <c r="L65" s="1"/>
      <c r="M65" s="1"/>
      <c r="N65" s="1"/>
      <c r="O65" s="1" t="str">
        <f aca="false">IFERROR(__xludf.dummyfunction("""COMPUTED_VALUE"""),"")</f>
        <v/>
      </c>
      <c r="P65" s="1"/>
      <c r="Q65" s="1"/>
      <c r="R65" s="1"/>
      <c r="S65" s="1"/>
    </row>
    <row r="66" customFormat="false" ht="15.75" hidden="false" customHeight="false" outlineLevel="0" collapsed="false">
      <c r="F66" s="1"/>
      <c r="G66" s="1"/>
      <c r="H66" s="1"/>
      <c r="I66" s="1"/>
      <c r="J66" s="1"/>
      <c r="K66" s="1"/>
      <c r="L66" s="1"/>
      <c r="M66" s="1"/>
      <c r="N66" s="1"/>
      <c r="O66" s="1" t="str">
        <f aca="false">IFERROR(__xludf.dummyfunction("""COMPUTED_VALUE"""),"")</f>
        <v/>
      </c>
      <c r="P66" s="1"/>
      <c r="Q66" s="1"/>
      <c r="R66" s="1"/>
      <c r="S66" s="1"/>
    </row>
    <row r="67" customFormat="false" ht="15.75" hidden="false" customHeight="false" outlineLevel="0" collapsed="false">
      <c r="F67" s="1"/>
      <c r="G67" s="1"/>
      <c r="H67" s="1"/>
      <c r="I67" s="1"/>
      <c r="J67" s="1"/>
      <c r="K67" s="1"/>
      <c r="L67" s="1"/>
      <c r="M67" s="1"/>
      <c r="N67" s="1"/>
      <c r="O67" s="1" t="str">
        <f aca="false">IFERROR(__xludf.dummyfunction("""COMPUTED_VALUE"""),"")</f>
        <v/>
      </c>
      <c r="P67" s="1"/>
      <c r="Q67" s="1"/>
      <c r="R67" s="1"/>
      <c r="S67" s="1"/>
    </row>
    <row r="68" customFormat="false" ht="15.75" hidden="false" customHeight="false" outlineLevel="0" collapsed="false">
      <c r="F68" s="1"/>
      <c r="G68" s="1"/>
      <c r="H68" s="1"/>
      <c r="I68" s="1"/>
      <c r="J68" s="1"/>
      <c r="K68" s="1"/>
      <c r="L68" s="1"/>
      <c r="M68" s="1"/>
      <c r="N68" s="1"/>
      <c r="O68" s="1" t="str">
        <f aca="false">IFERROR(__xludf.dummyfunction("""COMPUTED_VALUE"""),"")</f>
        <v/>
      </c>
      <c r="P68" s="1"/>
      <c r="Q68" s="1"/>
      <c r="R68" s="1"/>
      <c r="S68" s="1"/>
    </row>
    <row r="69" customFormat="false" ht="15.75" hidden="false" customHeight="false" outlineLevel="0" collapsed="false">
      <c r="F69" s="1"/>
      <c r="G69" s="1"/>
      <c r="H69" s="1"/>
      <c r="I69" s="1"/>
      <c r="J69" s="1"/>
      <c r="K69" s="1"/>
      <c r="L69" s="1"/>
      <c r="M69" s="1"/>
      <c r="N69" s="1"/>
      <c r="O69" s="1" t="str">
        <f aca="false">IFERROR(__xludf.dummyfunction("""COMPUTED_VALUE"""),"")</f>
        <v/>
      </c>
      <c r="P69" s="1"/>
      <c r="Q69" s="1"/>
      <c r="R69" s="1"/>
      <c r="S69" s="1"/>
    </row>
    <row r="70" customFormat="false" ht="15.75" hidden="false" customHeight="false" outlineLevel="0" collapsed="false">
      <c r="F70" s="1"/>
      <c r="G70" s="1"/>
      <c r="H70" s="1"/>
      <c r="I70" s="1"/>
      <c r="J70" s="1"/>
      <c r="K70" s="1"/>
      <c r="L70" s="1"/>
      <c r="M70" s="1"/>
      <c r="N70" s="1"/>
      <c r="O70" s="1" t="str">
        <f aca="false">IFERROR(__xludf.dummyfunction("""COMPUTED_VALUE"""),"")</f>
        <v/>
      </c>
      <c r="P70" s="1"/>
      <c r="Q70" s="1"/>
      <c r="R70" s="1"/>
      <c r="S70" s="1"/>
    </row>
    <row r="71" customFormat="false" ht="15.75" hidden="false" customHeight="false" outlineLevel="0" collapsed="false">
      <c r="F71" s="1"/>
      <c r="G71" s="1"/>
      <c r="H71" s="1"/>
      <c r="I71" s="1"/>
      <c r="J71" s="1"/>
      <c r="K71" s="1"/>
      <c r="L71" s="1"/>
      <c r="M71" s="1"/>
      <c r="N71" s="1"/>
      <c r="O71" s="1" t="str">
        <f aca="false">IFERROR(__xludf.dummyfunction("""COMPUTED_VALUE"""),"")</f>
        <v/>
      </c>
      <c r="P71" s="1"/>
      <c r="Q71" s="1"/>
      <c r="R71" s="1"/>
      <c r="S71" s="1"/>
    </row>
    <row r="72" customFormat="false" ht="15.75" hidden="false" customHeight="false" outlineLevel="0" collapsed="false">
      <c r="F72" s="1"/>
      <c r="G72" s="1"/>
      <c r="H72" s="1"/>
      <c r="I72" s="1"/>
      <c r="J72" s="1"/>
      <c r="K72" s="1"/>
      <c r="L72" s="1"/>
      <c r="M72" s="1"/>
      <c r="N72" s="1"/>
      <c r="O72" s="1" t="str">
        <f aca="false">IFERROR(__xludf.dummyfunction("""COMPUTED_VALUE"""),"")</f>
        <v/>
      </c>
      <c r="P72" s="1"/>
      <c r="Q72" s="1"/>
      <c r="R72" s="1"/>
      <c r="S72" s="1"/>
    </row>
    <row r="73" customFormat="false" ht="15.75" hidden="false" customHeight="false" outlineLevel="0" collapsed="false">
      <c r="F73" s="1"/>
      <c r="G73" s="1"/>
      <c r="H73" s="1"/>
      <c r="I73" s="1"/>
      <c r="J73" s="1"/>
      <c r="K73" s="1"/>
      <c r="L73" s="1"/>
      <c r="M73" s="1"/>
      <c r="N73" s="1"/>
      <c r="O73" s="1" t="str">
        <f aca="false">IFERROR(__xludf.dummyfunction("""COMPUTED_VALUE"""),"")</f>
        <v/>
      </c>
      <c r="P73" s="1"/>
      <c r="Q73" s="1"/>
      <c r="R73" s="1"/>
      <c r="S73" s="1"/>
    </row>
    <row r="74" customFormat="false" ht="15.75" hidden="false" customHeight="false" outlineLevel="0" collapsed="false">
      <c r="F74" s="1"/>
      <c r="G74" s="1"/>
      <c r="H74" s="1"/>
      <c r="I74" s="1"/>
      <c r="J74" s="1"/>
      <c r="K74" s="1"/>
      <c r="L74" s="1"/>
      <c r="M74" s="1"/>
      <c r="N74" s="1"/>
      <c r="O74" s="1" t="str">
        <f aca="false">IFERROR(__xludf.dummyfunction("""COMPUTED_VALUE"""),"")</f>
        <v/>
      </c>
      <c r="P74" s="1"/>
      <c r="Q74" s="1"/>
      <c r="R74" s="1"/>
      <c r="S74" s="1"/>
    </row>
    <row r="75" customFormat="false" ht="15.75" hidden="false" customHeight="false" outlineLevel="0" collapsed="false">
      <c r="F75" s="1"/>
      <c r="G75" s="1"/>
      <c r="H75" s="1"/>
      <c r="I75" s="1"/>
      <c r="J75" s="1"/>
      <c r="K75" s="1"/>
      <c r="L75" s="1"/>
      <c r="M75" s="1"/>
      <c r="N75" s="1"/>
      <c r="O75" s="1" t="str">
        <f aca="false">IFERROR(__xludf.dummyfunction("""COMPUTED_VALUE"""),"")</f>
        <v/>
      </c>
      <c r="P75" s="1"/>
      <c r="Q75" s="1"/>
      <c r="R75" s="1"/>
      <c r="S75" s="1"/>
    </row>
    <row r="76" customFormat="false" ht="15.75" hidden="false" customHeight="false" outlineLevel="0" collapsed="false">
      <c r="F76" s="1"/>
      <c r="G76" s="1"/>
      <c r="H76" s="1"/>
      <c r="I76" s="1"/>
      <c r="J76" s="1"/>
      <c r="K76" s="1"/>
      <c r="L76" s="1"/>
      <c r="M76" s="1"/>
      <c r="N76" s="1"/>
      <c r="O76" s="1" t="str">
        <f aca="false">IFERROR(__xludf.dummyfunction("""COMPUTED_VALUE"""),"")</f>
        <v/>
      </c>
      <c r="P76" s="1"/>
      <c r="Q76" s="1"/>
      <c r="R76" s="1"/>
      <c r="S76" s="1"/>
    </row>
    <row r="77" customFormat="false" ht="15.75" hidden="false" customHeight="false" outlineLevel="0" collapsed="false">
      <c r="F77" s="1"/>
      <c r="G77" s="1"/>
      <c r="H77" s="1"/>
      <c r="I77" s="1"/>
      <c r="J77" s="1"/>
      <c r="K77" s="1"/>
      <c r="L77" s="1"/>
      <c r="M77" s="1"/>
      <c r="N77" s="1"/>
      <c r="O77" s="1" t="str">
        <f aca="false">IFERROR(__xludf.dummyfunction("""COMPUTED_VALUE"""),"")</f>
        <v/>
      </c>
      <c r="P77" s="1"/>
      <c r="Q77" s="1"/>
      <c r="R77" s="1"/>
      <c r="S77" s="1"/>
    </row>
    <row r="78" customFormat="false" ht="15.75" hidden="false" customHeight="false" outlineLevel="0" collapsed="false">
      <c r="F78" s="1"/>
      <c r="G78" s="1"/>
      <c r="H78" s="1"/>
      <c r="I78" s="1"/>
      <c r="J78" s="1"/>
      <c r="K78" s="1"/>
      <c r="L78" s="1"/>
      <c r="M78" s="1"/>
      <c r="N78" s="1"/>
      <c r="O78" s="1" t="str">
        <f aca="false">IFERROR(__xludf.dummyfunction("""COMPUTED_VALUE"""),"")</f>
        <v/>
      </c>
      <c r="P78" s="1"/>
      <c r="Q78" s="1"/>
      <c r="R78" s="1"/>
      <c r="S78" s="1"/>
    </row>
    <row r="79" customFormat="false" ht="15.75" hidden="false" customHeight="false" outlineLevel="0" collapsed="false">
      <c r="F79" s="1"/>
      <c r="G79" s="1"/>
      <c r="H79" s="1"/>
      <c r="I79" s="1"/>
      <c r="J79" s="1"/>
      <c r="K79" s="1"/>
      <c r="L79" s="1"/>
      <c r="M79" s="1"/>
      <c r="N79" s="1"/>
      <c r="O79" s="1" t="str">
        <f aca="false">IFERROR(__xludf.dummyfunction("""COMPUTED_VALUE"""),"")</f>
        <v/>
      </c>
      <c r="P79" s="1"/>
      <c r="Q79" s="1"/>
      <c r="R79" s="1"/>
      <c r="S79" s="1"/>
    </row>
    <row r="80" customFormat="false" ht="15.75" hidden="false" customHeight="false" outlineLevel="0" collapsed="false">
      <c r="F80" s="1"/>
      <c r="G80" s="1"/>
      <c r="H80" s="1"/>
      <c r="I80" s="1"/>
      <c r="J80" s="1"/>
      <c r="K80" s="1"/>
      <c r="L80" s="1"/>
      <c r="M80" s="1"/>
      <c r="N80" s="1"/>
      <c r="O80" s="1" t="str">
        <f aca="false">IFERROR(__xludf.dummyfunction("""COMPUTED_VALUE"""),"")</f>
        <v/>
      </c>
      <c r="P80" s="1"/>
      <c r="Q80" s="1"/>
      <c r="R80" s="1"/>
      <c r="S80" s="1"/>
    </row>
    <row r="81" customFormat="false" ht="15.75" hidden="false" customHeight="false" outlineLevel="0" collapsed="false">
      <c r="F81" s="1"/>
      <c r="G81" s="1"/>
      <c r="H81" s="1"/>
      <c r="I81" s="1"/>
      <c r="J81" s="1"/>
      <c r="K81" s="1"/>
      <c r="L81" s="1"/>
      <c r="M81" s="1"/>
      <c r="N81" s="1"/>
      <c r="O81" s="1" t="str">
        <f aca="false">IFERROR(__xludf.dummyfunction("""COMPUTED_VALUE"""),"")</f>
        <v/>
      </c>
      <c r="P81" s="1"/>
      <c r="Q81" s="1"/>
      <c r="R81" s="1"/>
      <c r="S81" s="1"/>
    </row>
    <row r="82" customFormat="false" ht="15.75" hidden="false" customHeight="false" outlineLevel="0" collapsed="false">
      <c r="F82" s="1"/>
      <c r="G82" s="1"/>
      <c r="H82" s="1"/>
      <c r="I82" s="1"/>
      <c r="J82" s="1"/>
      <c r="K82" s="1"/>
      <c r="L82" s="1"/>
      <c r="M82" s="1"/>
      <c r="N82" s="1"/>
      <c r="O82" s="1" t="str">
        <f aca="false">IFERROR(__xludf.dummyfunction("""COMPUTED_VALUE"""),"")</f>
        <v/>
      </c>
      <c r="P82" s="1"/>
      <c r="Q82" s="1"/>
      <c r="R82" s="1"/>
      <c r="S82" s="1"/>
    </row>
    <row r="83" customFormat="false" ht="15.75" hidden="false" customHeight="false" outlineLevel="0" collapsed="false">
      <c r="F83" s="1"/>
      <c r="G83" s="1"/>
      <c r="H83" s="1"/>
      <c r="I83" s="1"/>
      <c r="J83" s="1"/>
      <c r="K83" s="1"/>
      <c r="L83" s="1"/>
      <c r="M83" s="1"/>
      <c r="N83" s="1"/>
      <c r="O83" s="1" t="str">
        <f aca="false">IFERROR(__xludf.dummyfunction("""COMPUTED_VALUE"""),"")</f>
        <v/>
      </c>
      <c r="P83" s="1"/>
      <c r="Q83" s="1"/>
      <c r="R83" s="1"/>
      <c r="S83" s="1"/>
    </row>
    <row r="84" customFormat="false" ht="15.75" hidden="false" customHeight="false" outlineLevel="0" collapsed="false">
      <c r="F84" s="1"/>
      <c r="G84" s="1"/>
      <c r="H84" s="1"/>
      <c r="I84" s="1"/>
      <c r="J84" s="1"/>
      <c r="K84" s="1"/>
      <c r="L84" s="1"/>
      <c r="M84" s="1"/>
      <c r="N84" s="1"/>
      <c r="O84" s="1" t="str">
        <f aca="false">IFERROR(__xludf.dummyfunction("""COMPUTED_VALUE"""),"")</f>
        <v/>
      </c>
      <c r="P84" s="1"/>
      <c r="Q84" s="1"/>
      <c r="R84" s="1"/>
      <c r="S84" s="1"/>
    </row>
    <row r="85" customFormat="false" ht="15.75" hidden="false" customHeight="false" outlineLevel="0" collapsed="false">
      <c r="F85" s="1"/>
      <c r="G85" s="1"/>
      <c r="H85" s="1"/>
      <c r="I85" s="1"/>
      <c r="J85" s="1"/>
      <c r="K85" s="1"/>
      <c r="L85" s="1"/>
      <c r="M85" s="1"/>
      <c r="N85" s="1"/>
      <c r="O85" s="1" t="str">
        <f aca="false">IFERROR(__xludf.dummyfunction("""COMPUTED_VALUE"""),"")</f>
        <v/>
      </c>
      <c r="P85" s="1"/>
      <c r="Q85" s="1"/>
      <c r="R85" s="1"/>
      <c r="S85" s="1"/>
    </row>
    <row r="86" customFormat="false" ht="15.75" hidden="false" customHeight="false" outlineLevel="0" collapsed="false">
      <c r="F86" s="1"/>
      <c r="G86" s="1"/>
      <c r="H86" s="1"/>
      <c r="I86" s="1"/>
      <c r="J86" s="1"/>
      <c r="K86" s="1"/>
      <c r="L86" s="1"/>
      <c r="M86" s="1"/>
      <c r="N86" s="1"/>
      <c r="O86" s="1" t="str">
        <f aca="false">IFERROR(__xludf.dummyfunction("""COMPUTED_VALUE"""),"")</f>
        <v/>
      </c>
      <c r="P86" s="1"/>
      <c r="Q86" s="1"/>
      <c r="R86" s="1"/>
      <c r="S86" s="1"/>
    </row>
    <row r="87" customFormat="false" ht="15.75" hidden="false" customHeight="false" outlineLevel="0" collapsed="false">
      <c r="F87" s="1"/>
      <c r="G87" s="1"/>
      <c r="H87" s="1"/>
      <c r="I87" s="1"/>
      <c r="J87" s="1"/>
      <c r="K87" s="1"/>
      <c r="L87" s="1"/>
      <c r="M87" s="1"/>
      <c r="N87" s="1"/>
      <c r="O87" s="1" t="str">
        <f aca="false">IFERROR(__xludf.dummyfunction("""COMPUTED_VALUE"""),"")</f>
        <v/>
      </c>
      <c r="P87" s="1"/>
      <c r="Q87" s="1"/>
      <c r="R87" s="1"/>
      <c r="S87" s="1"/>
    </row>
    <row r="88" customFormat="false" ht="15.75" hidden="false" customHeight="false" outlineLevel="0" collapsed="false">
      <c r="F88" s="1"/>
      <c r="G88" s="1"/>
      <c r="H88" s="1"/>
      <c r="I88" s="1"/>
      <c r="J88" s="1"/>
      <c r="K88" s="1"/>
      <c r="L88" s="1"/>
      <c r="M88" s="1"/>
      <c r="N88" s="1"/>
      <c r="O88" s="1" t="str">
        <f aca="false">IFERROR(__xludf.dummyfunction("""COMPUTED_VALUE"""),"")</f>
        <v/>
      </c>
      <c r="P88" s="1"/>
      <c r="Q88" s="1"/>
      <c r="R88" s="1"/>
      <c r="S88" s="1"/>
    </row>
    <row r="89" customFormat="false" ht="15.75" hidden="false" customHeight="false" outlineLevel="0" collapsed="false">
      <c r="F89" s="1"/>
      <c r="G89" s="1"/>
      <c r="H89" s="1"/>
      <c r="I89" s="1"/>
      <c r="J89" s="1"/>
      <c r="K89" s="1"/>
      <c r="L89" s="1"/>
      <c r="M89" s="1"/>
      <c r="N89" s="1"/>
      <c r="O89" s="1" t="str">
        <f aca="false">IFERROR(__xludf.dummyfunction("""COMPUTED_VALUE"""),"")</f>
        <v/>
      </c>
      <c r="P89" s="1"/>
      <c r="Q89" s="1"/>
      <c r="R89" s="1"/>
      <c r="S89" s="1"/>
    </row>
    <row r="90" customFormat="false" ht="15.75" hidden="false" customHeight="false" outlineLevel="0" collapsed="false">
      <c r="F90" s="1"/>
      <c r="G90" s="1"/>
      <c r="H90" s="1"/>
      <c r="I90" s="1"/>
      <c r="J90" s="1"/>
      <c r="K90" s="1"/>
      <c r="L90" s="1"/>
      <c r="M90" s="1"/>
      <c r="N90" s="1"/>
      <c r="O90" s="1" t="str">
        <f aca="false">IFERROR(__xludf.dummyfunction("""COMPUTED_VALUE"""),"")</f>
        <v/>
      </c>
      <c r="P90" s="1"/>
      <c r="Q90" s="1"/>
      <c r="R90" s="1"/>
      <c r="S90" s="1"/>
    </row>
    <row r="91" customFormat="false" ht="15.75" hidden="false" customHeight="false" outlineLevel="0" collapsed="false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customFormat="false" ht="15.75" hidden="false" customHeight="false" outlineLevel="0" collapsed="false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customFormat="false" ht="15.75" hidden="false" customHeight="false" outlineLevel="0" collapsed="false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customFormat="false" ht="15.75" hidden="false" customHeight="false" outlineLevel="0" collapsed="false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customFormat="false" ht="15.75" hidden="false" customHeight="false" outlineLevel="0" collapsed="false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customFormat="false" ht="15.75" hidden="false" customHeight="false" outlineLevel="0" collapsed="false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customFormat="false" ht="15.75" hidden="false" customHeight="false" outlineLevel="0" collapsed="false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customFormat="false" ht="15.75" hidden="false" customHeight="false" outlineLevel="0" collapsed="false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</sheetData>
  <mergeCells count="1">
    <mergeCell ref="F6:F10"/>
  </mergeCells>
  <conditionalFormatting sqref="D2:D32">
    <cfRule type="cellIs" priority="2" operator="equal" aboveAverage="0" equalAverage="0" bottom="0" percent="0" rank="0" text="" dxfId="1">
      <formula>"Все норм"</formula>
    </cfRule>
  </conditionalFormatting>
  <conditionalFormatting sqref="D2:D32">
    <cfRule type="cellIs" priority="3" operator="equal" aboveAverage="0" equalAverage="0" bottom="0" percent="0" rank="0" text="" dxfId="0">
      <formula>"Писос!"</formula>
    </cfRule>
  </conditionalFormatting>
  <conditionalFormatting sqref="D2:D9 D12:D21 D23:D32">
    <cfRule type="cellIs" priority="4" operator="equal" aboveAverage="0" equalAverage="0" bottom="0" percent="0" rank="0" text="" dxfId="4">
      <formula>"Почти писос!"</formula>
    </cfRule>
  </conditionalFormatting>
  <conditionalFormatting sqref="F17">
    <cfRule type="cellIs" priority="5" operator="equal" aboveAverage="0" equalAverage="0" bottom="0" percent="0" rank="0" text="" dxfId="1">
      <formula>"Обновлена"</formula>
    </cfRule>
  </conditionalFormatting>
  <conditionalFormatting sqref="F17">
    <cfRule type="cellIs" priority="6" operator="equal" aboveAverage="0" equalAverage="0" bottom="0" percent="0" rank="0" text="" dxfId="0">
      <formula>"Не обновлена"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20.3"/>
  </cols>
  <sheetData>
    <row r="1" customFormat="false" ht="15.75" hidden="false" customHeight="false" outlineLevel="0" collapsed="false">
      <c r="A1" s="32" t="n">
        <v>6</v>
      </c>
      <c r="B1" s="32" t="n">
        <f aca="false">COUNTIF('Переформатированный ответ'!$E$2:$E$178,A1)</f>
        <v>0</v>
      </c>
      <c r="H1" s="1" t="n">
        <f aca="false">IFERROR(__xludf.dummyfunction("FILTER(ARRAYFORMULA(IF(COUNTIF('Переформатированный ответ'!$F$2:$F$178,UNIQUE('Переформатированный ответ'!$F$2:$F$178))&gt;2,UNIQUE('Переформатированный ответ'!$F$2:$F$178),"""")),LEN(ARRAYFORMULA(IF(COUNTIF('Переформатированный ответ'!$F$2:$F$178,UNIQUE('Пе"&amp;"реформатированный ответ'!$F$2:$F$178))&gt;2,UNIQUE('Переформатированный ответ'!$F$2:$F$178),""""))))"),117)</f>
        <v>117</v>
      </c>
      <c r="I1" s="32" t="n">
        <f aca="false">IFERROR(__xludf.dummyfunction("if(len(H1),counta(filter('Переформатированный ответ'!$F$2:$F$178,'Переформатированный ответ'!$F$2:$F$178 = H1)),"""")"),38)</f>
        <v>38</v>
      </c>
    </row>
    <row r="2" customFormat="false" ht="15.75" hidden="false" customHeight="false" outlineLevel="0" collapsed="false">
      <c r="A2" s="32" t="n">
        <v>7</v>
      </c>
      <c r="B2" s="32" t="n">
        <f aca="false">COUNTIF('Переформатированный ответ'!$E$2:$E$178,A2)</f>
        <v>0</v>
      </c>
      <c r="H2" s="1" t="n">
        <f aca="false">IFERROR(__xludf.dummyfunction("""COMPUTED_VALUE"""),64)</f>
        <v>64</v>
      </c>
      <c r="I2" s="32" t="n">
        <f aca="false">IFERROR(__xludf.dummyfunction("if(len(H2),counta(filter('Переформатированный ответ'!$F$2:$F$178,'Переформатированный ответ'!$F$2:$F$178 = H2)),"""")"),12)</f>
        <v>12</v>
      </c>
    </row>
    <row r="3" customFormat="false" ht="15.75" hidden="false" customHeight="false" outlineLevel="0" collapsed="false">
      <c r="A3" s="32" t="n">
        <v>8</v>
      </c>
      <c r="B3" s="32" t="n">
        <f aca="false">COUNTIF('Переформатированный ответ'!$E$2:$E$178,A3)</f>
        <v>0</v>
      </c>
      <c r="H3" s="1" t="n">
        <f aca="false">IFERROR(__xludf.dummyfunction("""COMPUTED_VALUE"""),25)</f>
        <v>25</v>
      </c>
      <c r="I3" s="32" t="n">
        <f aca="false">IFERROR(__xludf.dummyfunction("if(len(H3),counta(filter('Переформатированный ответ'!$F$2:$F$178,'Переформатированный ответ'!$F$2:$F$178 = H3)),"""")"),5)</f>
        <v>5</v>
      </c>
    </row>
    <row r="4" customFormat="false" ht="15.75" hidden="false" customHeight="false" outlineLevel="0" collapsed="false">
      <c r="A4" s="32" t="n">
        <v>9</v>
      </c>
      <c r="B4" s="32" t="n">
        <f aca="false">COUNTIF('Переформатированный ответ'!$E$2:$E$178,A4)</f>
        <v>0</v>
      </c>
      <c r="H4" s="1" t="n">
        <f aca="false">IFERROR(__xludf.dummyfunction("""COMPUTED_VALUE"""),139)</f>
        <v>139</v>
      </c>
      <c r="I4" s="32" t="n">
        <f aca="false">IFERROR(__xludf.dummyfunction("if(len(H4),counta(filter('Переформатированный ответ'!$F$2:$F$178,'Переформатированный ответ'!$F$2:$F$178 = H4)),"""")"),6)</f>
        <v>6</v>
      </c>
    </row>
    <row r="5" customFormat="false" ht="15.75" hidden="false" customHeight="false" outlineLevel="0" collapsed="false">
      <c r="A5" s="32" t="n">
        <v>10</v>
      </c>
      <c r="B5" s="32" t="n">
        <f aca="false">COUNTIF('Переформатированный ответ'!$E$2:$E$178,A5)</f>
        <v>0</v>
      </c>
      <c r="H5" s="1" t="n">
        <f aca="false">IFERROR(__xludf.dummyfunction("""COMPUTED_VALUE"""),140)</f>
        <v>140</v>
      </c>
      <c r="I5" s="32" t="n">
        <f aca="false">IFERROR(__xludf.dummyfunction("if(len(H5),counta(filter('Переформатированный ответ'!$F$2:$F$178,'Переформатированный ответ'!$F$2:$F$178 = H5)),"""")"),3)</f>
        <v>3</v>
      </c>
    </row>
    <row r="6" customFormat="false" ht="15.75" hidden="false" customHeight="false" outlineLevel="0" collapsed="false">
      <c r="A6" s="32" t="n">
        <v>11</v>
      </c>
      <c r="B6" s="32" t="n">
        <f aca="false">COUNTIF('Переформатированный ответ'!$E$2:$E$178,A6)</f>
        <v>0</v>
      </c>
      <c r="I6" s="32" t="str">
        <f aca="false">IFERROR(__xludf.dummyfunction("if(len(H6),counta(filter('Переформатированный ответ'!$F$2:$F$178,'Переформатированный ответ'!$F$2:$F$178 = H6)),"""")"),"")</f>
        <v/>
      </c>
    </row>
    <row r="7" customFormat="false" ht="15.75" hidden="false" customHeight="false" outlineLevel="0" collapsed="false">
      <c r="I7" s="32" t="str">
        <f aca="false">IFERROR(__xludf.dummyfunction("if(len(H7),counta(filter('Переформатированный ответ'!$F$2:$F$178,'Переформатированный ответ'!$F$2:$F$178 = H7)),"""")"),"")</f>
        <v/>
      </c>
    </row>
    <row r="8" customFormat="false" ht="15.75" hidden="false" customHeight="false" outlineLevel="0" collapsed="false">
      <c r="I8" s="32" t="str">
        <f aca="false">IFERROR(__xludf.dummyfunction("if(len(H8),counta(filter('Переформатированный ответ'!$F$2:$F$178,'Переформатированный ответ'!$F$2:$F$178 = H8)),"""")"),"")</f>
        <v/>
      </c>
    </row>
    <row r="9" customFormat="false" ht="15.75" hidden="false" customHeight="false" outlineLevel="0" collapsed="false">
      <c r="I9" s="32" t="str">
        <f aca="false">IFERROR(__xludf.dummyfunction("if(len(H9),counta(filter('Переформатированный ответ'!$F$2:$F$178,'Переформатированный ответ'!$F$2:$F$178 = H9)),"""")"),"")</f>
        <v/>
      </c>
    </row>
    <row r="10" customFormat="false" ht="15.75" hidden="false" customHeight="false" outlineLevel="0" collapsed="false">
      <c r="I10" s="32" t="str">
        <f aca="false">IFERROR(__xludf.dummyfunction("if(len(H10),counta(filter('Переформатированный ответ'!$F$2:$F$178,'Переформатированный ответ'!$F$2:$F$178 = H10)),"""")"),"")</f>
        <v/>
      </c>
    </row>
    <row r="11" customFormat="false" ht="15.75" hidden="false" customHeight="false" outlineLevel="0" collapsed="false">
      <c r="I11" s="32" t="str">
        <f aca="false">IFERROR(__xludf.dummyfunction("if(len(H11),counta(filter('Переформатированный ответ'!$F$2:$F$178,'Переформатированный ответ'!$F$2:$F$178 = H11)),"""")"),"")</f>
        <v/>
      </c>
    </row>
    <row r="12" customFormat="false" ht="15.75" hidden="false" customHeight="false" outlineLevel="0" collapsed="false">
      <c r="I12" s="32" t="str">
        <f aca="false">IFERROR(__xludf.dummyfunction("if(len(H12),counta(filter('Переформатированный ответ'!$F$2:$F$178,'Переформатированный ответ'!$F$2:$F$178 = H12)),"""")"),"")</f>
        <v/>
      </c>
    </row>
    <row r="13" customFormat="false" ht="15.75" hidden="false" customHeight="false" outlineLevel="0" collapsed="false">
      <c r="I13" s="32" t="str">
        <f aca="false">IFERROR(__xludf.dummyfunction("if(len(H13),counta(filter('Переформатированный ответ'!$F$2:$F$178,'Переформатированный ответ'!$F$2:$F$178 = H13)),"""")"),"")</f>
        <v/>
      </c>
    </row>
    <row r="14" customFormat="false" ht="15.75" hidden="false" customHeight="false" outlineLevel="0" collapsed="false">
      <c r="A14" s="33" t="n">
        <f aca="true">TODAY()</f>
        <v>44431</v>
      </c>
      <c r="I14" s="32" t="str">
        <f aca="false">IFERROR(__xludf.dummyfunction("if(len(H14),counta(filter('Переформатированный ответ'!$F$2:$F$178,'Переформатированный ответ'!$F$2:$F$178 = H14)),"""")"),"")</f>
        <v/>
      </c>
    </row>
    <row r="15" customFormat="false" ht="15.75" hidden="false" customHeight="false" outlineLevel="0" collapsed="false">
      <c r="A15" s="3" t="s">
        <v>555</v>
      </c>
      <c r="B15" s="3" t="s">
        <v>556</v>
      </c>
      <c r="C15" s="3" t="s">
        <v>557</v>
      </c>
      <c r="H15" s="34" t="s">
        <v>558</v>
      </c>
      <c r="I15" s="1" t="n">
        <f aca="false">COUNTA('Переформатированный ответ'!$F$2:$F$178)-SUM(I1:I14)</f>
        <v>37</v>
      </c>
    </row>
    <row r="16" customFormat="false" ht="15.75" hidden="false" customHeight="false" outlineLevel="0" collapsed="false">
      <c r="A16" s="35" t="n">
        <v>43965</v>
      </c>
      <c r="B16" s="3" t="n">
        <v>0</v>
      </c>
      <c r="C16" s="3" t="n">
        <v>0</v>
      </c>
      <c r="J16" s="3" t="s">
        <v>559</v>
      </c>
      <c r="K16" s="1" t="n">
        <f aca="false">COUNTIF('Переформатированный ответ'!$O$2:$O$178,"Да")</f>
        <v>53</v>
      </c>
      <c r="M16" s="3"/>
    </row>
    <row r="17" customFormat="false" ht="15.75" hidden="false" customHeight="false" outlineLevel="0" collapsed="false">
      <c r="A17" s="35" t="n">
        <v>43966</v>
      </c>
      <c r="B17" s="32" t="n">
        <f aca="true" t="array" ref="B17:B17">IF(TODAY() &gt;= A17,COUNTIF(DATE(2020,MONTH('Переформатированный ответ'!$A$2:$A$178),DAY('Переформатированный ответ'!$A$2:$A$178)),A17),"")</f>
        <v>169</v>
      </c>
      <c r="C17" s="1" t="n">
        <f aca="true">IF(TODAY() &gt;= A17,B17+C16,"")</f>
        <v>169</v>
      </c>
      <c r="J17" s="3" t="s">
        <v>560</v>
      </c>
      <c r="K17" s="1" t="n">
        <f aca="false">COUNTIF('Переформатированный ответ'!$O$2:$O$178,"Нет")</f>
        <v>48</v>
      </c>
      <c r="M17" s="3"/>
    </row>
    <row r="18" customFormat="false" ht="15.75" hidden="false" customHeight="false" outlineLevel="0" collapsed="false">
      <c r="A18" s="35" t="n">
        <v>43967</v>
      </c>
      <c r="B18" s="32" t="n">
        <f aca="true" t="array" ref="B18:B18">IF(TODAY() &gt;= A18,COUNTIF(DATE(2020,MONTH('Переформатированный ответ'!$A$2:$A$178),DAY('Переформатированный ответ'!$A$2:$A$178)),A18),"")</f>
        <v>169</v>
      </c>
      <c r="C18" s="1" t="n">
        <f aca="true">IF(TODAY() &gt;= A18,B18+C17,"")</f>
        <v>338</v>
      </c>
    </row>
    <row r="19" customFormat="false" ht="15.75" hidden="false" customHeight="false" outlineLevel="0" collapsed="false">
      <c r="A19" s="35" t="n">
        <v>43968</v>
      </c>
      <c r="B19" s="32" t="n">
        <f aca="true" t="array" ref="B19:B19">IF(TODAY() &gt;= A19,COUNTIF(DATE(2020,MONTH('Переформатированный ответ'!$A$2:$A$178),DAY('Переформатированный ответ'!$A$2:$A$178)),A19),"")</f>
        <v>169</v>
      </c>
      <c r="C19" s="1" t="n">
        <f aca="true">IF(TODAY() &gt;= A19,B19+C18,"")</f>
        <v>507</v>
      </c>
    </row>
    <row r="20" customFormat="false" ht="15.75" hidden="false" customHeight="false" outlineLevel="0" collapsed="false">
      <c r="A20" s="35" t="n">
        <v>43969</v>
      </c>
      <c r="B20" s="32" t="n">
        <f aca="true" t="array" ref="B20:B20">IF(TODAY() &gt;= A20,COUNTIF(DATE(2020,MONTH('Переформатированный ответ'!$A$2:$A$178),DAY('Переформатированный ответ'!$A$2:$A$178)),A20),"")</f>
        <v>169</v>
      </c>
      <c r="C20" s="1" t="n">
        <f aca="true">IF(TODAY() &gt;= A20,B20+C19,"")</f>
        <v>676</v>
      </c>
    </row>
    <row r="21" customFormat="false" ht="15.75" hidden="false" customHeight="false" outlineLevel="0" collapsed="false">
      <c r="A21" s="35" t="n">
        <v>43970</v>
      </c>
      <c r="B21" s="32" t="n">
        <f aca="true" t="array" ref="B21:B21">IF(TODAY() &gt;= A21,COUNTIF(DATE(2020,MONTH('Переформатированный ответ'!$A$2:$A$178),DAY('Переформатированный ответ'!$A$2:$A$178)),A21),"")</f>
        <v>169</v>
      </c>
      <c r="C21" s="1" t="n">
        <f aca="true">IF(TODAY() &gt;= A21,B21+C20,"")</f>
        <v>845</v>
      </c>
    </row>
    <row r="22" customFormat="false" ht="15.75" hidden="false" customHeight="false" outlineLevel="0" collapsed="false">
      <c r="A22" s="35" t="n">
        <v>43971</v>
      </c>
      <c r="B22" s="32" t="n">
        <f aca="true" t="array" ref="B22:B22">IF(TODAY() &gt;= A22,COUNTIF(DATE(2020,MONTH('Переформатированный ответ'!$A$2:$A$178),DAY('Переформатированный ответ'!$A$2:$A$178)),A22),"")</f>
        <v>169</v>
      </c>
      <c r="C22" s="1" t="n">
        <f aca="true">IF(TODAY() &gt;= A22,B22+C21,"")</f>
        <v>1014</v>
      </c>
    </row>
    <row r="23" customFormat="false" ht="15.75" hidden="false" customHeight="false" outlineLevel="0" collapsed="false">
      <c r="A23" s="35" t="n">
        <v>43972</v>
      </c>
      <c r="B23" s="32" t="n">
        <f aca="true" t="array" ref="B23:B23">IF(TODAY() &gt;= A23,COUNTIF(DATE(2020,MONTH('Переформатированный ответ'!$A$2:$A$178),DAY('Переформатированный ответ'!$A$2:$A$178)),A23),"")</f>
        <v>169</v>
      </c>
      <c r="C23" s="1" t="n">
        <f aca="true">IF(TODAY() &gt;= A23,B23+C22,"")</f>
        <v>1183</v>
      </c>
    </row>
    <row r="24" customFormat="false" ht="15.75" hidden="false" customHeight="false" outlineLevel="0" collapsed="false">
      <c r="A24" s="35" t="n">
        <v>43973</v>
      </c>
      <c r="B24" s="32" t="n">
        <f aca="true" t="array" ref="B24:B24">IF(TODAY() &gt;= A24,COUNTIF(DATE(2020,MONTH('Переформатированный ответ'!$A$2:$A$178),DAY('Переформатированный ответ'!$A$2:$A$178)),A24),"")</f>
        <v>169</v>
      </c>
      <c r="C24" s="1" t="n">
        <f aca="true">IF(TODAY() &gt;= A24,B24+C23,"")</f>
        <v>1352</v>
      </c>
    </row>
    <row r="25" customFormat="false" ht="15.75" hidden="false" customHeight="false" outlineLevel="0" collapsed="false">
      <c r="A25" s="35" t="n">
        <v>43974</v>
      </c>
      <c r="B25" s="32" t="n">
        <f aca="true" t="array" ref="B25:B25">IF(TODAY() &gt;= A25,COUNTIF(DATE(2020,MONTH('Переформатированный ответ'!$A$2:$A$178),DAY('Переформатированный ответ'!$A$2:$A$178)),A25),"")</f>
        <v>169</v>
      </c>
      <c r="C25" s="1" t="n">
        <f aca="true">IF(TODAY() &gt;= A25,B25+C24,"")</f>
        <v>1521</v>
      </c>
    </row>
    <row r="26" customFormat="false" ht="15.75" hidden="false" customHeight="false" outlineLevel="0" collapsed="false">
      <c r="A26" s="35" t="n">
        <v>43975</v>
      </c>
      <c r="B26" s="32" t="n">
        <f aca="true" t="array" ref="B26:B26">IF(TODAY() &gt;= A26,COUNTIF(DATE(2020,MONTH('Переформатированный ответ'!$A$2:$A$178),DAY('Переформатированный ответ'!$A$2:$A$178)),A26),"")</f>
        <v>169</v>
      </c>
      <c r="C26" s="1" t="n">
        <f aca="true">IF(TODAY() &gt;= A26,B26+C25,"")</f>
        <v>1690</v>
      </c>
    </row>
    <row r="27" customFormat="false" ht="15.75" hidden="false" customHeight="false" outlineLevel="0" collapsed="false">
      <c r="A27" s="35" t="n">
        <v>43976</v>
      </c>
      <c r="B27" s="32" t="n">
        <f aca="true" t="array" ref="B27:B27">IF(TODAY() &gt;= A27,COUNTIF(DATE(2020,MONTH('Переформатированный ответ'!$A$2:$A$178),DAY('Переформатированный ответ'!$A$2:$A$178)),A27),"")</f>
        <v>169</v>
      </c>
      <c r="C27" s="1" t="n">
        <f aca="true">IF(TODAY() &gt;= A27,B27+C26,"")</f>
        <v>1859</v>
      </c>
    </row>
    <row r="28" customFormat="false" ht="15.75" hidden="false" customHeight="false" outlineLevel="0" collapsed="false">
      <c r="A28" s="35" t="n">
        <v>43977</v>
      </c>
      <c r="B28" s="32" t="n">
        <f aca="true" t="array" ref="B28:B28">IF(TODAY() &gt;= A28,COUNTIF(DATE(2020,MONTH('Переформатированный ответ'!$A$2:$A$178),DAY('Переформатированный ответ'!$A$2:$A$178)),A28),"")</f>
        <v>169</v>
      </c>
      <c r="C28" s="1" t="n">
        <f aca="true">IF(TODAY() &gt;= A28,B28+C27,"")</f>
        <v>2028</v>
      </c>
    </row>
    <row r="29" customFormat="false" ht="15.75" hidden="false" customHeight="false" outlineLevel="0" collapsed="false">
      <c r="A29" s="35" t="n">
        <v>43978</v>
      </c>
      <c r="B29" s="32" t="n">
        <f aca="true" t="array" ref="B29:B29">IF(TODAY() &gt;= A29,COUNTIF(DATE(2020,MONTH('Переформатированный ответ'!$A$2:$A$178),DAY('Переформатированный ответ'!$A$2:$A$178)),A29),"")</f>
        <v>169</v>
      </c>
      <c r="C29" s="1" t="n">
        <f aca="true">IF(TODAY() &gt;= A29,B29+C28,"")</f>
        <v>2197</v>
      </c>
      <c r="Q29" s="36" t="n">
        <f aca="false">IFERROR(__xludf.dummyfunction("counta(filter('Переформатированный ответ'!$A$2:$A$178,'Переформатированный ответ'!$Q$2:$Q$178 &gt; 0,arrayformula(not('Переформатированный ответ'!$R$2:$R$178))))"),19)</f>
        <v>19</v>
      </c>
    </row>
    <row r="30" customFormat="false" ht="15.75" hidden="false" customHeight="false" outlineLevel="0" collapsed="false">
      <c r="A30" s="35" t="n">
        <v>43979</v>
      </c>
      <c r="B30" s="32" t="n">
        <f aca="true" t="array" ref="B30:B30">IF(TODAY() &gt;= A30,COUNTIF(DATE(2020,MONTH('Переформатированный ответ'!$A$2:$A$178),DAY('Переформатированный ответ'!$A$2:$A$178)),A30),"")</f>
        <v>169</v>
      </c>
      <c r="C30" s="1" t="n">
        <f aca="true">IF(TODAY() &gt;= A30,B30+C29,"")</f>
        <v>2366</v>
      </c>
    </row>
    <row r="31" customFormat="false" ht="15.75" hidden="false" customHeight="false" outlineLevel="0" collapsed="false">
      <c r="A31" s="35" t="n">
        <v>43980</v>
      </c>
      <c r="B31" s="32" t="n">
        <f aca="true" t="array" ref="B31:B31">IF(TODAY() &gt;= A31,COUNTIF(DATE(2020,MONTH('Переформатированный ответ'!$A$2:$A$178),DAY('Переформатированный ответ'!$A$2:$A$178)),A31),"")</f>
        <v>169</v>
      </c>
      <c r="C31" s="1" t="n">
        <f aca="true">IF(TODAY() &gt;= A31,B31+C30,"")</f>
        <v>2535</v>
      </c>
    </row>
    <row r="32" customFormat="false" ht="15.75" hidden="false" customHeight="false" outlineLevel="0" collapsed="false">
      <c r="A32" s="35" t="n">
        <v>43981</v>
      </c>
      <c r="B32" s="32" t="n">
        <f aca="true" t="array" ref="B32:B32">IF(TODAY() &gt;= A32,COUNTIF(DATE(2020,MONTH('Переформатированный ответ'!$A$2:$A$178),DAY('Переформатированный ответ'!$A$2:$A$178)),A32),"")</f>
        <v>169</v>
      </c>
      <c r="C32" s="1" t="n">
        <f aca="true">IF(TODAY() &gt;= A32,B32+C31,"")</f>
        <v>2704</v>
      </c>
    </row>
    <row r="33" customFormat="false" ht="15.75" hidden="false" customHeight="false" outlineLevel="0" collapsed="false">
      <c r="A33" s="35" t="n">
        <v>43982</v>
      </c>
      <c r="B33" s="32" t="n">
        <f aca="true" t="array" ref="B33:B33">IF(TODAY() &gt;= A33,COUNTIF(DATE(2020,MONTH('Переформатированный ответ'!$A$2:$A$178),DAY('Переформатированный ответ'!$A$2:$A$178)),A33),"")</f>
        <v>169</v>
      </c>
      <c r="C33" s="1" t="n">
        <f aca="true">IF(TODAY() &gt;= A33,B33+C32,"")</f>
        <v>2873</v>
      </c>
    </row>
    <row r="34" customFormat="false" ht="15.75" hidden="false" customHeight="false" outlineLevel="0" collapsed="false">
      <c r="A34" s="35" t="n">
        <v>43983</v>
      </c>
      <c r="B34" s="32" t="n">
        <f aca="true" t="array" ref="B34:B34">IF(TODAY() &gt;= A34,COUNTIF(DATE(2020,MONTH('Переформатированный ответ'!$A$2:$A$178),DAY('Переформатированный ответ'!$A$2:$A$178)),A34),"")</f>
        <v>169</v>
      </c>
      <c r="C34" s="1" t="n">
        <f aca="true">IF(TODAY() &gt;= A34,B34+C33,"")</f>
        <v>3042</v>
      </c>
      <c r="F34" s="1" t="n">
        <f aca="false">SUM(F35:F38)</f>
        <v>101</v>
      </c>
      <c r="N34" s="1" t="n">
        <f aca="false">SUM(N35:N38)</f>
        <v>101</v>
      </c>
    </row>
    <row r="35" customFormat="false" ht="15.75" hidden="false" customHeight="false" outlineLevel="0" collapsed="false">
      <c r="A35" s="35" t="n">
        <v>43984</v>
      </c>
      <c r="B35" s="32" t="n">
        <f aca="true" t="array" ref="B35:B35">IF(TODAY() &gt;= A35,COUNTIF(DATE(2020,MONTH('Переформатированный ответ'!$A$2:$A$178),DAY('Переформатированный ответ'!$A$2:$A$178)),A35),"")</f>
        <v>169</v>
      </c>
      <c r="C35" s="1" t="n">
        <f aca="true">IF(TODAY() &gt;= A35,B35+C34,"")</f>
        <v>3211</v>
      </c>
      <c r="D35" s="3" t="s">
        <v>561</v>
      </c>
      <c r="E35" s="3" t="n">
        <v>-1</v>
      </c>
      <c r="F35" s="32" t="n">
        <f aca="false">IFERROR(__xludf.dummyfunction("counta(iferror(filter('Переформатированный ответ'!$Q$2:$Q$178,'Переформатированный ответ'!$Q$2:$Q$178 = E35)))"),16)</f>
        <v>16</v>
      </c>
      <c r="L35" s="3" t="s">
        <v>562</v>
      </c>
      <c r="N35" s="32" t="n">
        <f aca="false">IFERROR(__xludf.dummyfunction("counta(iferror(filter('Переформатированный ответ'!$A$2:$A$178,'Переформатированный ответ'!$Q$2:$Q$178 &gt;= 0,'Переформатированный ответ'!$R$2:$R$178,arrayformula(not('Переформатированный ответ'!$AO$2:$AO$178)))))"),60)</f>
        <v>60</v>
      </c>
    </row>
    <row r="36" customFormat="false" ht="15.75" hidden="false" customHeight="false" outlineLevel="0" collapsed="false">
      <c r="A36" s="35" t="n">
        <v>43985</v>
      </c>
      <c r="B36" s="32" t="n">
        <f aca="true" t="array" ref="B36:B36">IF(TODAY() &gt;= A36,COUNTIF(DATE(2020,MONTH('Переформатированный ответ'!$A$2:$A$178),DAY('Переформатированный ответ'!$A$2:$A$178)),A36),"")</f>
        <v>169</v>
      </c>
      <c r="C36" s="1" t="n">
        <f aca="true">IF(TODAY() &gt;= A36,B36+C35,"")</f>
        <v>3380</v>
      </c>
      <c r="D36" s="3" t="s">
        <v>563</v>
      </c>
      <c r="E36" s="3" t="n">
        <v>0</v>
      </c>
      <c r="F36" s="32" t="n">
        <f aca="false">IFERROR(__xludf.dummyfunction("counta(iferror(filter('Переформатированный ответ'!$Q$2:$Q$178,'Переформатированный ответ'!$Q$2:$Q$178 = E36)))"),3)</f>
        <v>3</v>
      </c>
      <c r="L36" s="3" t="s">
        <v>564</v>
      </c>
      <c r="N36" s="32" t="n">
        <f aca="false">IFERROR(__xludf.dummyfunction("counta(iferror(filter('Переформатированный ответ'!$A$2:$A$178,'Переформатированный ответ'!$Q$2:$Q$178 &gt;= 0,'Переформатированный ответ'!$R$2:$R$178,arrayformula(('Переформатированный ответ'!$AO$2:$AO$178)))))"),6)</f>
        <v>6</v>
      </c>
    </row>
    <row r="37" customFormat="false" ht="15.75" hidden="false" customHeight="false" outlineLevel="0" collapsed="false">
      <c r="A37" s="35" t="n">
        <v>43986</v>
      </c>
      <c r="B37" s="32" t="n">
        <f aca="true" t="array" ref="B37:B37">IF(TODAY() &gt;= A37,COUNTIF(DATE(2020,MONTH('Переформатированный ответ'!$A$2:$A$178),DAY('Переформатированный ответ'!$A$2:$A$178)),A37),"")</f>
        <v>169</v>
      </c>
      <c r="C37" s="1" t="n">
        <f aca="true">IF(TODAY() &gt;= A37,B37+C36,"")</f>
        <v>3549</v>
      </c>
      <c r="D37" s="3" t="s">
        <v>565</v>
      </c>
      <c r="E37" s="3" t="n">
        <v>1</v>
      </c>
      <c r="F37" s="32" t="n">
        <f aca="false">IFERROR(__xludf.dummyfunction("counta(iferror(filter('Переформатированный ответ'!$Q$2:$Q$178,'Переформатированный ответ'!$Q$2:$Q$178 = E37)))"),6)</f>
        <v>6</v>
      </c>
      <c r="L37" s="3" t="s">
        <v>566</v>
      </c>
      <c r="N37" s="32" t="n">
        <f aca="false">IFERROR(__xludf.dummyfunction("counta(iferror(filter('Переформатированный ответ'!$A$2:$A$178,'Переформатированный ответ'!$Q$2:$Q$178 &gt;= 0,arrayformula(not('Переформатированный ответ'!$R$2:$R$178)))))"),19)</f>
        <v>19</v>
      </c>
    </row>
    <row r="38" customFormat="false" ht="15.75" hidden="false" customHeight="false" outlineLevel="0" collapsed="false">
      <c r="A38" s="35" t="n">
        <v>43987</v>
      </c>
      <c r="B38" s="32" t="n">
        <f aca="true" t="array" ref="B38:B38">IF(TODAY() &gt;= A38,COUNTIF(DATE(2020,MONTH('Переформатированный ответ'!$A$2:$A$178),DAY('Переформатированный ответ'!$A$2:$A$178)),A38),"")</f>
        <v>169</v>
      </c>
      <c r="C38" s="1" t="n">
        <f aca="true">IF(TODAY() &gt;= A38,B38+C37,"")</f>
        <v>3718</v>
      </c>
      <c r="D38" s="3" t="s">
        <v>567</v>
      </c>
      <c r="E38" s="3" t="n">
        <v>2</v>
      </c>
      <c r="F38" s="32" t="n">
        <f aca="false">IFERROR(__xludf.dummyfunction("counta(iferror(filter('Переформатированный ответ'!$Q$2:$Q$178,'Переформатированный ответ'!$Q$2:$Q$178 = E38)))"),76)</f>
        <v>76</v>
      </c>
      <c r="L38" s="3" t="s">
        <v>568</v>
      </c>
      <c r="N38" s="32" t="n">
        <f aca="false">IFERROR(__xludf.dummyfunction("counta(iferror(filter('Переформатированный ответ'!$A$2:$A$178,'Переформатированный ответ'!$Q$2:$Q$178 &lt; 0)))"),16)</f>
        <v>16</v>
      </c>
    </row>
    <row r="39" customFormat="false" ht="15.75" hidden="false" customHeight="false" outlineLevel="0" collapsed="false">
      <c r="A39" s="35" t="n">
        <v>43988</v>
      </c>
      <c r="B39" s="32" t="n">
        <f aca="true" t="array" ref="B39:B39">IF(TODAY() &gt;= A39,COUNTIF(DATE(2020,MONTH('Переформатированный ответ'!$A$2:$A$178),DAY('Переформатированный ответ'!$A$2:$A$178)),A39),"")</f>
        <v>169</v>
      </c>
      <c r="C39" s="1" t="n">
        <f aca="true">IF(TODAY() &gt;= A39,B39+C38,"")</f>
        <v>3887</v>
      </c>
      <c r="F39" s="32"/>
    </row>
    <row r="40" customFormat="false" ht="15.75" hidden="false" customHeight="false" outlineLevel="0" collapsed="false">
      <c r="A40" s="35" t="n">
        <v>43989</v>
      </c>
      <c r="B40" s="32" t="n">
        <f aca="true" t="array" ref="B40:B40">IF(TODAY() &gt;= A40,COUNTIF(DATE(2020,MONTH('Переформатированный ответ'!$A$2:$A$178),DAY('Переформатированный ответ'!$A$2:$A$178)),A40),"")</f>
        <v>169</v>
      </c>
      <c r="C40" s="1" t="n">
        <f aca="true">IF(TODAY() &gt;= A40,B40+C39,"")</f>
        <v>4056</v>
      </c>
    </row>
    <row r="41" customFormat="false" ht="15.75" hidden="false" customHeight="false" outlineLevel="0" collapsed="false">
      <c r="A41" s="35" t="n">
        <v>43990</v>
      </c>
      <c r="B41" s="32" t="n">
        <f aca="true" t="array" ref="B41:B41">IF(TODAY() &gt;= A41,COUNTIF(DATE(2020,MONTH('Переформатированный ответ'!$A$2:$A$178),DAY('Переформатированный ответ'!$A$2:$A$178)),A41),"")</f>
        <v>169</v>
      </c>
      <c r="C41" s="1" t="n">
        <f aca="true">IF(TODAY() &gt;= A41,B41+C40,"")</f>
        <v>4225</v>
      </c>
    </row>
    <row r="42" customFormat="false" ht="15.75" hidden="false" customHeight="false" outlineLevel="0" collapsed="false">
      <c r="A42" s="35" t="n">
        <v>43991</v>
      </c>
      <c r="B42" s="32" t="n">
        <f aca="true" t="array" ref="B42:B42">IF(TODAY() &gt;= A42,COUNTIF(DATE(2020,MONTH('Переформатированный ответ'!$A$2:$A$178),DAY('Переформатированный ответ'!$A$2:$A$178)),A42),"")</f>
        <v>169</v>
      </c>
      <c r="C42" s="1" t="n">
        <f aca="true">IF(TODAY() &gt;= A42,B42+C41,"")</f>
        <v>4394</v>
      </c>
    </row>
    <row r="43" customFormat="false" ht="15.75" hidden="false" customHeight="false" outlineLevel="0" collapsed="false">
      <c r="A43" s="35" t="n">
        <v>43992</v>
      </c>
      <c r="B43" s="32" t="n">
        <f aca="true" t="array" ref="B43:B43">IF(TODAY() &gt;= A43,COUNTIF(DATE(2020,MONTH('Переформатированный ответ'!$A$2:$A$178),DAY('Переформатированный ответ'!$A$2:$A$178)),A43),"")</f>
        <v>169</v>
      </c>
      <c r="C43" s="1" t="n">
        <f aca="true">IF(TODAY() &gt;= A43,B43+C42,"")</f>
        <v>4563</v>
      </c>
    </row>
    <row r="44" customFormat="false" ht="15.75" hidden="false" customHeight="false" outlineLevel="0" collapsed="false">
      <c r="A44" s="35" t="n">
        <v>43993</v>
      </c>
      <c r="B44" s="32" t="n">
        <f aca="true" t="array" ref="B44:B44">IF(TODAY() &gt;= A44,COUNTIF(DATE(2020,MONTH('Переформатированный ответ'!$A$2:$A$178),DAY('Переформатированный ответ'!$A$2:$A$178)),A44),"")</f>
        <v>169</v>
      </c>
      <c r="C44" s="1" t="n">
        <f aca="true">IF(TODAY() &gt;= A44,B44+C43,"")</f>
        <v>4732</v>
      </c>
    </row>
    <row r="45" customFormat="false" ht="15.75" hidden="false" customHeight="false" outlineLevel="0" collapsed="false">
      <c r="A45" s="35" t="n">
        <v>43994</v>
      </c>
      <c r="B45" s="32" t="n">
        <f aca="true" t="array" ref="B45:B45">IF(TODAY() &gt;= A45,COUNTIF(DATE(2020,MONTH('Переформатированный ответ'!$A$2:$A$178),DAY('Переформатированный ответ'!$A$2:$A$178)),A45),"")</f>
        <v>169</v>
      </c>
      <c r="C45" s="1" t="n">
        <f aca="true">IF(TODAY() &gt;= A45,B45+C44,"")</f>
        <v>4901</v>
      </c>
    </row>
    <row r="46" customFormat="false" ht="15.75" hidden="false" customHeight="false" outlineLevel="0" collapsed="false">
      <c r="A46" s="35" t="n">
        <v>43995</v>
      </c>
      <c r="B46" s="32" t="n">
        <f aca="true" t="array" ref="B46:B46">IF(TODAY() &gt;= A46,COUNTIF(DATE(2020,MONTH('Переформатированный ответ'!$A$2:$A$178),DAY('Переформатированный ответ'!$A$2:$A$178)),A46),"")</f>
        <v>169</v>
      </c>
      <c r="C46" s="1" t="n">
        <f aca="true">IF(TODAY() &gt;= A46,B46+C45,"")</f>
        <v>5070</v>
      </c>
    </row>
    <row r="47" customFormat="false" ht="15.75" hidden="false" customHeight="false" outlineLevel="0" collapsed="false">
      <c r="A47" s="35" t="n">
        <v>43996</v>
      </c>
      <c r="B47" s="32" t="n">
        <f aca="true" t="array" ref="B47:B47">IF(TODAY() &gt;= A47,COUNTIF(DATE(2020,MONTH('Переформатированный ответ'!$A$2:$A$178),DAY('Переформатированный ответ'!$A$2:$A$178)),A47),"")</f>
        <v>169</v>
      </c>
      <c r="C47" s="1" t="n">
        <f aca="true">IF(TODAY() &gt;= A47,B47+C46,"")</f>
        <v>5239</v>
      </c>
    </row>
    <row r="48" customFormat="false" ht="15.75" hidden="false" customHeight="false" outlineLevel="0" collapsed="false">
      <c r="A48" s="35" t="n">
        <v>43997</v>
      </c>
      <c r="B48" s="32" t="n">
        <f aca="true" t="array" ref="B48:B48">IF(TODAY() &gt;= A48,COUNTIF(DATE(2020,MONTH('Переформатированный ответ'!$A$2:$A$178),DAY('Переформатированный ответ'!$A$2:$A$178)),A48),"")</f>
        <v>169</v>
      </c>
      <c r="C48" s="1" t="n">
        <f aca="true">IF(TODAY() &gt;= A48,B48+C47,"")</f>
        <v>5408</v>
      </c>
    </row>
    <row r="49" customFormat="false" ht="15.75" hidden="false" customHeight="false" outlineLevel="0" collapsed="false">
      <c r="A49" s="35" t="n">
        <v>43998</v>
      </c>
      <c r="B49" s="32" t="n">
        <f aca="true" t="array" ref="B49:B49">IF(TODAY() &gt;= A49,COUNTIF(DATE(2020,MONTH('Переформатированный ответ'!$A$2:$A$178),DAY('Переформатированный ответ'!$A$2:$A$178)),A49),"")</f>
        <v>169</v>
      </c>
      <c r="C49" s="1" t="n">
        <f aca="true">IF(TODAY() &gt;= A49,B49+C48,"")</f>
        <v>5577</v>
      </c>
    </row>
    <row r="50" customFormat="false" ht="15.75" hidden="false" customHeight="false" outlineLevel="0" collapsed="false">
      <c r="A50" s="35"/>
      <c r="B50" s="32"/>
      <c r="D50" s="37"/>
      <c r="E50" s="37"/>
      <c r="F50" s="37"/>
      <c r="G50" s="37"/>
      <c r="H50" s="37"/>
    </row>
    <row r="51" customFormat="false" ht="15.75" hidden="false" customHeight="false" outlineLevel="0" collapsed="false">
      <c r="A51" s="35"/>
      <c r="B51" s="32"/>
      <c r="D51" s="3" t="s">
        <v>569</v>
      </c>
    </row>
    <row r="52" customFormat="false" ht="15.75" hidden="false" customHeight="false" outlineLevel="0" collapsed="false">
      <c r="A52" s="35"/>
      <c r="B52" s="32"/>
      <c r="C52" s="3" t="s">
        <v>570</v>
      </c>
      <c r="D52" s="3" t="s">
        <v>571</v>
      </c>
      <c r="E52" s="3" t="s">
        <v>572</v>
      </c>
    </row>
    <row r="53" customFormat="false" ht="15.75" hidden="false" customHeight="false" outlineLevel="0" collapsed="false">
      <c r="A53" s="35"/>
      <c r="B53" s="32"/>
      <c r="C53" s="3" t="n">
        <v>1</v>
      </c>
      <c r="D53" s="1" t="n">
        <f aca="true">COUNTIF(OFFSET('Переформатированный ответ'!$U$1,1,C53-1,200),TRUE())</f>
        <v>42</v>
      </c>
      <c r="E53" s="1" t="n">
        <f aca="true">COUNTIF(OFFSET('Переформатированный ответ'!$AE$1,1,C53-1,200),TRUE())</f>
        <v>42</v>
      </c>
    </row>
    <row r="54" customFormat="false" ht="15.75" hidden="false" customHeight="false" outlineLevel="0" collapsed="false">
      <c r="C54" s="3" t="n">
        <v>2</v>
      </c>
      <c r="D54" s="1" t="n">
        <f aca="true">COUNTIF(OFFSET('Переформатированный ответ'!$U$1,1,C54-1,200),TRUE())</f>
        <v>39</v>
      </c>
      <c r="E54" s="1" t="n">
        <f aca="true">COUNTIF(OFFSET('Переформатированный ответ'!$AE$1,1,C54-1,200),TRUE())</f>
        <v>39</v>
      </c>
    </row>
    <row r="55" customFormat="false" ht="15.75" hidden="false" customHeight="false" outlineLevel="0" collapsed="false">
      <c r="C55" s="3" t="n">
        <v>3</v>
      </c>
      <c r="D55" s="1" t="n">
        <f aca="true">COUNTIF(OFFSET('Переформатированный ответ'!$U$1,1,C55-1,200),TRUE())</f>
        <v>41</v>
      </c>
      <c r="E55" s="1" t="n">
        <f aca="true">COUNTIF(OFFSET('Переформатированный ответ'!$AE$1,1,C55-1,200),TRUE())</f>
        <v>41</v>
      </c>
    </row>
    <row r="56" customFormat="false" ht="15.75" hidden="false" customHeight="false" outlineLevel="0" collapsed="false">
      <c r="C56" s="3" t="n">
        <v>4</v>
      </c>
      <c r="D56" s="1" t="n">
        <f aca="true">COUNTIF(OFFSET('Переформатированный ответ'!$U$1,1,C56-1,200),TRUE())</f>
        <v>42</v>
      </c>
      <c r="E56" s="1" t="n">
        <f aca="true">COUNTIF(OFFSET('Переформатированный ответ'!$AE$1,1,C56-1,200),TRUE())</f>
        <v>32</v>
      </c>
    </row>
    <row r="57" customFormat="false" ht="15.75" hidden="false" customHeight="false" outlineLevel="0" collapsed="false">
      <c r="C57" s="3" t="n">
        <v>5</v>
      </c>
      <c r="D57" s="1" t="n">
        <f aca="true">COUNTIF(OFFSET('Переформатированный ответ'!$U$1,1,C57-1,200),TRUE())</f>
        <v>30</v>
      </c>
      <c r="E57" s="1" t="n">
        <f aca="true">COUNTIF(OFFSET('Переформатированный ответ'!$AE$1,1,C57-1,200),TRUE())</f>
        <v>30</v>
      </c>
    </row>
    <row r="58" customFormat="false" ht="15.75" hidden="false" customHeight="false" outlineLevel="0" collapsed="false">
      <c r="C58" s="3" t="n">
        <v>6</v>
      </c>
      <c r="D58" s="1" t="n">
        <f aca="true">COUNTIF(OFFSET('Переформатированный ответ'!$U$1,1,C58-1,200),TRUE())</f>
        <v>30</v>
      </c>
      <c r="E58" s="1" t="n">
        <f aca="true">COUNTIF(OFFSET('Переформатированный ответ'!$AE$1,1,C58-1,200),TRUE())</f>
        <v>32</v>
      </c>
    </row>
    <row r="59" customFormat="false" ht="15.75" hidden="false" customHeight="false" outlineLevel="0" collapsed="false">
      <c r="C59" s="3" t="n">
        <v>7</v>
      </c>
      <c r="D59" s="1" t="n">
        <f aca="true">COUNTIF(OFFSET('Переформатированный ответ'!$U$1,1,C59-1,200),TRUE())</f>
        <v>27</v>
      </c>
      <c r="E59" s="1" t="n">
        <f aca="true">COUNTIF(OFFSET('Переформатированный ответ'!$AE$1,1,C59-1,200),TRUE())</f>
        <v>24</v>
      </c>
    </row>
    <row r="60" customFormat="false" ht="15.75" hidden="false" customHeight="false" outlineLevel="0" collapsed="false">
      <c r="C60" s="3" t="n">
        <v>8</v>
      </c>
      <c r="D60" s="1" t="n">
        <f aca="true">COUNTIF(OFFSET('Переформатированный ответ'!$U$1,1,C60-1,200),TRUE())</f>
        <v>27</v>
      </c>
      <c r="E60" s="1" t="n">
        <f aca="true">COUNTIF(OFFSET('Переформатированный ответ'!$AE$1,1,C60-1,200),TRUE())</f>
        <v>21</v>
      </c>
    </row>
    <row r="61" customFormat="false" ht="15.75" hidden="false" customHeight="false" outlineLevel="0" collapsed="false">
      <c r="C61" s="3" t="n">
        <v>9</v>
      </c>
      <c r="D61" s="1" t="n">
        <f aca="true">COUNTIF(OFFSET('Переформатированный ответ'!$U$1,1,C61-1,200),TRUE())</f>
        <v>25</v>
      </c>
      <c r="E61" s="1" t="n">
        <f aca="true">COUNTIF(OFFSET('Переформатированный ответ'!$AE$1,1,C61-1,200),TRUE())</f>
        <v>17</v>
      </c>
    </row>
    <row r="62" customFormat="false" ht="15.75" hidden="false" customHeight="false" outlineLevel="0" collapsed="false">
      <c r="C62" s="3" t="n">
        <v>10</v>
      </c>
      <c r="D62" s="1" t="n">
        <f aca="true">COUNTIF(OFFSET('Переформатированный ответ'!$U$1,1,C62-1,200),TRUE())</f>
        <v>0</v>
      </c>
      <c r="E62" s="1" t="n">
        <f aca="true">COUNTIF(OFFSET('Переформатированный ответ'!$AE$1,1,C62-1,200),TRUE())</f>
        <v>0</v>
      </c>
    </row>
    <row r="63" customFormat="false" ht="15.75" hidden="false" customHeight="false" outlineLevel="0" collapsed="false">
      <c r="D63" s="38"/>
      <c r="E63" s="32"/>
    </row>
    <row r="64" customFormat="false" ht="15.75" hidden="false" customHeight="false" outlineLevel="0" collapsed="false">
      <c r="D64" s="38"/>
      <c r="E64" s="32"/>
    </row>
    <row r="65" customFormat="false" ht="15.75" hidden="false" customHeight="false" outlineLevel="0" collapsed="false">
      <c r="D65" s="38"/>
      <c r="E65" s="32"/>
    </row>
    <row r="66" customFormat="false" ht="15.75" hidden="false" customHeight="false" outlineLevel="0" collapsed="false">
      <c r="D66" s="38"/>
      <c r="E66" s="32"/>
    </row>
    <row r="67" customFormat="false" ht="15.75" hidden="false" customHeight="false" outlineLevel="0" collapsed="false">
      <c r="D67" s="38"/>
      <c r="E67" s="32"/>
    </row>
    <row r="68" customFormat="false" ht="15.75" hidden="false" customHeight="false" outlineLevel="0" collapsed="false">
      <c r="D68" s="38"/>
      <c r="E68" s="32"/>
    </row>
    <row r="69" customFormat="false" ht="15.75" hidden="false" customHeight="false" outlineLevel="0" collapsed="false">
      <c r="D69" s="38"/>
      <c r="E69" s="32"/>
    </row>
    <row r="70" customFormat="false" ht="15.75" hidden="false" customHeight="false" outlineLevel="0" collapsed="false">
      <c r="D70" s="38"/>
      <c r="E70" s="32"/>
    </row>
    <row r="71" customFormat="false" ht="15.75" hidden="false" customHeight="false" outlineLevel="0" collapsed="false">
      <c r="D71" s="38"/>
      <c r="E71" s="32"/>
    </row>
    <row r="72" customFormat="false" ht="15.75" hidden="false" customHeight="false" outlineLevel="0" collapsed="false">
      <c r="D72" s="39"/>
      <c r="E72" s="32"/>
    </row>
    <row r="73" customFormat="false" ht="15.75" hidden="false" customHeight="false" outlineLevel="0" collapsed="false">
      <c r="D73" s="39"/>
      <c r="E73" s="32"/>
    </row>
    <row r="74" customFormat="false" ht="15.75" hidden="false" customHeight="false" outlineLevel="0" collapsed="false">
      <c r="D74" s="39"/>
      <c r="E74" s="32"/>
    </row>
    <row r="75" customFormat="false" ht="15.75" hidden="false" customHeight="false" outlineLevel="0" collapsed="false">
      <c r="D75" s="39"/>
      <c r="E75" s="32"/>
    </row>
    <row r="76" customFormat="false" ht="15.75" hidden="false" customHeight="false" outlineLevel="0" collapsed="false">
      <c r="D76" s="39"/>
      <c r="E76" s="32"/>
    </row>
    <row r="77" customFormat="false" ht="15.75" hidden="false" customHeight="false" outlineLevel="0" collapsed="false">
      <c r="D77" s="39"/>
      <c r="E77" s="32"/>
    </row>
    <row r="78" customFormat="false" ht="15.75" hidden="false" customHeight="false" outlineLevel="0" collapsed="false">
      <c r="D78" s="39"/>
      <c r="E78" s="32"/>
    </row>
    <row r="79" customFormat="false" ht="15.75" hidden="false" customHeight="false" outlineLevel="0" collapsed="false">
      <c r="D79" s="39"/>
      <c r="E79" s="32"/>
    </row>
    <row r="80" customFormat="false" ht="15.75" hidden="false" customHeight="false" outlineLevel="0" collapsed="false">
      <c r="D80" s="39"/>
      <c r="E80" s="32"/>
    </row>
    <row r="81" customFormat="false" ht="15.75" hidden="false" customHeight="false" outlineLevel="0" collapsed="false">
      <c r="D81" s="39"/>
      <c r="E81" s="32"/>
    </row>
    <row r="82" customFormat="false" ht="15.75" hidden="false" customHeight="false" outlineLevel="0" collapsed="false">
      <c r="D82" s="39"/>
      <c r="E82" s="32"/>
    </row>
    <row r="83" customFormat="false" ht="15.75" hidden="false" customHeight="false" outlineLevel="0" collapsed="false">
      <c r="D83" s="39"/>
      <c r="E83" s="32"/>
    </row>
    <row r="84" customFormat="false" ht="15.75" hidden="false" customHeight="false" outlineLevel="0" collapsed="false">
      <c r="D84" s="39"/>
      <c r="E84" s="32"/>
    </row>
    <row r="85" customFormat="false" ht="15.75" hidden="false" customHeight="false" outlineLevel="0" collapsed="false">
      <c r="D85" s="39"/>
      <c r="E85" s="32"/>
    </row>
    <row r="86" customFormat="false" ht="15.75" hidden="false" customHeight="false" outlineLevel="0" collapsed="false">
      <c r="D86" s="39"/>
      <c r="E86" s="32"/>
    </row>
    <row r="87" customFormat="false" ht="15.75" hidden="false" customHeight="false" outlineLevel="0" collapsed="false">
      <c r="D87" s="39"/>
      <c r="E87" s="32"/>
    </row>
    <row r="88" customFormat="false" ht="15.75" hidden="false" customHeight="false" outlineLevel="0" collapsed="false">
      <c r="D88" s="39"/>
      <c r="E88" s="32"/>
    </row>
    <row r="89" customFormat="false" ht="15.75" hidden="false" customHeight="false" outlineLevel="0" collapsed="false">
      <c r="D89" s="39"/>
      <c r="E89" s="32"/>
    </row>
    <row r="90" customFormat="false" ht="15.75" hidden="false" customHeight="false" outlineLevel="0" collapsed="false">
      <c r="D90" s="39"/>
      <c r="E90" s="32"/>
    </row>
    <row r="91" customFormat="false" ht="15.75" hidden="false" customHeight="false" outlineLevel="0" collapsed="false">
      <c r="D91" s="39"/>
      <c r="E91" s="32"/>
    </row>
    <row r="92" customFormat="false" ht="15.75" hidden="false" customHeight="false" outlineLevel="0" collapsed="false">
      <c r="D92" s="39"/>
      <c r="E92" s="32"/>
    </row>
    <row r="93" customFormat="false" ht="15.75" hidden="false" customHeight="false" outlineLevel="0" collapsed="false">
      <c r="D93" s="39"/>
      <c r="E93" s="32"/>
    </row>
    <row r="94" customFormat="false" ht="15.75" hidden="false" customHeight="false" outlineLevel="0" collapsed="false">
      <c r="D94" s="39"/>
      <c r="E94" s="32"/>
    </row>
    <row r="95" customFormat="false" ht="15.75" hidden="false" customHeight="false" outlineLevel="0" collapsed="false">
      <c r="D95" s="39"/>
      <c r="E95" s="32"/>
    </row>
    <row r="96" customFormat="false" ht="15.75" hidden="false" customHeight="false" outlineLevel="0" collapsed="false">
      <c r="D96" s="39"/>
      <c r="E96" s="32"/>
    </row>
    <row r="97" customFormat="false" ht="15.75" hidden="false" customHeight="false" outlineLevel="0" collapsed="false">
      <c r="D97" s="39"/>
      <c r="E97" s="32"/>
    </row>
    <row r="98" customFormat="false" ht="15.75" hidden="false" customHeight="false" outlineLevel="0" collapsed="false">
      <c r="D98" s="39"/>
      <c r="E98" s="32"/>
    </row>
    <row r="99" customFormat="false" ht="15.75" hidden="false" customHeight="false" outlineLevel="0" collapsed="false">
      <c r="D99" s="39"/>
      <c r="E99" s="32"/>
    </row>
    <row r="100" customFormat="false" ht="15.75" hidden="false" customHeight="false" outlineLevel="0" collapsed="false">
      <c r="D100" s="39"/>
      <c r="E100" s="32"/>
    </row>
    <row r="101" customFormat="false" ht="15.75" hidden="false" customHeight="false" outlineLevel="0" collapsed="false">
      <c r="D101" s="39"/>
      <c r="E101" s="32"/>
    </row>
    <row r="102" customFormat="false" ht="15.75" hidden="false" customHeight="false" outlineLevel="0" collapsed="false">
      <c r="D102" s="39"/>
      <c r="E102" s="32"/>
    </row>
    <row r="103" customFormat="false" ht="15.75" hidden="false" customHeight="false" outlineLevel="0" collapsed="false">
      <c r="D103" s="39"/>
      <c r="E103" s="32"/>
    </row>
    <row r="104" customFormat="false" ht="15.75" hidden="false" customHeight="false" outlineLevel="0" collapsed="false">
      <c r="D104" s="39"/>
      <c r="E104" s="32"/>
    </row>
    <row r="105" customFormat="false" ht="15.75" hidden="false" customHeight="false" outlineLevel="0" collapsed="false">
      <c r="D105" s="39"/>
      <c r="E105" s="32"/>
    </row>
    <row r="106" customFormat="false" ht="15.75" hidden="false" customHeight="false" outlineLevel="0" collapsed="false">
      <c r="D106" s="39"/>
      <c r="E106" s="32"/>
    </row>
    <row r="107" customFormat="false" ht="15.75" hidden="false" customHeight="false" outlineLevel="0" collapsed="false">
      <c r="D107" s="39"/>
      <c r="E107" s="32"/>
    </row>
    <row r="108" customFormat="false" ht="15.75" hidden="false" customHeight="false" outlineLevel="0" collapsed="false">
      <c r="D108" s="39"/>
      <c r="E108" s="32"/>
    </row>
    <row r="109" customFormat="false" ht="15.75" hidden="false" customHeight="false" outlineLevel="0" collapsed="false">
      <c r="D109" s="39"/>
      <c r="E109" s="32"/>
    </row>
    <row r="110" customFormat="false" ht="15.75" hidden="false" customHeight="false" outlineLevel="0" collapsed="false">
      <c r="D110" s="39"/>
      <c r="E110" s="32"/>
    </row>
    <row r="111" customFormat="false" ht="15.75" hidden="false" customHeight="false" outlineLevel="0" collapsed="false">
      <c r="D111" s="39"/>
      <c r="E111" s="32"/>
    </row>
    <row r="112" customFormat="false" ht="15.75" hidden="false" customHeight="false" outlineLevel="0" collapsed="false">
      <c r="D112" s="39"/>
      <c r="E112" s="32"/>
    </row>
    <row r="113" customFormat="false" ht="15.75" hidden="false" customHeight="false" outlineLevel="0" collapsed="false">
      <c r="D113" s="39"/>
      <c r="E113" s="32"/>
    </row>
    <row r="114" customFormat="false" ht="15.75" hidden="false" customHeight="false" outlineLevel="0" collapsed="false">
      <c r="D114" s="39"/>
      <c r="E114" s="32"/>
    </row>
    <row r="115" customFormat="false" ht="15.75" hidden="false" customHeight="false" outlineLevel="0" collapsed="false">
      <c r="D115" s="39"/>
      <c r="E115" s="32"/>
    </row>
    <row r="116" customFormat="false" ht="15.75" hidden="false" customHeight="false" outlineLevel="0" collapsed="false">
      <c r="D116" s="39"/>
      <c r="E116" s="32"/>
    </row>
    <row r="117" customFormat="false" ht="15.75" hidden="false" customHeight="false" outlineLevel="0" collapsed="false">
      <c r="D117" s="39"/>
      <c r="E117" s="32"/>
    </row>
    <row r="118" customFormat="false" ht="15.75" hidden="false" customHeight="false" outlineLevel="0" collapsed="false">
      <c r="D118" s="39"/>
      <c r="E118" s="32"/>
    </row>
    <row r="119" customFormat="false" ht="15.75" hidden="false" customHeight="false" outlineLevel="0" collapsed="false">
      <c r="D119" s="39"/>
      <c r="E119" s="32"/>
    </row>
    <row r="120" customFormat="false" ht="15.75" hidden="false" customHeight="false" outlineLevel="0" collapsed="false">
      <c r="A120" s="39"/>
      <c r="B120" s="32" t="str">
        <f aca="false">IF(A120="","",ROW()-53)</f>
        <v/>
      </c>
      <c r="E120" s="32"/>
    </row>
    <row r="121" customFormat="false" ht="15.75" hidden="false" customHeight="false" outlineLevel="0" collapsed="false">
      <c r="A121" s="39"/>
      <c r="B121" s="32" t="str">
        <f aca="false">IF(A121="","",ROW()-53)</f>
        <v/>
      </c>
      <c r="E121" s="32"/>
    </row>
    <row r="122" customFormat="false" ht="15.75" hidden="false" customHeight="false" outlineLevel="0" collapsed="false">
      <c r="A122" s="39"/>
      <c r="B122" s="32" t="str">
        <f aca="false">IF(A122="","",ROW()-53)</f>
        <v/>
      </c>
      <c r="E122" s="32"/>
    </row>
    <row r="123" customFormat="false" ht="15.75" hidden="false" customHeight="false" outlineLevel="0" collapsed="false">
      <c r="A123" s="39"/>
      <c r="B123" s="32" t="str">
        <f aca="false">IF(A123="","",ROW()-53)</f>
        <v/>
      </c>
      <c r="E123" s="32"/>
    </row>
    <row r="124" customFormat="false" ht="15.75" hidden="false" customHeight="false" outlineLevel="0" collapsed="false">
      <c r="A124" s="39"/>
      <c r="B124" s="32" t="str">
        <f aca="false">IF(A124="","",ROW()-53)</f>
        <v/>
      </c>
      <c r="E124" s="32"/>
    </row>
    <row r="125" customFormat="false" ht="15.75" hidden="false" customHeight="false" outlineLevel="0" collapsed="false">
      <c r="A125" s="39"/>
      <c r="B125" s="32" t="str">
        <f aca="false">IF(A125="","",ROW()-53)</f>
        <v/>
      </c>
      <c r="E125" s="32"/>
    </row>
    <row r="126" customFormat="false" ht="15.75" hidden="false" customHeight="false" outlineLevel="0" collapsed="false">
      <c r="A126" s="39"/>
      <c r="B126" s="32" t="str">
        <f aca="false">IF(A126="","",ROW()-53)</f>
        <v/>
      </c>
      <c r="E126" s="32"/>
    </row>
    <row r="127" customFormat="false" ht="15.75" hidden="false" customHeight="false" outlineLevel="0" collapsed="false">
      <c r="A127" s="39"/>
      <c r="B127" s="32" t="str">
        <f aca="false">IF(A127="","",ROW()-53)</f>
        <v/>
      </c>
      <c r="E127" s="32"/>
    </row>
    <row r="128" customFormat="false" ht="15.75" hidden="false" customHeight="false" outlineLevel="0" collapsed="false">
      <c r="A128" s="39"/>
      <c r="B128" s="32" t="str">
        <f aca="false">IF(A128="","",ROW()-53)</f>
        <v/>
      </c>
      <c r="E128" s="32"/>
    </row>
    <row r="129" customFormat="false" ht="15.75" hidden="false" customHeight="false" outlineLevel="0" collapsed="false">
      <c r="A129" s="39"/>
      <c r="B129" s="32" t="str">
        <f aca="false">IF(A129="","",ROW()-53)</f>
        <v/>
      </c>
      <c r="E129" s="32"/>
    </row>
    <row r="130" customFormat="false" ht="15.75" hidden="false" customHeight="false" outlineLevel="0" collapsed="false">
      <c r="A130" s="39"/>
      <c r="B130" s="32" t="str">
        <f aca="false">IF(A130="","",ROW()-53)</f>
        <v/>
      </c>
      <c r="E130" s="32"/>
    </row>
    <row r="131" customFormat="false" ht="15.75" hidden="false" customHeight="false" outlineLevel="0" collapsed="false">
      <c r="A131" s="39"/>
      <c r="B131" s="32" t="str">
        <f aca="false">IF(A131="","",ROW()-53)</f>
        <v/>
      </c>
      <c r="E131" s="32"/>
    </row>
    <row r="132" customFormat="false" ht="15.75" hidden="false" customHeight="false" outlineLevel="0" collapsed="false">
      <c r="A132" s="39"/>
      <c r="B132" s="32" t="str">
        <f aca="false">IF(A132="","",ROW()-53)</f>
        <v/>
      </c>
      <c r="E132" s="32"/>
    </row>
    <row r="133" customFormat="false" ht="15.75" hidden="false" customHeight="false" outlineLevel="0" collapsed="false">
      <c r="A133" s="39"/>
      <c r="B133" s="32" t="str">
        <f aca="false">IF(A133="","",ROW()-53)</f>
        <v/>
      </c>
      <c r="E133" s="32"/>
    </row>
    <row r="134" customFormat="false" ht="15.75" hidden="false" customHeight="false" outlineLevel="0" collapsed="false">
      <c r="A134" s="39"/>
      <c r="B134" s="32" t="str">
        <f aca="false">IF(A134="","",ROW()-53)</f>
        <v/>
      </c>
      <c r="E134" s="32"/>
    </row>
    <row r="135" customFormat="false" ht="15.75" hidden="false" customHeight="false" outlineLevel="0" collapsed="false">
      <c r="A135" s="39"/>
      <c r="B135" s="32" t="str">
        <f aca="false">IF(A135="","",ROW()-53)</f>
        <v/>
      </c>
      <c r="E135" s="32"/>
    </row>
    <row r="136" customFormat="false" ht="15.75" hidden="false" customHeight="false" outlineLevel="0" collapsed="false">
      <c r="A136" s="39"/>
      <c r="B136" s="32" t="str">
        <f aca="false">IF(A136="","",ROW()-53)</f>
        <v/>
      </c>
      <c r="E136" s="32"/>
    </row>
    <row r="137" customFormat="false" ht="15.75" hidden="false" customHeight="false" outlineLevel="0" collapsed="false">
      <c r="A137" s="39"/>
      <c r="B137" s="32" t="str">
        <f aca="false">IF(A137="","",ROW()-53)</f>
        <v/>
      </c>
      <c r="E137" s="32"/>
    </row>
    <row r="138" customFormat="false" ht="15.75" hidden="false" customHeight="false" outlineLevel="0" collapsed="false">
      <c r="A138" s="39"/>
      <c r="B138" s="32" t="str">
        <f aca="false">IF(A138="","",ROW()-53)</f>
        <v/>
      </c>
      <c r="E138" s="32"/>
    </row>
    <row r="139" customFormat="false" ht="15.75" hidden="false" customHeight="false" outlineLevel="0" collapsed="false">
      <c r="A139" s="39"/>
      <c r="B139" s="32" t="str">
        <f aca="false">IF(A139="","",ROW()-53)</f>
        <v/>
      </c>
      <c r="E139" s="32"/>
    </row>
    <row r="140" customFormat="false" ht="15.75" hidden="false" customHeight="false" outlineLevel="0" collapsed="false">
      <c r="A140" s="39"/>
      <c r="B140" s="32" t="str">
        <f aca="false">IF(A140="","",ROW()-53)</f>
        <v/>
      </c>
      <c r="E140" s="32"/>
    </row>
    <row r="141" customFormat="false" ht="15.75" hidden="false" customHeight="false" outlineLevel="0" collapsed="false">
      <c r="A141" s="39"/>
      <c r="B141" s="32" t="str">
        <f aca="false">IF(A141="","",ROW()-53)</f>
        <v/>
      </c>
      <c r="E141" s="32"/>
    </row>
    <row r="142" customFormat="false" ht="15.75" hidden="false" customHeight="false" outlineLevel="0" collapsed="false">
      <c r="A142" s="39"/>
      <c r="B142" s="32" t="str">
        <f aca="false">IF(A142="","",ROW()-53)</f>
        <v/>
      </c>
      <c r="E142" s="32"/>
    </row>
    <row r="143" customFormat="false" ht="15.75" hidden="false" customHeight="false" outlineLevel="0" collapsed="false">
      <c r="A143" s="39"/>
      <c r="B143" s="32" t="str">
        <f aca="false">IF(A143="","",ROW()-53)</f>
        <v/>
      </c>
      <c r="E143" s="32"/>
    </row>
    <row r="144" customFormat="false" ht="15.75" hidden="false" customHeight="false" outlineLevel="0" collapsed="false">
      <c r="A144" s="39"/>
      <c r="B144" s="32" t="str">
        <f aca="false">IF(A144="","",ROW()-53)</f>
        <v/>
      </c>
      <c r="E144" s="32"/>
    </row>
    <row r="145" customFormat="false" ht="15.75" hidden="false" customHeight="false" outlineLevel="0" collapsed="false">
      <c r="A145" s="39"/>
      <c r="B145" s="32" t="str">
        <f aca="false">IF(A145="","",ROW()-53)</f>
        <v/>
      </c>
      <c r="E145" s="32"/>
    </row>
    <row r="146" customFormat="false" ht="15.75" hidden="false" customHeight="false" outlineLevel="0" collapsed="false">
      <c r="A146" s="39"/>
      <c r="B146" s="32" t="str">
        <f aca="false">IF(A146="","",ROW()-53)</f>
        <v/>
      </c>
      <c r="E146" s="32"/>
    </row>
    <row r="147" customFormat="false" ht="15.75" hidden="false" customHeight="false" outlineLevel="0" collapsed="false">
      <c r="A147" s="39"/>
      <c r="B147" s="32" t="str">
        <f aca="false">IF(A147="","",ROW()-53)</f>
        <v/>
      </c>
      <c r="E147" s="32"/>
    </row>
    <row r="148" customFormat="false" ht="15.75" hidden="false" customHeight="false" outlineLevel="0" collapsed="false">
      <c r="A148" s="39"/>
      <c r="B148" s="32" t="str">
        <f aca="false">IF(A148="","",ROW()-53)</f>
        <v/>
      </c>
      <c r="E148" s="32"/>
    </row>
    <row r="149" customFormat="false" ht="15.75" hidden="false" customHeight="false" outlineLevel="0" collapsed="false">
      <c r="A149" s="39"/>
      <c r="B149" s="32" t="str">
        <f aca="false">IF(A149="","",ROW()-53)</f>
        <v/>
      </c>
      <c r="E149" s="32"/>
    </row>
    <row r="150" customFormat="false" ht="15.75" hidden="false" customHeight="false" outlineLevel="0" collapsed="false">
      <c r="A150" s="39"/>
      <c r="B150" s="32" t="str">
        <f aca="false">IF(A150="","",ROW()-53)</f>
        <v/>
      </c>
      <c r="E150" s="32"/>
    </row>
    <row r="151" customFormat="false" ht="15.75" hidden="false" customHeight="false" outlineLevel="0" collapsed="false">
      <c r="A151" s="39"/>
      <c r="B151" s="32" t="str">
        <f aca="false">IF(A151="","",ROW()-53)</f>
        <v/>
      </c>
      <c r="E151" s="32"/>
    </row>
    <row r="152" customFormat="false" ht="15.75" hidden="false" customHeight="false" outlineLevel="0" collapsed="false">
      <c r="A152" s="39"/>
      <c r="B152" s="32" t="str">
        <f aca="false">IF(A152="","",ROW()-53)</f>
        <v/>
      </c>
      <c r="E152" s="32"/>
    </row>
    <row r="153" customFormat="false" ht="15.75" hidden="false" customHeight="false" outlineLevel="0" collapsed="false">
      <c r="A153" s="39"/>
      <c r="B153" s="32" t="str">
        <f aca="false">IF(A153="","",ROW()-53)</f>
        <v/>
      </c>
      <c r="E153" s="32"/>
    </row>
    <row r="154" customFormat="false" ht="15.75" hidden="false" customHeight="false" outlineLevel="0" collapsed="false">
      <c r="A154" s="39"/>
      <c r="B154" s="32" t="str">
        <f aca="false">IF(A154="","",ROW()-53)</f>
        <v/>
      </c>
      <c r="E154" s="32"/>
    </row>
    <row r="155" customFormat="false" ht="15.75" hidden="false" customHeight="false" outlineLevel="0" collapsed="false">
      <c r="A155" s="39"/>
      <c r="B155" s="32" t="str">
        <f aca="false">IF(A155="","",ROW()-53)</f>
        <v/>
      </c>
      <c r="E155" s="32"/>
    </row>
    <row r="156" customFormat="false" ht="15.75" hidden="false" customHeight="false" outlineLevel="0" collapsed="false">
      <c r="A156" s="39"/>
      <c r="B156" s="32" t="str">
        <f aca="false">IF(A156="","",ROW()-53)</f>
        <v/>
      </c>
      <c r="E156" s="32"/>
    </row>
    <row r="157" customFormat="false" ht="15.75" hidden="false" customHeight="false" outlineLevel="0" collapsed="false">
      <c r="A157" s="39"/>
      <c r="B157" s="32" t="str">
        <f aca="false">IF(A157="","",ROW()-53)</f>
        <v/>
      </c>
      <c r="E157" s="32"/>
    </row>
    <row r="158" customFormat="false" ht="15.75" hidden="false" customHeight="false" outlineLevel="0" collapsed="false">
      <c r="A158" s="39"/>
      <c r="B158" s="32" t="str">
        <f aca="false">IF(A158="","",ROW()-53)</f>
        <v/>
      </c>
      <c r="E158" s="32"/>
    </row>
    <row r="159" customFormat="false" ht="15.75" hidden="false" customHeight="false" outlineLevel="0" collapsed="false">
      <c r="A159" s="39"/>
      <c r="B159" s="32" t="str">
        <f aca="false">IF(A159="","",ROW()-53)</f>
        <v/>
      </c>
      <c r="E159" s="32"/>
    </row>
    <row r="160" customFormat="false" ht="15.75" hidden="false" customHeight="false" outlineLevel="0" collapsed="false">
      <c r="A160" s="39"/>
      <c r="B160" s="32" t="str">
        <f aca="false">IF(A160="","",ROW()-53)</f>
        <v/>
      </c>
      <c r="E160" s="32"/>
    </row>
    <row r="161" customFormat="false" ht="15.75" hidden="false" customHeight="false" outlineLevel="0" collapsed="false">
      <c r="A161" s="39"/>
      <c r="B161" s="32" t="str">
        <f aca="false">IF(A161="","",ROW()-53)</f>
        <v/>
      </c>
      <c r="E161" s="32"/>
    </row>
    <row r="162" customFormat="false" ht="15.75" hidden="false" customHeight="false" outlineLevel="0" collapsed="false">
      <c r="A162" s="39"/>
      <c r="B162" s="32" t="str">
        <f aca="false">IF(A162="","",ROW()-53)</f>
        <v/>
      </c>
      <c r="E162" s="32"/>
    </row>
    <row r="163" customFormat="false" ht="15.75" hidden="false" customHeight="false" outlineLevel="0" collapsed="false">
      <c r="A163" s="39"/>
      <c r="B163" s="32" t="str">
        <f aca="false">IF(A163="","",ROW()-53)</f>
        <v/>
      </c>
      <c r="E163" s="32"/>
    </row>
    <row r="164" customFormat="false" ht="15.75" hidden="false" customHeight="false" outlineLevel="0" collapsed="false">
      <c r="A164" s="39"/>
      <c r="B164" s="32" t="str">
        <f aca="false">IF(A164="","",ROW()-53)</f>
        <v/>
      </c>
      <c r="E164" s="32"/>
    </row>
    <row r="165" customFormat="false" ht="15.75" hidden="false" customHeight="false" outlineLevel="0" collapsed="false">
      <c r="A165" s="39"/>
      <c r="B165" s="32" t="str">
        <f aca="false">IF(A165="","",ROW()-53)</f>
        <v/>
      </c>
      <c r="E165" s="32"/>
    </row>
    <row r="166" customFormat="false" ht="15.75" hidden="false" customHeight="false" outlineLevel="0" collapsed="false">
      <c r="A166" s="39"/>
      <c r="B166" s="32" t="str">
        <f aca="false">IF(A166="","",ROW()-53)</f>
        <v/>
      </c>
      <c r="E166" s="32"/>
    </row>
    <row r="167" customFormat="false" ht="15.75" hidden="false" customHeight="false" outlineLevel="0" collapsed="false">
      <c r="A167" s="39"/>
      <c r="B167" s="32" t="str">
        <f aca="false">IF(A167="","",ROW()-53)</f>
        <v/>
      </c>
      <c r="E167" s="32"/>
    </row>
    <row r="168" customFormat="false" ht="15.75" hidden="false" customHeight="false" outlineLevel="0" collapsed="false">
      <c r="A168" s="39"/>
      <c r="B168" s="32" t="str">
        <f aca="false">IF(A168="","",ROW()-53)</f>
        <v/>
      </c>
      <c r="E168" s="32"/>
    </row>
    <row r="169" customFormat="false" ht="15.75" hidden="false" customHeight="false" outlineLevel="0" collapsed="false">
      <c r="A169" s="39"/>
      <c r="B169" s="32" t="str">
        <f aca="false">IF(A169="","",ROW()-53)</f>
        <v/>
      </c>
      <c r="E169" s="32"/>
    </row>
    <row r="170" customFormat="false" ht="15.75" hidden="false" customHeight="false" outlineLevel="0" collapsed="false">
      <c r="A170" s="39"/>
      <c r="B170" s="32" t="str">
        <f aca="false">IF(A170="","",ROW()-53)</f>
        <v/>
      </c>
      <c r="E170" s="32"/>
    </row>
    <row r="171" customFormat="false" ht="15.75" hidden="false" customHeight="false" outlineLevel="0" collapsed="false">
      <c r="A171" s="39"/>
      <c r="B171" s="32" t="str">
        <f aca="false">IF(A171="","",ROW()-53)</f>
        <v/>
      </c>
      <c r="E171" s="32"/>
    </row>
    <row r="172" customFormat="false" ht="15.75" hidden="false" customHeight="false" outlineLevel="0" collapsed="false">
      <c r="A172" s="39"/>
      <c r="B172" s="32" t="str">
        <f aca="false">IF(A172="","",ROW()-53)</f>
        <v/>
      </c>
      <c r="E172" s="32"/>
    </row>
    <row r="173" customFormat="false" ht="15.75" hidden="false" customHeight="false" outlineLevel="0" collapsed="false">
      <c r="A173" s="39"/>
      <c r="B173" s="32" t="str">
        <f aca="false">IF(A173="","",ROW()-53)</f>
        <v/>
      </c>
      <c r="E173" s="32"/>
    </row>
    <row r="174" customFormat="false" ht="15.75" hidden="false" customHeight="false" outlineLevel="0" collapsed="false">
      <c r="A174" s="39"/>
      <c r="B174" s="32" t="str">
        <f aca="false">IF(A174="","",ROW()-53)</f>
        <v/>
      </c>
      <c r="E174" s="32"/>
    </row>
    <row r="175" customFormat="false" ht="15.75" hidden="false" customHeight="false" outlineLevel="0" collapsed="false">
      <c r="A175" s="39"/>
      <c r="B175" s="32" t="str">
        <f aca="false">IF(A175="","",ROW()-53)</f>
        <v/>
      </c>
      <c r="E175" s="32"/>
    </row>
    <row r="176" customFormat="false" ht="15.75" hidden="false" customHeight="false" outlineLevel="0" collapsed="false">
      <c r="A176" s="39"/>
      <c r="B176" s="32" t="str">
        <f aca="false">IF(A176="","",ROW()-53)</f>
        <v/>
      </c>
      <c r="E176" s="32"/>
    </row>
    <row r="177" customFormat="false" ht="15.75" hidden="false" customHeight="false" outlineLevel="0" collapsed="false">
      <c r="A177" s="39"/>
      <c r="B177" s="32" t="str">
        <f aca="false">IF(A177="","",ROW()-53)</f>
        <v/>
      </c>
      <c r="E177" s="32"/>
    </row>
    <row r="178" customFormat="false" ht="15.75" hidden="false" customHeight="false" outlineLevel="0" collapsed="false">
      <c r="A178" s="39"/>
      <c r="B178" s="32" t="str">
        <f aca="false">IF(A178="","",ROW()-53)</f>
        <v/>
      </c>
      <c r="E178" s="32"/>
    </row>
    <row r="179" customFormat="false" ht="15.75" hidden="false" customHeight="false" outlineLevel="0" collapsed="false">
      <c r="A179" s="39"/>
      <c r="B179" s="32" t="str">
        <f aca="false">IF(A179="","",ROW()-53)</f>
        <v/>
      </c>
      <c r="E179" s="32"/>
    </row>
    <row r="180" customFormat="false" ht="15.75" hidden="false" customHeight="false" outlineLevel="0" collapsed="false">
      <c r="A180" s="39"/>
      <c r="B180" s="32" t="str">
        <f aca="false">IF(A180="","",ROW()-53)</f>
        <v/>
      </c>
      <c r="E180" s="32"/>
    </row>
    <row r="181" customFormat="false" ht="15.75" hidden="false" customHeight="false" outlineLevel="0" collapsed="false">
      <c r="A181" s="39"/>
      <c r="B181" s="32" t="str">
        <f aca="false">IF(A181="","",ROW()-53)</f>
        <v/>
      </c>
      <c r="E181" s="32"/>
    </row>
    <row r="182" customFormat="false" ht="15.75" hidden="false" customHeight="false" outlineLevel="0" collapsed="false">
      <c r="A182" s="39"/>
      <c r="B182" s="32" t="str">
        <f aca="false">IF(A182="","",ROW()-53)</f>
        <v/>
      </c>
      <c r="E182" s="32"/>
    </row>
    <row r="183" customFormat="false" ht="15.75" hidden="false" customHeight="false" outlineLevel="0" collapsed="false">
      <c r="A183" s="39"/>
      <c r="B183" s="32" t="str">
        <f aca="false">IF(A183="","",ROW()-53)</f>
        <v/>
      </c>
      <c r="E183" s="32"/>
    </row>
    <row r="184" customFormat="false" ht="15.75" hidden="false" customHeight="false" outlineLevel="0" collapsed="false">
      <c r="A184" s="39"/>
      <c r="B184" s="32" t="str">
        <f aca="false">IF(A184="","",ROW()-53)</f>
        <v/>
      </c>
      <c r="E184" s="32"/>
    </row>
    <row r="185" customFormat="false" ht="15.75" hidden="false" customHeight="false" outlineLevel="0" collapsed="false">
      <c r="A185" s="39"/>
      <c r="B185" s="32" t="str">
        <f aca="false">IF(A185="","",ROW()-53)</f>
        <v/>
      </c>
      <c r="E185" s="32"/>
    </row>
    <row r="186" customFormat="false" ht="15.75" hidden="false" customHeight="false" outlineLevel="0" collapsed="false">
      <c r="A186" s="39"/>
      <c r="B186" s="32" t="str">
        <f aca="false">IF(A186="","",ROW()-53)</f>
        <v/>
      </c>
      <c r="E186" s="32"/>
    </row>
    <row r="187" customFormat="false" ht="15.75" hidden="false" customHeight="false" outlineLevel="0" collapsed="false">
      <c r="A187" s="39"/>
      <c r="B187" s="32" t="str">
        <f aca="false">IF(A187="","",ROW()-53)</f>
        <v/>
      </c>
      <c r="E187" s="32"/>
    </row>
    <row r="188" customFormat="false" ht="15.75" hidden="false" customHeight="false" outlineLevel="0" collapsed="false">
      <c r="A188" s="39"/>
      <c r="B188" s="32" t="str">
        <f aca="false">IF(A188="","",ROW()-53)</f>
        <v/>
      </c>
      <c r="E188" s="32"/>
    </row>
    <row r="189" customFormat="false" ht="15.75" hidden="false" customHeight="false" outlineLevel="0" collapsed="false">
      <c r="A189" s="39"/>
      <c r="B189" s="32" t="str">
        <f aca="false">IF(A189="","",ROW()-53)</f>
        <v/>
      </c>
      <c r="E189" s="32"/>
    </row>
    <row r="190" customFormat="false" ht="15.75" hidden="false" customHeight="false" outlineLevel="0" collapsed="false">
      <c r="A190" s="39"/>
      <c r="B190" s="32" t="str">
        <f aca="false">IF(A190="","",ROW()-53)</f>
        <v/>
      </c>
      <c r="E190" s="32"/>
    </row>
    <row r="191" customFormat="false" ht="15.75" hidden="false" customHeight="false" outlineLevel="0" collapsed="false">
      <c r="A191" s="39"/>
      <c r="B191" s="32" t="str">
        <f aca="false">IF(A191="","",ROW()-53)</f>
        <v/>
      </c>
      <c r="E191" s="32"/>
    </row>
    <row r="192" customFormat="false" ht="15.75" hidden="false" customHeight="false" outlineLevel="0" collapsed="false">
      <c r="A192" s="39"/>
      <c r="B192" s="32" t="str">
        <f aca="false">IF(A192="","",ROW()-53)</f>
        <v/>
      </c>
      <c r="E192" s="32"/>
    </row>
    <row r="193" customFormat="false" ht="15.75" hidden="false" customHeight="false" outlineLevel="0" collapsed="false">
      <c r="A193" s="39"/>
      <c r="B193" s="32" t="str">
        <f aca="false">IF(A193="","",ROW()-53)</f>
        <v/>
      </c>
      <c r="E193" s="32"/>
    </row>
    <row r="194" customFormat="false" ht="15.75" hidden="false" customHeight="false" outlineLevel="0" collapsed="false">
      <c r="A194" s="39"/>
      <c r="B194" s="32" t="str">
        <f aca="false">IF(A194="","",ROW()-53)</f>
        <v/>
      </c>
      <c r="E194" s="32"/>
    </row>
    <row r="195" customFormat="false" ht="15.75" hidden="false" customHeight="false" outlineLevel="0" collapsed="false">
      <c r="A195" s="39"/>
      <c r="B195" s="32" t="str">
        <f aca="false">IF(A195="","",ROW()-53)</f>
        <v/>
      </c>
      <c r="E195" s="32"/>
    </row>
    <row r="196" customFormat="false" ht="15.75" hidden="false" customHeight="false" outlineLevel="0" collapsed="false">
      <c r="A196" s="39"/>
      <c r="B196" s="32" t="str">
        <f aca="false">IF(A196="","",ROW()-53)</f>
        <v/>
      </c>
      <c r="E196" s="32"/>
    </row>
    <row r="197" customFormat="false" ht="15.75" hidden="false" customHeight="false" outlineLevel="0" collapsed="false">
      <c r="A197" s="39"/>
      <c r="B197" s="32" t="str">
        <f aca="false">IF(A197="","",ROW()-53)</f>
        <v/>
      </c>
      <c r="E197" s="32"/>
    </row>
    <row r="198" customFormat="false" ht="15.75" hidden="false" customHeight="false" outlineLevel="0" collapsed="false">
      <c r="A198" s="39"/>
      <c r="B198" s="32" t="str">
        <f aca="false">IF(A198="","",ROW()-53)</f>
        <v/>
      </c>
      <c r="E198" s="32"/>
    </row>
    <row r="199" customFormat="false" ht="15.75" hidden="false" customHeight="false" outlineLevel="0" collapsed="false">
      <c r="A199" s="39"/>
      <c r="B199" s="32" t="str">
        <f aca="false">IF(A199="","",ROW()-53)</f>
        <v/>
      </c>
      <c r="E199" s="32"/>
    </row>
    <row r="200" customFormat="false" ht="15.75" hidden="false" customHeight="false" outlineLevel="0" collapsed="false">
      <c r="A200" s="39"/>
      <c r="B200" s="32" t="str">
        <f aca="false">IF(A200="","",ROW()-53)</f>
        <v/>
      </c>
      <c r="E200" s="32"/>
    </row>
    <row r="201" customFormat="false" ht="15.75" hidden="false" customHeight="false" outlineLevel="0" collapsed="false">
      <c r="A201" s="39"/>
      <c r="B201" s="32" t="str">
        <f aca="false">IF(A201="","",ROW()-53)</f>
        <v/>
      </c>
      <c r="E201" s="32"/>
    </row>
    <row r="202" customFormat="false" ht="15.75" hidden="false" customHeight="false" outlineLevel="0" collapsed="false">
      <c r="A202" s="39"/>
      <c r="B202" s="32" t="str">
        <f aca="false">IF(A202="","",ROW()-53)</f>
        <v/>
      </c>
      <c r="E202" s="32"/>
    </row>
    <row r="203" customFormat="false" ht="15.75" hidden="false" customHeight="false" outlineLevel="0" collapsed="false">
      <c r="A203" s="39"/>
      <c r="B203" s="32" t="str">
        <f aca="false">IF(A203="","",ROW()-53)</f>
        <v/>
      </c>
      <c r="E203" s="32"/>
    </row>
    <row r="204" customFormat="false" ht="15.75" hidden="false" customHeight="false" outlineLevel="0" collapsed="false">
      <c r="A204" s="39"/>
      <c r="B204" s="32" t="str">
        <f aca="false">IF(A204="","",ROW()-53)</f>
        <v/>
      </c>
      <c r="E204" s="32"/>
    </row>
    <row r="205" customFormat="false" ht="15.75" hidden="false" customHeight="false" outlineLevel="0" collapsed="false">
      <c r="A205" s="39"/>
      <c r="B205" s="32" t="str">
        <f aca="false">IF(A205="","",ROW()-53)</f>
        <v/>
      </c>
      <c r="E205" s="32"/>
    </row>
    <row r="206" customFormat="false" ht="15.75" hidden="false" customHeight="false" outlineLevel="0" collapsed="false">
      <c r="A206" s="39"/>
      <c r="B206" s="32" t="str">
        <f aca="false">IF(A206="","",ROW()-53)</f>
        <v/>
      </c>
      <c r="E206" s="32"/>
    </row>
    <row r="207" customFormat="false" ht="15.75" hidden="false" customHeight="false" outlineLevel="0" collapsed="false">
      <c r="A207" s="39"/>
      <c r="B207" s="32" t="str">
        <f aca="false">IF(A207="","",ROW()-53)</f>
        <v/>
      </c>
      <c r="E207" s="32"/>
    </row>
    <row r="208" customFormat="false" ht="15.75" hidden="false" customHeight="false" outlineLevel="0" collapsed="false">
      <c r="A208" s="39"/>
      <c r="B208" s="32" t="str">
        <f aca="false">IF(A208="","",ROW()-53)</f>
        <v/>
      </c>
      <c r="E208" s="32"/>
    </row>
    <row r="209" customFormat="false" ht="15.75" hidden="false" customHeight="false" outlineLevel="0" collapsed="false">
      <c r="A209" s="39"/>
      <c r="B209" s="32" t="str">
        <f aca="false">IF(A209="","",ROW()-53)</f>
        <v/>
      </c>
      <c r="E209" s="32"/>
    </row>
    <row r="210" customFormat="false" ht="15.75" hidden="false" customHeight="false" outlineLevel="0" collapsed="false">
      <c r="A210" s="39"/>
      <c r="B210" s="32" t="str">
        <f aca="false">IF(A210="","",ROW()-53)</f>
        <v/>
      </c>
      <c r="E210" s="32"/>
    </row>
    <row r="211" customFormat="false" ht="15.75" hidden="false" customHeight="false" outlineLevel="0" collapsed="false">
      <c r="A211" s="39"/>
      <c r="B211" s="32" t="str">
        <f aca="false">IF(A211="","",ROW()-53)</f>
        <v/>
      </c>
      <c r="E211" s="32"/>
    </row>
    <row r="212" customFormat="false" ht="15.75" hidden="false" customHeight="false" outlineLevel="0" collapsed="false">
      <c r="A212" s="39"/>
      <c r="B212" s="32" t="str">
        <f aca="false">IF(A212="","",ROW()-53)</f>
        <v/>
      </c>
      <c r="E212" s="32"/>
    </row>
    <row r="213" customFormat="false" ht="15.75" hidden="false" customHeight="false" outlineLevel="0" collapsed="false">
      <c r="A213" s="39"/>
      <c r="B213" s="32" t="str">
        <f aca="false">IF(A213="","",ROW()-53)</f>
        <v/>
      </c>
      <c r="E213" s="32"/>
    </row>
    <row r="214" customFormat="false" ht="15.75" hidden="false" customHeight="false" outlineLevel="0" collapsed="false">
      <c r="A214" s="39"/>
      <c r="B214" s="32" t="str">
        <f aca="false">IF(A214="","",ROW()-53)</f>
        <v/>
      </c>
      <c r="E214" s="32"/>
    </row>
    <row r="215" customFormat="false" ht="15.75" hidden="false" customHeight="false" outlineLevel="0" collapsed="false">
      <c r="A215" s="39"/>
      <c r="B215" s="32" t="str">
        <f aca="false">IF(A215="","",ROW()-53)</f>
        <v/>
      </c>
      <c r="E215" s="32"/>
    </row>
    <row r="216" customFormat="false" ht="15.75" hidden="false" customHeight="false" outlineLevel="0" collapsed="false">
      <c r="A216" s="39"/>
      <c r="B216" s="32" t="str">
        <f aca="false">IF(A216="","",ROW()-53)</f>
        <v/>
      </c>
      <c r="E216" s="32"/>
    </row>
    <row r="217" customFormat="false" ht="15.75" hidden="false" customHeight="false" outlineLevel="0" collapsed="false">
      <c r="A217" s="39"/>
      <c r="B217" s="32" t="str">
        <f aca="false">IF(A217="","",ROW()-53)</f>
        <v/>
      </c>
      <c r="E217" s="32"/>
    </row>
    <row r="218" customFormat="false" ht="15.75" hidden="false" customHeight="false" outlineLevel="0" collapsed="false">
      <c r="A218" s="39"/>
      <c r="B218" s="32" t="str">
        <f aca="false">IF(A218="","",ROW()-53)</f>
        <v/>
      </c>
      <c r="E218" s="32"/>
    </row>
    <row r="219" customFormat="false" ht="15.75" hidden="false" customHeight="false" outlineLevel="0" collapsed="false">
      <c r="A219" s="39"/>
      <c r="B219" s="32" t="str">
        <f aca="false">IF(A219="","",ROW()-53)</f>
        <v/>
      </c>
      <c r="E219" s="32"/>
    </row>
    <row r="220" customFormat="false" ht="15.75" hidden="false" customHeight="false" outlineLevel="0" collapsed="false">
      <c r="A220" s="39"/>
      <c r="E220" s="32"/>
    </row>
    <row r="221" customFormat="false" ht="15.75" hidden="false" customHeight="false" outlineLevel="0" collapsed="false">
      <c r="A221" s="39"/>
      <c r="E221" s="32"/>
    </row>
    <row r="222" customFormat="false" ht="15.75" hidden="false" customHeight="false" outlineLevel="0" collapsed="false">
      <c r="A222" s="39"/>
      <c r="E222" s="32"/>
    </row>
    <row r="223" customFormat="false" ht="15.75" hidden="false" customHeight="false" outlineLevel="0" collapsed="false">
      <c r="A223" s="39"/>
      <c r="E223" s="32"/>
    </row>
    <row r="224" customFormat="false" ht="15.75" hidden="false" customHeight="false" outlineLevel="0" collapsed="false">
      <c r="A224" s="39"/>
      <c r="E224" s="32"/>
    </row>
    <row r="225" customFormat="false" ht="15.75" hidden="false" customHeight="false" outlineLevel="0" collapsed="false">
      <c r="A225" s="39"/>
      <c r="E225" s="32"/>
    </row>
    <row r="226" customFormat="false" ht="15.75" hidden="false" customHeight="false" outlineLevel="0" collapsed="false">
      <c r="A226" s="39"/>
      <c r="E226" s="32"/>
    </row>
    <row r="227" customFormat="false" ht="15.75" hidden="false" customHeight="false" outlineLevel="0" collapsed="false">
      <c r="A227" s="39"/>
      <c r="E227" s="32"/>
    </row>
    <row r="228" customFormat="false" ht="15.75" hidden="false" customHeight="false" outlineLevel="0" collapsed="false">
      <c r="A228" s="39"/>
      <c r="E228" s="32"/>
    </row>
    <row r="229" customFormat="false" ht="15.75" hidden="false" customHeight="false" outlineLevel="0" collapsed="false">
      <c r="A229" s="39"/>
      <c r="E229" s="32"/>
    </row>
    <row r="230" customFormat="false" ht="15.75" hidden="false" customHeight="false" outlineLevel="0" collapsed="false">
      <c r="A230" s="39"/>
      <c r="E230" s="32"/>
    </row>
    <row r="231" customFormat="false" ht="15.75" hidden="false" customHeight="false" outlineLevel="0" collapsed="false">
      <c r="A231" s="39"/>
      <c r="E231" s="32"/>
    </row>
    <row r="232" customFormat="false" ht="15.75" hidden="false" customHeight="false" outlineLevel="0" collapsed="false">
      <c r="A232" s="39"/>
      <c r="E232" s="32"/>
    </row>
    <row r="233" customFormat="false" ht="15.75" hidden="false" customHeight="false" outlineLevel="0" collapsed="false">
      <c r="A233" s="39"/>
      <c r="E233" s="32"/>
    </row>
    <row r="234" customFormat="false" ht="15.75" hidden="false" customHeight="false" outlineLevel="0" collapsed="false">
      <c r="A234" s="39"/>
      <c r="E234" s="32"/>
    </row>
    <row r="235" customFormat="false" ht="15.75" hidden="false" customHeight="false" outlineLevel="0" collapsed="false">
      <c r="A235" s="39"/>
      <c r="E235" s="32"/>
    </row>
    <row r="236" customFormat="false" ht="15.75" hidden="false" customHeight="false" outlineLevel="0" collapsed="false">
      <c r="A236" s="39"/>
      <c r="E236" s="32"/>
    </row>
    <row r="237" customFormat="false" ht="15.75" hidden="false" customHeight="false" outlineLevel="0" collapsed="false">
      <c r="A237" s="39"/>
      <c r="E237" s="32"/>
    </row>
    <row r="238" customFormat="false" ht="15.75" hidden="false" customHeight="false" outlineLevel="0" collapsed="false">
      <c r="A238" s="39"/>
      <c r="E238" s="32"/>
    </row>
    <row r="239" customFormat="false" ht="15.75" hidden="false" customHeight="false" outlineLevel="0" collapsed="false">
      <c r="A239" s="39"/>
      <c r="E239" s="32" t="str">
        <f aca="false">IF(D239="","",ROW()-53)</f>
        <v/>
      </c>
    </row>
    <row r="240" customFormat="false" ht="15.75" hidden="false" customHeight="false" outlineLevel="0" collapsed="false">
      <c r="A240" s="39"/>
      <c r="E240" s="32" t="str">
        <f aca="false">IF(D240="","",ROW()-53)</f>
        <v/>
      </c>
    </row>
    <row r="241" customFormat="false" ht="15.75" hidden="false" customHeight="false" outlineLevel="0" collapsed="false">
      <c r="A241" s="39"/>
      <c r="E241" s="32" t="str">
        <f aca="false">IF(D241="","",ROW()-53)</f>
        <v/>
      </c>
    </row>
    <row r="242" customFormat="false" ht="15.75" hidden="false" customHeight="false" outlineLevel="0" collapsed="false">
      <c r="A242" s="39"/>
      <c r="E242" s="32" t="str">
        <f aca="false">IF(D242="","",ROW()-53)</f>
        <v/>
      </c>
    </row>
    <row r="243" customFormat="false" ht="15.75" hidden="false" customHeight="false" outlineLevel="0" collapsed="false">
      <c r="A243" s="39"/>
      <c r="E243" s="32" t="str">
        <f aca="false">IF(D243="","",ROW()-53)</f>
        <v/>
      </c>
    </row>
    <row r="244" customFormat="false" ht="15.75" hidden="false" customHeight="false" outlineLevel="0" collapsed="false">
      <c r="A244" s="39"/>
      <c r="E244" s="32" t="str">
        <f aca="false">IF(D244="","",ROW()-53)</f>
        <v/>
      </c>
    </row>
    <row r="245" customFormat="false" ht="15.75" hidden="false" customHeight="false" outlineLevel="0" collapsed="false">
      <c r="A245" s="39"/>
      <c r="E245" s="32" t="str">
        <f aca="false">IF(D245="","",ROW()-53)</f>
        <v/>
      </c>
    </row>
    <row r="246" customFormat="false" ht="15.75" hidden="false" customHeight="false" outlineLevel="0" collapsed="false">
      <c r="A246" s="39"/>
      <c r="E246" s="32" t="str">
        <f aca="false">IF(D246="","",ROW()-53)</f>
        <v/>
      </c>
    </row>
    <row r="247" customFormat="false" ht="15.75" hidden="false" customHeight="false" outlineLevel="0" collapsed="false">
      <c r="A247" s="39"/>
      <c r="E247" s="32" t="str">
        <f aca="false">IF(D247="","",ROW()-53)</f>
        <v/>
      </c>
    </row>
    <row r="248" customFormat="false" ht="15.75" hidden="false" customHeight="false" outlineLevel="0" collapsed="false">
      <c r="A248" s="39"/>
      <c r="E248" s="32" t="str">
        <f aca="false">IF(D248="","",ROW()-53)</f>
        <v/>
      </c>
    </row>
    <row r="249" customFormat="false" ht="15.75" hidden="false" customHeight="false" outlineLevel="0" collapsed="false">
      <c r="A249" s="39"/>
      <c r="E249" s="32" t="str">
        <f aca="false">IF(D249="","",ROW()-53)</f>
        <v/>
      </c>
    </row>
    <row r="250" customFormat="false" ht="15.75" hidden="false" customHeight="false" outlineLevel="0" collapsed="false">
      <c r="A250" s="39"/>
      <c r="E250" s="32" t="str">
        <f aca="false">IF(D250="","",ROW()-53)</f>
        <v/>
      </c>
    </row>
    <row r="251" customFormat="false" ht="15.75" hidden="false" customHeight="false" outlineLevel="0" collapsed="false">
      <c r="A251" s="39"/>
      <c r="E251" s="32" t="str">
        <f aca="false">IF(D251="","",ROW()-53)</f>
        <v/>
      </c>
    </row>
    <row r="252" customFormat="false" ht="15.75" hidden="false" customHeight="false" outlineLevel="0" collapsed="false">
      <c r="A252" s="39"/>
      <c r="E252" s="32" t="str">
        <f aca="false">IF(D252="","",ROW()-53)</f>
        <v/>
      </c>
    </row>
    <row r="253" customFormat="false" ht="15.75" hidden="false" customHeight="false" outlineLevel="0" collapsed="false">
      <c r="A253" s="39"/>
      <c r="E253" s="32" t="str">
        <f aca="false">IF(D253="","",ROW()-53)</f>
        <v/>
      </c>
    </row>
    <row r="254" customFormat="false" ht="15.75" hidden="false" customHeight="false" outlineLevel="0" collapsed="false">
      <c r="A254" s="39"/>
      <c r="E254" s="32" t="str">
        <f aca="false">IF(D254="","",ROW()-53)</f>
        <v/>
      </c>
    </row>
    <row r="255" customFormat="false" ht="15.75" hidden="false" customHeight="false" outlineLevel="0" collapsed="false">
      <c r="A255" s="39"/>
    </row>
    <row r="256" customFormat="false" ht="15.75" hidden="false" customHeight="false" outlineLevel="0" collapsed="false">
      <c r="A256" s="39"/>
    </row>
    <row r="257" customFormat="false" ht="15.75" hidden="false" customHeight="false" outlineLevel="0" collapsed="false">
      <c r="A257" s="39"/>
    </row>
    <row r="258" customFormat="false" ht="15.75" hidden="false" customHeight="false" outlineLevel="0" collapsed="false">
      <c r="A258" s="39"/>
    </row>
    <row r="259" customFormat="false" ht="15.75" hidden="false" customHeight="false" outlineLevel="0" collapsed="false">
      <c r="A259" s="39"/>
    </row>
    <row r="260" customFormat="false" ht="15.75" hidden="false" customHeight="false" outlineLevel="0" collapsed="false">
      <c r="A260" s="39"/>
    </row>
    <row r="261" customFormat="false" ht="15.75" hidden="false" customHeight="false" outlineLevel="0" collapsed="false">
      <c r="A261" s="39"/>
    </row>
    <row r="262" customFormat="false" ht="15.75" hidden="false" customHeight="false" outlineLevel="0" collapsed="false">
      <c r="A262" s="39"/>
    </row>
    <row r="263" customFormat="false" ht="15.75" hidden="false" customHeight="false" outlineLevel="0" collapsed="false">
      <c r="A263" s="39"/>
    </row>
    <row r="264" customFormat="false" ht="15.75" hidden="false" customHeight="false" outlineLevel="0" collapsed="false">
      <c r="A264" s="39"/>
    </row>
    <row r="265" customFormat="false" ht="15.75" hidden="false" customHeight="false" outlineLevel="0" collapsed="false">
      <c r="A265" s="39"/>
    </row>
    <row r="266" customFormat="false" ht="15.75" hidden="false" customHeight="false" outlineLevel="0" collapsed="false">
      <c r="A266" s="39"/>
    </row>
    <row r="267" customFormat="false" ht="15.75" hidden="false" customHeight="false" outlineLevel="0" collapsed="false">
      <c r="A267" s="39"/>
    </row>
    <row r="268" customFormat="false" ht="15.75" hidden="false" customHeight="false" outlineLevel="0" collapsed="false">
      <c r="A268" s="39"/>
    </row>
    <row r="269" customFormat="false" ht="15.75" hidden="false" customHeight="false" outlineLevel="0" collapsed="false">
      <c r="A269" s="39"/>
    </row>
    <row r="270" customFormat="false" ht="15.75" hidden="false" customHeight="false" outlineLevel="0" collapsed="false">
      <c r="A270" s="39"/>
    </row>
    <row r="271" customFormat="false" ht="15.75" hidden="false" customHeight="false" outlineLevel="0" collapsed="false">
      <c r="A271" s="39"/>
    </row>
    <row r="272" customFormat="false" ht="15.75" hidden="false" customHeight="false" outlineLevel="0" collapsed="false">
      <c r="A272" s="39"/>
    </row>
    <row r="273" customFormat="false" ht="15.75" hidden="false" customHeight="false" outlineLevel="0" collapsed="false">
      <c r="A273" s="39"/>
    </row>
  </sheetData>
  <mergeCells count="1">
    <mergeCell ref="D50:H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530</v>
      </c>
      <c r="H1" s="3" t="s">
        <v>8</v>
      </c>
      <c r="I1" s="3" t="s">
        <v>573</v>
      </c>
      <c r="J1" s="3" t="s">
        <v>574</v>
      </c>
      <c r="K1" s="3" t="s">
        <v>575</v>
      </c>
      <c r="L1" s="3" t="s">
        <v>576</v>
      </c>
      <c r="M1" s="3" t="s">
        <v>531</v>
      </c>
      <c r="N1" s="3" t="s">
        <v>532</v>
      </c>
      <c r="O1" s="3" t="s">
        <v>533</v>
      </c>
      <c r="P1" s="3" t="s">
        <v>535</v>
      </c>
      <c r="Q1" s="3" t="n">
        <v>1</v>
      </c>
      <c r="R1" s="3" t="n">
        <v>2</v>
      </c>
      <c r="S1" s="3" t="n">
        <v>3</v>
      </c>
      <c r="T1" s="3" t="n">
        <v>4</v>
      </c>
      <c r="U1" s="3" t="n">
        <v>5</v>
      </c>
      <c r="V1" s="3" t="n">
        <v>1</v>
      </c>
      <c r="W1" s="3" t="n">
        <v>2</v>
      </c>
      <c r="X1" s="3" t="n">
        <v>3</v>
      </c>
      <c r="Y1" s="3" t="n">
        <v>4</v>
      </c>
      <c r="Z1" s="3" t="n">
        <v>5</v>
      </c>
      <c r="AA1" s="3" t="n">
        <v>1</v>
      </c>
      <c r="AB1" s="3" t="n">
        <v>2</v>
      </c>
      <c r="AC1" s="3" t="n">
        <v>3</v>
      </c>
      <c r="AD1" s="3" t="n">
        <v>4</v>
      </c>
      <c r="AE1" s="3" t="n">
        <v>5</v>
      </c>
      <c r="AF1" s="3" t="n">
        <v>1</v>
      </c>
      <c r="AG1" s="3" t="n">
        <v>2</v>
      </c>
      <c r="AH1" s="3" t="n">
        <v>3</v>
      </c>
      <c r="AI1" s="3" t="n">
        <v>4</v>
      </c>
      <c r="AJ1" s="3" t="n">
        <v>5</v>
      </c>
      <c r="AK1" s="3" t="s">
        <v>577</v>
      </c>
      <c r="AL1" s="3" t="s">
        <v>577</v>
      </c>
      <c r="AM1" s="3" t="s">
        <v>577</v>
      </c>
      <c r="AN1" s="3" t="s">
        <v>577</v>
      </c>
      <c r="AO1" s="3" t="s">
        <v>577</v>
      </c>
    </row>
    <row r="2" customFormat="false" ht="15.75" hidden="false" customHeight="false" outlineLevel="0" collapsed="false">
      <c r="A2" s="40" t="n">
        <v>43596.1672337963</v>
      </c>
      <c r="B2" s="3" t="s">
        <v>578</v>
      </c>
      <c r="C2" s="3" t="s">
        <v>579</v>
      </c>
      <c r="D2" s="3" t="n">
        <v>11</v>
      </c>
      <c r="E2" s="3" t="n">
        <v>19</v>
      </c>
      <c r="G2" s="4" t="s">
        <v>580</v>
      </c>
      <c r="H2" s="3" t="s">
        <v>581</v>
      </c>
      <c r="I2" s="3" t="s">
        <v>582</v>
      </c>
      <c r="J2" s="3" t="s">
        <v>583</v>
      </c>
      <c r="K2" s="3" t="s">
        <v>584</v>
      </c>
      <c r="L2" s="3" t="s">
        <v>339</v>
      </c>
      <c r="M2" s="3" t="s">
        <v>585</v>
      </c>
      <c r="N2" s="3" t="n">
        <v>2</v>
      </c>
      <c r="O2" s="3" t="n">
        <v>2</v>
      </c>
      <c r="Q2" s="3" t="n">
        <f aca="false">TRUE()</f>
        <v>1</v>
      </c>
      <c r="R2" s="3" t="n">
        <f aca="false">TRUE()</f>
        <v>1</v>
      </c>
      <c r="S2" s="3" t="n">
        <f aca="false">FALSE()</f>
        <v>0</v>
      </c>
      <c r="T2" s="3" t="n">
        <f aca="false">FALSE()</f>
        <v>0</v>
      </c>
      <c r="U2" s="3" t="n">
        <f aca="false">FALSE()</f>
        <v>0</v>
      </c>
      <c r="V2" s="3" t="n">
        <f aca="false">TRUE()</f>
        <v>1</v>
      </c>
      <c r="W2" s="3" t="n">
        <f aca="false">FALSE()</f>
        <v>0</v>
      </c>
      <c r="X2" s="3" t="n">
        <f aca="false">FALSE()</f>
        <v>0</v>
      </c>
      <c r="Y2" s="3" t="n">
        <f aca="false">FALSE()</f>
        <v>0</v>
      </c>
      <c r="Z2" s="3" t="n">
        <f aca="false">FALSE()</f>
        <v>0</v>
      </c>
      <c r="AA2" s="3" t="n">
        <f aca="false">TRUE()</f>
        <v>1</v>
      </c>
      <c r="AB2" s="3" t="n">
        <f aca="false">TRUE()</f>
        <v>1</v>
      </c>
      <c r="AC2" s="3" t="n">
        <f aca="false">TRUE()</f>
        <v>1</v>
      </c>
      <c r="AD2" s="3" t="n">
        <f aca="false">TRUE()</f>
        <v>1</v>
      </c>
      <c r="AE2" s="3" t="n">
        <f aca="false">FALSE()</f>
        <v>0</v>
      </c>
      <c r="AF2" s="3" t="n">
        <f aca="false">FALSE()</f>
        <v>0</v>
      </c>
      <c r="AG2" s="3" t="n">
        <f aca="false">FALSE()</f>
        <v>0</v>
      </c>
      <c r="AH2" s="3" t="n">
        <f aca="false">FALSE()</f>
        <v>0</v>
      </c>
      <c r="AI2" s="3" t="n">
        <f aca="false">FALSE()</f>
        <v>0</v>
      </c>
      <c r="AJ2" s="3" t="n">
        <f aca="false">FALSE()</f>
        <v>0</v>
      </c>
      <c r="AK2" s="3" t="n">
        <v>2</v>
      </c>
      <c r="AL2" s="3" t="n">
        <v>1</v>
      </c>
      <c r="AM2" s="3" t="n">
        <v>4</v>
      </c>
      <c r="AN2" s="3" t="n">
        <v>0</v>
      </c>
      <c r="AO2" s="3" t="n">
        <f aca="false">FALSE()</f>
        <v>0</v>
      </c>
    </row>
    <row r="3" customFormat="false" ht="15.75" hidden="false" customHeight="false" outlineLevel="0" collapsed="false">
      <c r="A3" s="40" t="n">
        <v>43596.1710185185</v>
      </c>
      <c r="B3" s="3" t="s">
        <v>586</v>
      </c>
      <c r="C3" s="3" t="s">
        <v>156</v>
      </c>
      <c r="D3" s="3" t="n">
        <v>9</v>
      </c>
      <c r="E3" s="3" t="n">
        <v>117</v>
      </c>
      <c r="G3" s="3" t="s">
        <v>232</v>
      </c>
      <c r="H3" s="3" t="s">
        <v>500</v>
      </c>
      <c r="I3" s="3" t="s">
        <v>587</v>
      </c>
      <c r="J3" s="3" t="s">
        <v>588</v>
      </c>
      <c r="K3" s="3" t="s">
        <v>589</v>
      </c>
      <c r="L3" s="3" t="s">
        <v>590</v>
      </c>
      <c r="M3" s="3" t="s">
        <v>585</v>
      </c>
      <c r="N3" s="3" t="n">
        <v>5</v>
      </c>
      <c r="O3" s="3" t="n">
        <v>2</v>
      </c>
      <c r="Q3" s="3" t="n">
        <f aca="false">TRUE()</f>
        <v>1</v>
      </c>
      <c r="R3" s="3" t="n">
        <f aca="false">FALSE()</f>
        <v>0</v>
      </c>
      <c r="S3" s="3" t="n">
        <f aca="false">FALSE()</f>
        <v>0</v>
      </c>
      <c r="T3" s="3" t="n">
        <f aca="false">FALSE()</f>
        <v>0</v>
      </c>
      <c r="U3" s="3" t="n">
        <f aca="false">FALSE()</f>
        <v>0</v>
      </c>
      <c r="V3" s="3" t="n">
        <f aca="false">TRUE()</f>
        <v>1</v>
      </c>
      <c r="W3" s="3" t="n">
        <f aca="false">FALSE()</f>
        <v>0</v>
      </c>
      <c r="X3" s="3" t="n">
        <f aca="false">FALSE()</f>
        <v>0</v>
      </c>
      <c r="Y3" s="3" t="n">
        <f aca="false">FALSE()</f>
        <v>0</v>
      </c>
      <c r="Z3" s="3" t="n">
        <f aca="false">FALSE()</f>
        <v>0</v>
      </c>
      <c r="AA3" s="3" t="n">
        <f aca="false">FALSE()</f>
        <v>0</v>
      </c>
      <c r="AB3" s="3" t="n">
        <f aca="false">FALSE()</f>
        <v>0</v>
      </c>
      <c r="AC3" s="3" t="n">
        <f aca="false">FALSE()</f>
        <v>0</v>
      </c>
      <c r="AD3" s="3" t="n">
        <f aca="false">FALSE()</f>
        <v>0</v>
      </c>
      <c r="AE3" s="3" t="n">
        <f aca="false">FALSE()</f>
        <v>0</v>
      </c>
      <c r="AF3" s="3" t="n">
        <f aca="false">FALSE()</f>
        <v>0</v>
      </c>
      <c r="AG3" s="3" t="n">
        <f aca="false">FALSE()</f>
        <v>0</v>
      </c>
      <c r="AH3" s="3" t="n">
        <f aca="false">FALSE()</f>
        <v>0</v>
      </c>
      <c r="AI3" s="3" t="n">
        <f aca="false">FALSE()</f>
        <v>0</v>
      </c>
      <c r="AJ3" s="3" t="n">
        <f aca="false">FALSE()</f>
        <v>0</v>
      </c>
      <c r="AK3" s="3" t="n">
        <v>1</v>
      </c>
      <c r="AL3" s="3" t="n">
        <v>1</v>
      </c>
      <c r="AM3" s="3" t="n">
        <v>0</v>
      </c>
      <c r="AN3" s="3" t="n">
        <v>0</v>
      </c>
      <c r="AO3" s="3" t="n">
        <f aca="false">FALSE()</f>
        <v>0</v>
      </c>
    </row>
    <row r="4" customFormat="false" ht="15.75" hidden="false" customHeight="false" outlineLevel="0" collapsed="false">
      <c r="A4" s="40" t="n">
        <v>43596.1716203704</v>
      </c>
      <c r="B4" s="3" t="s">
        <v>60</v>
      </c>
      <c r="C4" s="3" t="s">
        <v>61</v>
      </c>
      <c r="D4" s="3" t="n">
        <v>7</v>
      </c>
      <c r="E4" s="3" t="n">
        <v>117</v>
      </c>
      <c r="G4" s="4" t="s">
        <v>591</v>
      </c>
      <c r="H4" s="3" t="s">
        <v>64</v>
      </c>
      <c r="I4" s="3" t="s">
        <v>592</v>
      </c>
      <c r="J4" s="3" t="s">
        <v>593</v>
      </c>
      <c r="K4" s="3" t="s">
        <v>594</v>
      </c>
      <c r="L4" s="3" t="s">
        <v>595</v>
      </c>
      <c r="M4" s="3" t="s">
        <v>585</v>
      </c>
      <c r="N4" s="3" t="n">
        <v>6</v>
      </c>
      <c r="O4" s="3" t="n">
        <v>2</v>
      </c>
      <c r="Q4" s="3" t="n">
        <f aca="false">TRUE()</f>
        <v>1</v>
      </c>
      <c r="R4" s="3" t="n">
        <f aca="false">TRUE()</f>
        <v>1</v>
      </c>
      <c r="S4" s="3" t="n">
        <f aca="false">TRUE()</f>
        <v>1</v>
      </c>
      <c r="T4" s="3" t="n">
        <f aca="false">TRUE()</f>
        <v>1</v>
      </c>
      <c r="U4" s="3" t="n">
        <f aca="false">TRUE()</f>
        <v>1</v>
      </c>
      <c r="V4" s="3" t="n">
        <f aca="false">TRUE()</f>
        <v>1</v>
      </c>
      <c r="W4" s="3" t="n">
        <f aca="false">TRUE()</f>
        <v>1</v>
      </c>
      <c r="X4" s="3" t="n">
        <f aca="false">TRUE()</f>
        <v>1</v>
      </c>
      <c r="Y4" s="3" t="n">
        <f aca="false">TRUE()</f>
        <v>1</v>
      </c>
      <c r="Z4" s="3" t="n">
        <f aca="false">TRUE()</f>
        <v>1</v>
      </c>
      <c r="AA4" s="3" t="n">
        <f aca="false">TRUE()</f>
        <v>1</v>
      </c>
      <c r="AB4" s="3" t="n">
        <f aca="false">TRUE()</f>
        <v>1</v>
      </c>
      <c r="AC4" s="3" t="n">
        <f aca="false">TRUE()</f>
        <v>1</v>
      </c>
      <c r="AD4" s="3" t="n">
        <f aca="false">TRUE()</f>
        <v>1</v>
      </c>
      <c r="AE4" s="3" t="n">
        <f aca="false">TRUE()</f>
        <v>1</v>
      </c>
      <c r="AF4" s="3" t="n">
        <f aca="false">TRUE()</f>
        <v>1</v>
      </c>
      <c r="AG4" s="3" t="n">
        <f aca="false">TRUE()</f>
        <v>1</v>
      </c>
      <c r="AH4" s="3" t="n">
        <f aca="false">FALSE()</f>
        <v>0</v>
      </c>
      <c r="AI4" s="3" t="n">
        <f aca="false">TRUE()</f>
        <v>1</v>
      </c>
      <c r="AJ4" s="3" t="n">
        <f aca="false">TRUE()</f>
        <v>1</v>
      </c>
      <c r="AK4" s="3" t="n">
        <v>5</v>
      </c>
      <c r="AL4" s="3" t="n">
        <v>5</v>
      </c>
      <c r="AM4" s="3" t="n">
        <v>5</v>
      </c>
      <c r="AN4" s="3" t="n">
        <v>4</v>
      </c>
      <c r="AO4" s="3" t="n">
        <f aca="false">FALSE()</f>
        <v>0</v>
      </c>
    </row>
    <row r="5" customFormat="false" ht="15.75" hidden="false" customHeight="false" outlineLevel="0" collapsed="false">
      <c r="A5" s="40" t="n">
        <v>43596.1737268519</v>
      </c>
      <c r="B5" s="3" t="s">
        <v>596</v>
      </c>
      <c r="C5" s="3" t="s">
        <v>597</v>
      </c>
      <c r="D5" s="3" t="n">
        <v>10</v>
      </c>
      <c r="E5" s="3" t="n">
        <v>64</v>
      </c>
      <c r="G5" s="4" t="s">
        <v>598</v>
      </c>
      <c r="H5" s="3" t="s">
        <v>599</v>
      </c>
      <c r="I5" s="3" t="s">
        <v>582</v>
      </c>
      <c r="J5" s="3" t="s">
        <v>600</v>
      </c>
      <c r="K5" s="3" t="s">
        <v>601</v>
      </c>
      <c r="L5" s="3" t="s">
        <v>602</v>
      </c>
      <c r="M5" s="3" t="s">
        <v>585</v>
      </c>
      <c r="N5" s="3" t="n">
        <v>7</v>
      </c>
      <c r="O5" s="3" t="n">
        <v>2</v>
      </c>
      <c r="Q5" s="3" t="n">
        <f aca="false">TRUE()</f>
        <v>1</v>
      </c>
      <c r="R5" s="3" t="n">
        <f aca="false">TRUE()</f>
        <v>1</v>
      </c>
      <c r="S5" s="3" t="n">
        <f aca="false">TRUE()</f>
        <v>1</v>
      </c>
      <c r="T5" s="3" t="n">
        <f aca="false">TRUE()</f>
        <v>1</v>
      </c>
      <c r="U5" s="3" t="n">
        <f aca="false">FALSE()</f>
        <v>0</v>
      </c>
      <c r="V5" s="3" t="n">
        <f aca="false">FALSE()</f>
        <v>0</v>
      </c>
      <c r="W5" s="3" t="n">
        <f aca="false">TRUE()</f>
        <v>1</v>
      </c>
      <c r="X5" s="3" t="n">
        <f aca="false">TRUE()</f>
        <v>1</v>
      </c>
      <c r="Y5" s="3" t="n">
        <f aca="false">TRUE()</f>
        <v>1</v>
      </c>
      <c r="Z5" s="3" t="n">
        <f aca="false">FALSE()</f>
        <v>0</v>
      </c>
      <c r="AA5" s="3" t="n">
        <f aca="false">TRUE()</f>
        <v>1</v>
      </c>
      <c r="AB5" s="3" t="n">
        <f aca="false">TRUE()</f>
        <v>1</v>
      </c>
      <c r="AC5" s="3" t="n">
        <f aca="false">TRUE()</f>
        <v>1</v>
      </c>
      <c r="AD5" s="3" t="n">
        <f aca="false">TRUE()</f>
        <v>1</v>
      </c>
      <c r="AE5" s="3" t="n">
        <f aca="false">FALSE()</f>
        <v>0</v>
      </c>
      <c r="AF5" s="3" t="n">
        <f aca="false">TRUE()</f>
        <v>1</v>
      </c>
      <c r="AG5" s="3" t="n">
        <f aca="false">TRUE()</f>
        <v>1</v>
      </c>
      <c r="AH5" s="3" t="n">
        <f aca="false">TRUE()</f>
        <v>1</v>
      </c>
      <c r="AI5" s="3" t="n">
        <f aca="false">FALSE()</f>
        <v>0</v>
      </c>
      <c r="AJ5" s="3" t="n">
        <f aca="false">FALSE()</f>
        <v>0</v>
      </c>
      <c r="AK5" s="3" t="n">
        <v>4</v>
      </c>
      <c r="AL5" s="3" t="n">
        <v>3</v>
      </c>
      <c r="AM5" s="3" t="n">
        <v>4</v>
      </c>
      <c r="AN5" s="3" t="n">
        <v>3</v>
      </c>
      <c r="AO5" s="3" t="n">
        <f aca="false">TRUE()</f>
        <v>1</v>
      </c>
    </row>
    <row r="6" customFormat="false" ht="15.75" hidden="false" customHeight="false" outlineLevel="0" collapsed="false">
      <c r="A6" s="40" t="n">
        <v>43596.1738425926</v>
      </c>
      <c r="B6" s="3" t="s">
        <v>603</v>
      </c>
      <c r="C6" s="3" t="s">
        <v>319</v>
      </c>
      <c r="D6" s="3" t="n">
        <v>10</v>
      </c>
      <c r="E6" s="3" t="n">
        <v>64</v>
      </c>
      <c r="F6" s="3" t="s">
        <v>604</v>
      </c>
      <c r="G6" s="4" t="s">
        <v>605</v>
      </c>
      <c r="H6" s="3" t="s">
        <v>606</v>
      </c>
      <c r="I6" s="3" t="s">
        <v>339</v>
      </c>
      <c r="J6" s="3" t="s">
        <v>339</v>
      </c>
      <c r="K6" s="3" t="s">
        <v>607</v>
      </c>
      <c r="L6" s="3" t="s">
        <v>608</v>
      </c>
      <c r="M6" s="3" t="s">
        <v>585</v>
      </c>
      <c r="N6" s="3" t="n">
        <v>8</v>
      </c>
      <c r="O6" s="3" t="n">
        <v>2</v>
      </c>
      <c r="P6" s="3" t="s">
        <v>609</v>
      </c>
      <c r="Q6" s="3" t="n">
        <f aca="false">FALSE()</f>
        <v>0</v>
      </c>
      <c r="R6" s="3" t="n">
        <f aca="false">FALSE()</f>
        <v>0</v>
      </c>
      <c r="S6" s="3" t="n">
        <f aca="false">FALSE()</f>
        <v>0</v>
      </c>
      <c r="T6" s="3" t="n">
        <f aca="false">FALSE()</f>
        <v>0</v>
      </c>
      <c r="U6" s="3" t="n">
        <f aca="false">FALSE()</f>
        <v>0</v>
      </c>
      <c r="V6" s="3" t="n">
        <f aca="false">FALSE()</f>
        <v>0</v>
      </c>
      <c r="W6" s="3" t="n">
        <f aca="false">FALSE()</f>
        <v>0</v>
      </c>
      <c r="X6" s="3" t="n">
        <f aca="false">FALSE()</f>
        <v>0</v>
      </c>
      <c r="Y6" s="3" t="n">
        <f aca="false">FALSE()</f>
        <v>0</v>
      </c>
      <c r="Z6" s="3" t="n">
        <f aca="false">FALSE()</f>
        <v>0</v>
      </c>
      <c r="AA6" s="3" t="n">
        <f aca="false">TRUE()</f>
        <v>1</v>
      </c>
      <c r="AB6" s="3" t="n">
        <f aca="false">TRUE()</f>
        <v>1</v>
      </c>
      <c r="AC6" s="3" t="n">
        <f aca="false">TRUE()</f>
        <v>1</v>
      </c>
      <c r="AD6" s="3" t="n">
        <f aca="false">TRUE()</f>
        <v>1</v>
      </c>
      <c r="AE6" s="3" t="n">
        <f aca="false">FALSE()</f>
        <v>0</v>
      </c>
      <c r="AF6" s="3" t="n">
        <f aca="false">TRUE()</f>
        <v>1</v>
      </c>
      <c r="AG6" s="3" t="n">
        <f aca="false">TRUE()</f>
        <v>1</v>
      </c>
      <c r="AH6" s="3" t="n">
        <f aca="false">TRUE()</f>
        <v>1</v>
      </c>
      <c r="AI6" s="3" t="n">
        <f aca="false">TRUE()</f>
        <v>1</v>
      </c>
      <c r="AJ6" s="3" t="n">
        <f aca="false">FALSE()</f>
        <v>0</v>
      </c>
      <c r="AK6" s="3" t="n">
        <v>0</v>
      </c>
      <c r="AL6" s="3" t="n">
        <v>0</v>
      </c>
      <c r="AM6" s="3" t="n">
        <v>4</v>
      </c>
      <c r="AN6" s="3" t="n">
        <v>4</v>
      </c>
      <c r="AO6" s="3" t="n">
        <f aca="false">FALSE()</f>
        <v>0</v>
      </c>
    </row>
    <row r="7" customFormat="false" ht="15.75" hidden="false" customHeight="false" outlineLevel="0" collapsed="false">
      <c r="A7" s="40" t="n">
        <v>43596.1741435185</v>
      </c>
      <c r="B7" s="3" t="s">
        <v>166</v>
      </c>
      <c r="C7" s="3" t="s">
        <v>167</v>
      </c>
      <c r="D7" s="3" t="n">
        <v>10</v>
      </c>
      <c r="E7" s="3" t="n">
        <v>150</v>
      </c>
      <c r="G7" s="4" t="s">
        <v>610</v>
      </c>
      <c r="H7" s="3" t="s">
        <v>170</v>
      </c>
      <c r="I7" s="3" t="s">
        <v>611</v>
      </c>
      <c r="J7" s="3" t="s">
        <v>612</v>
      </c>
      <c r="K7" s="3" t="s">
        <v>607</v>
      </c>
      <c r="L7" s="3" t="s">
        <v>595</v>
      </c>
      <c r="M7" s="3" t="s">
        <v>585</v>
      </c>
      <c r="N7" s="3" t="n">
        <v>9</v>
      </c>
      <c r="O7" s="3" t="n">
        <v>2</v>
      </c>
      <c r="Q7" s="3" t="n">
        <f aca="false">TRUE()</f>
        <v>1</v>
      </c>
      <c r="R7" s="3" t="n">
        <f aca="false">TRUE()</f>
        <v>1</v>
      </c>
      <c r="S7" s="3" t="n">
        <f aca="false">TRUE()</f>
        <v>1</v>
      </c>
      <c r="T7" s="3" t="n">
        <f aca="false">TRUE()</f>
        <v>1</v>
      </c>
      <c r="U7" s="3" t="n">
        <f aca="false">TRUE()</f>
        <v>1</v>
      </c>
      <c r="V7" s="3" t="n">
        <f aca="false">TRUE()</f>
        <v>1</v>
      </c>
      <c r="W7" s="3" t="n">
        <f aca="false">TRUE()</f>
        <v>1</v>
      </c>
      <c r="X7" s="3" t="n">
        <f aca="false">TRUE()</f>
        <v>1</v>
      </c>
      <c r="Y7" s="3" t="n">
        <f aca="false">TRUE()</f>
        <v>1</v>
      </c>
      <c r="Z7" s="3" t="n">
        <f aca="false">TRUE()</f>
        <v>1</v>
      </c>
      <c r="AA7" s="3" t="n">
        <f aca="false">TRUE()</f>
        <v>1</v>
      </c>
      <c r="AB7" s="3" t="n">
        <f aca="false">TRUE()</f>
        <v>1</v>
      </c>
      <c r="AC7" s="3" t="n">
        <f aca="false">TRUE()</f>
        <v>1</v>
      </c>
      <c r="AD7" s="3" t="n">
        <f aca="false">TRUE()</f>
        <v>1</v>
      </c>
      <c r="AE7" s="3" t="n">
        <f aca="false">TRUE()</f>
        <v>1</v>
      </c>
      <c r="AF7" s="3" t="n">
        <f aca="false">TRUE()</f>
        <v>1</v>
      </c>
      <c r="AG7" s="3" t="n">
        <f aca="false">TRUE()</f>
        <v>1</v>
      </c>
      <c r="AH7" s="3" t="n">
        <f aca="false">FALSE()</f>
        <v>0</v>
      </c>
      <c r="AI7" s="3" t="n">
        <f aca="false">TRUE()</f>
        <v>1</v>
      </c>
      <c r="AJ7" s="3" t="n">
        <f aca="false">TRUE()</f>
        <v>1</v>
      </c>
      <c r="AK7" s="3" t="n">
        <v>5</v>
      </c>
      <c r="AL7" s="3" t="n">
        <v>5</v>
      </c>
      <c r="AM7" s="3" t="n">
        <v>5</v>
      </c>
      <c r="AN7" s="3" t="n">
        <v>4</v>
      </c>
      <c r="AO7" s="3" t="n">
        <f aca="false">TRUE()</f>
        <v>1</v>
      </c>
    </row>
    <row r="8" customFormat="false" ht="15.75" hidden="false" customHeight="false" outlineLevel="0" collapsed="false">
      <c r="A8" s="40" t="n">
        <v>43596.1755092593</v>
      </c>
      <c r="B8" s="3" t="s">
        <v>613</v>
      </c>
      <c r="C8" s="3" t="s">
        <v>614</v>
      </c>
      <c r="D8" s="3" t="n">
        <v>10</v>
      </c>
      <c r="E8" s="3" t="n">
        <v>64</v>
      </c>
      <c r="G8" s="4" t="s">
        <v>615</v>
      </c>
      <c r="H8" s="3" t="s">
        <v>616</v>
      </c>
      <c r="I8" s="3" t="s">
        <v>592</v>
      </c>
      <c r="J8" s="3" t="s">
        <v>617</v>
      </c>
      <c r="K8" s="3" t="s">
        <v>601</v>
      </c>
      <c r="L8" s="3" t="s">
        <v>618</v>
      </c>
      <c r="M8" s="3" t="s">
        <v>585</v>
      </c>
      <c r="N8" s="3" t="n">
        <v>10</v>
      </c>
      <c r="O8" s="3" t="n">
        <v>2</v>
      </c>
      <c r="Q8" s="3" t="n">
        <f aca="false">TRUE()</f>
        <v>1</v>
      </c>
      <c r="R8" s="3" t="n">
        <f aca="false">TRUE()</f>
        <v>1</v>
      </c>
      <c r="S8" s="3" t="n">
        <f aca="false">FALSE()</f>
        <v>0</v>
      </c>
      <c r="T8" s="3" t="n">
        <f aca="false">TRUE()</f>
        <v>1</v>
      </c>
      <c r="U8" s="3" t="n">
        <f aca="false">FALSE()</f>
        <v>0</v>
      </c>
      <c r="V8" s="3" t="n">
        <f aca="false">TRUE()</f>
        <v>1</v>
      </c>
      <c r="W8" s="3" t="n">
        <f aca="false">TRUE()</f>
        <v>1</v>
      </c>
      <c r="X8" s="3" t="n">
        <f aca="false">FALSE()</f>
        <v>0</v>
      </c>
      <c r="Y8" s="3" t="n">
        <f aca="false">TRUE()</f>
        <v>1</v>
      </c>
      <c r="Z8" s="3" t="n">
        <f aca="false">FALSE()</f>
        <v>0</v>
      </c>
      <c r="AA8" s="3" t="n">
        <f aca="false">FALSE()</f>
        <v>0</v>
      </c>
      <c r="AB8" s="3" t="n">
        <f aca="false">FALSE()</f>
        <v>0</v>
      </c>
      <c r="AC8" s="3" t="n">
        <f aca="false">FALSE()</f>
        <v>0</v>
      </c>
      <c r="AD8" s="3" t="n">
        <f aca="false">FALSE()</f>
        <v>0</v>
      </c>
      <c r="AE8" s="3" t="n">
        <f aca="false">FALSE()</f>
        <v>0</v>
      </c>
      <c r="AF8" s="3" t="n">
        <f aca="false">FALSE()</f>
        <v>0</v>
      </c>
      <c r="AG8" s="3" t="n">
        <f aca="false">FALSE()</f>
        <v>0</v>
      </c>
      <c r="AH8" s="3" t="n">
        <f aca="false">FALSE()</f>
        <v>0</v>
      </c>
      <c r="AI8" s="3" t="n">
        <f aca="false">FALSE()</f>
        <v>0</v>
      </c>
      <c r="AJ8" s="3" t="n">
        <f aca="false">TRUE()</f>
        <v>1</v>
      </c>
      <c r="AK8" s="3" t="n">
        <v>3</v>
      </c>
      <c r="AL8" s="3" t="n">
        <v>3</v>
      </c>
      <c r="AM8" s="3" t="n">
        <v>0</v>
      </c>
      <c r="AN8" s="3" t="n">
        <v>1</v>
      </c>
      <c r="AO8" s="3" t="n">
        <f aca="false">FALSE()</f>
        <v>0</v>
      </c>
    </row>
    <row r="9" customFormat="false" ht="15.75" hidden="false" customHeight="false" outlineLevel="0" collapsed="false">
      <c r="A9" s="40" t="n">
        <v>43596.1755555556</v>
      </c>
      <c r="B9" s="3" t="s">
        <v>619</v>
      </c>
      <c r="C9" s="3" t="s">
        <v>319</v>
      </c>
      <c r="D9" s="3" t="n">
        <v>10</v>
      </c>
      <c r="E9" s="3" t="n">
        <v>64</v>
      </c>
      <c r="G9" s="4" t="s">
        <v>620</v>
      </c>
      <c r="I9" s="3" t="s">
        <v>592</v>
      </c>
      <c r="J9" s="3" t="s">
        <v>617</v>
      </c>
      <c r="K9" s="3" t="s">
        <v>594</v>
      </c>
      <c r="L9" s="3" t="s">
        <v>595</v>
      </c>
      <c r="M9" s="3" t="s">
        <v>232</v>
      </c>
      <c r="N9" s="3" t="n">
        <v>11</v>
      </c>
      <c r="O9" s="3" t="n">
        <v>2</v>
      </c>
      <c r="Q9" s="3" t="n">
        <f aca="false">TRUE()</f>
        <v>1</v>
      </c>
      <c r="R9" s="3" t="n">
        <f aca="false">TRUE()</f>
        <v>1</v>
      </c>
      <c r="S9" s="3" t="n">
        <f aca="false">TRUE()</f>
        <v>1</v>
      </c>
      <c r="T9" s="3" t="n">
        <f aca="false">TRUE()</f>
        <v>1</v>
      </c>
      <c r="U9" s="3" t="n">
        <f aca="false">TRUE()</f>
        <v>1</v>
      </c>
      <c r="V9" s="3" t="n">
        <f aca="false">TRUE()</f>
        <v>1</v>
      </c>
      <c r="W9" s="3" t="n">
        <f aca="false">FALSE()</f>
        <v>0</v>
      </c>
      <c r="X9" s="3" t="n">
        <f aca="false">TRUE()</f>
        <v>1</v>
      </c>
      <c r="Y9" s="3" t="n">
        <f aca="false">TRUE()</f>
        <v>1</v>
      </c>
      <c r="Z9" s="3" t="n">
        <f aca="false">TRUE()</f>
        <v>1</v>
      </c>
      <c r="AA9" s="3" t="n">
        <f aca="false">TRUE()</f>
        <v>1</v>
      </c>
      <c r="AB9" s="3" t="n">
        <f aca="false">TRUE()</f>
        <v>1</v>
      </c>
      <c r="AC9" s="3" t="n">
        <f aca="false">FALSE()</f>
        <v>0</v>
      </c>
      <c r="AD9" s="3" t="n">
        <f aca="false">FALSE()</f>
        <v>0</v>
      </c>
      <c r="AE9" s="3" t="n">
        <f aca="false">FALSE()</f>
        <v>0</v>
      </c>
      <c r="AF9" s="3" t="n">
        <f aca="false">TRUE()</f>
        <v>1</v>
      </c>
      <c r="AG9" s="3" t="n">
        <f aca="false">FALSE()</f>
        <v>0</v>
      </c>
      <c r="AH9" s="3" t="n">
        <f aca="false">FALSE()</f>
        <v>0</v>
      </c>
      <c r="AI9" s="3" t="n">
        <f aca="false">FALSE()</f>
        <v>0</v>
      </c>
      <c r="AJ9" s="3" t="n">
        <f aca="false">FALSE()</f>
        <v>0</v>
      </c>
      <c r="AK9" s="3" t="n">
        <v>5</v>
      </c>
      <c r="AL9" s="3" t="n">
        <v>4</v>
      </c>
      <c r="AM9" s="3" t="n">
        <v>2</v>
      </c>
      <c r="AN9" s="3" t="n">
        <v>1</v>
      </c>
      <c r="AO9" s="3" t="n">
        <f aca="false">FALSE()</f>
        <v>0</v>
      </c>
    </row>
    <row r="10" customFormat="false" ht="15.75" hidden="false" customHeight="false" outlineLevel="0" collapsed="false">
      <c r="A10" s="40" t="n">
        <v>43596.1806828704</v>
      </c>
      <c r="B10" s="3" t="s">
        <v>621</v>
      </c>
      <c r="C10" s="3" t="s">
        <v>189</v>
      </c>
      <c r="D10" s="3" t="n">
        <v>11</v>
      </c>
      <c r="E10" s="3" t="n">
        <v>62</v>
      </c>
      <c r="F10" s="3" t="s">
        <v>622</v>
      </c>
      <c r="G10" s="4" t="s">
        <v>623</v>
      </c>
      <c r="H10" s="3" t="s">
        <v>624</v>
      </c>
      <c r="I10" s="3" t="s">
        <v>625</v>
      </c>
      <c r="J10" s="3" t="s">
        <v>617</v>
      </c>
      <c r="K10" s="3" t="s">
        <v>589</v>
      </c>
      <c r="L10" s="3" t="s">
        <v>590</v>
      </c>
      <c r="M10" s="3" t="s">
        <v>232</v>
      </c>
      <c r="N10" s="3" t="n">
        <v>12</v>
      </c>
      <c r="O10" s="3" t="n">
        <v>2</v>
      </c>
      <c r="Q10" s="3" t="n">
        <f aca="false">FALSE()</f>
        <v>0</v>
      </c>
      <c r="R10" s="3" t="n">
        <f aca="false">FALSE()</f>
        <v>0</v>
      </c>
      <c r="S10" s="3" t="n">
        <f aca="false">FALSE()</f>
        <v>0</v>
      </c>
      <c r="T10" s="3" t="n">
        <f aca="false">TRUE()</f>
        <v>1</v>
      </c>
      <c r="U10" s="3" t="n">
        <f aca="false">TRUE()</f>
        <v>1</v>
      </c>
      <c r="V10" s="3" t="n">
        <f aca="false">FALSE()</f>
        <v>0</v>
      </c>
      <c r="W10" s="3" t="n">
        <f aca="false">FALSE()</f>
        <v>0</v>
      </c>
      <c r="X10" s="3" t="n">
        <f aca="false">FALSE()</f>
        <v>0</v>
      </c>
      <c r="Y10" s="3" t="n">
        <f aca="false">TRUE()</f>
        <v>1</v>
      </c>
      <c r="Z10" s="3" t="n">
        <f aca="false">TRUE()</f>
        <v>1</v>
      </c>
      <c r="AA10" s="3" t="n">
        <f aca="false">TRUE()</f>
        <v>1</v>
      </c>
      <c r="AB10" s="3" t="n">
        <f aca="false">FALSE()</f>
        <v>0</v>
      </c>
      <c r="AC10" s="3" t="n">
        <f aca="false">FALSE()</f>
        <v>0</v>
      </c>
      <c r="AD10" s="3" t="n">
        <f aca="false">FALSE()</f>
        <v>0</v>
      </c>
      <c r="AE10" s="3" t="n">
        <f aca="false">FALSE()</f>
        <v>0</v>
      </c>
      <c r="AF10" s="3" t="n">
        <f aca="false">TRUE()</f>
        <v>1</v>
      </c>
      <c r="AG10" s="3" t="n">
        <f aca="false">FALSE()</f>
        <v>0</v>
      </c>
      <c r="AH10" s="3" t="n">
        <f aca="false">FALSE()</f>
        <v>0</v>
      </c>
      <c r="AI10" s="3" t="n">
        <f aca="false">FALSE()</f>
        <v>0</v>
      </c>
      <c r="AJ10" s="3" t="n">
        <f aca="false">FALSE()</f>
        <v>0</v>
      </c>
      <c r="AK10" s="3" t="n">
        <v>2</v>
      </c>
      <c r="AL10" s="3" t="n">
        <v>2</v>
      </c>
      <c r="AM10" s="3" t="n">
        <v>1</v>
      </c>
      <c r="AN10" s="3" t="n">
        <v>1</v>
      </c>
      <c r="AO10" s="3" t="n">
        <f aca="false">FALSE()</f>
        <v>0</v>
      </c>
    </row>
    <row r="11" customFormat="false" ht="15.75" hidden="false" customHeight="false" outlineLevel="0" collapsed="false">
      <c r="A11" s="40" t="n">
        <v>43596.1856828704</v>
      </c>
      <c r="B11" s="3" t="s">
        <v>626</v>
      </c>
      <c r="C11" s="3" t="s">
        <v>627</v>
      </c>
      <c r="D11" s="3" t="n">
        <v>10</v>
      </c>
      <c r="E11" s="3" t="n">
        <v>64</v>
      </c>
      <c r="G11" s="4" t="s">
        <v>628</v>
      </c>
      <c r="H11" s="3" t="s">
        <v>629</v>
      </c>
      <c r="I11" s="3" t="s">
        <v>582</v>
      </c>
      <c r="J11" s="3" t="s">
        <v>600</v>
      </c>
      <c r="K11" s="3" t="s">
        <v>601</v>
      </c>
      <c r="L11" s="3" t="s">
        <v>630</v>
      </c>
      <c r="M11" s="3" t="s">
        <v>232</v>
      </c>
      <c r="N11" s="3" t="n">
        <v>13</v>
      </c>
      <c r="O11" s="3" t="n">
        <v>2</v>
      </c>
      <c r="Q11" s="3" t="n">
        <f aca="false">TRUE()</f>
        <v>1</v>
      </c>
      <c r="R11" s="3" t="n">
        <f aca="false">TRUE()</f>
        <v>1</v>
      </c>
      <c r="S11" s="3" t="n">
        <f aca="false">TRUE()</f>
        <v>1</v>
      </c>
      <c r="T11" s="3" t="n">
        <f aca="false">TRUE()</f>
        <v>1</v>
      </c>
      <c r="U11" s="3" t="n">
        <f aca="false">TRUE()</f>
        <v>1</v>
      </c>
      <c r="V11" s="3" t="n">
        <f aca="false">TRUE()</f>
        <v>1</v>
      </c>
      <c r="W11" s="3" t="n">
        <f aca="false">TRUE()</f>
        <v>1</v>
      </c>
      <c r="X11" s="3" t="n">
        <f aca="false">TRUE()</f>
        <v>1</v>
      </c>
      <c r="Y11" s="3" t="n">
        <f aca="false">TRUE()</f>
        <v>1</v>
      </c>
      <c r="Z11" s="3" t="n">
        <f aca="false">TRUE()</f>
        <v>1</v>
      </c>
      <c r="AA11" s="3" t="n">
        <f aca="false">TRUE()</f>
        <v>1</v>
      </c>
      <c r="AB11" s="3" t="n">
        <f aca="false">TRUE()</f>
        <v>1</v>
      </c>
      <c r="AC11" s="3" t="n">
        <f aca="false">TRUE()</f>
        <v>1</v>
      </c>
      <c r="AD11" s="3" t="n">
        <f aca="false">FALSE()</f>
        <v>0</v>
      </c>
      <c r="AE11" s="3" t="n">
        <f aca="false">FALSE()</f>
        <v>0</v>
      </c>
      <c r="AF11" s="3" t="n">
        <f aca="false">TRUE()</f>
        <v>1</v>
      </c>
      <c r="AG11" s="3" t="n">
        <f aca="false">TRUE()</f>
        <v>1</v>
      </c>
      <c r="AH11" s="3" t="n">
        <f aca="false">TRUE()</f>
        <v>1</v>
      </c>
      <c r="AI11" s="3" t="n">
        <f aca="false">FALSE()</f>
        <v>0</v>
      </c>
      <c r="AJ11" s="3" t="n">
        <f aca="false">TRUE()</f>
        <v>1</v>
      </c>
      <c r="AK11" s="3" t="n">
        <v>5</v>
      </c>
      <c r="AL11" s="3" t="n">
        <v>5</v>
      </c>
      <c r="AM11" s="3" t="n">
        <v>3</v>
      </c>
      <c r="AN11" s="3" t="n">
        <v>4</v>
      </c>
      <c r="AO11" s="3" t="n">
        <f aca="false">FALSE()</f>
        <v>0</v>
      </c>
    </row>
    <row r="12" customFormat="false" ht="15.75" hidden="false" customHeight="false" outlineLevel="0" collapsed="false">
      <c r="A12" s="40" t="n">
        <v>43596.1922569444</v>
      </c>
      <c r="B12" s="3" t="s">
        <v>631</v>
      </c>
      <c r="C12" s="3" t="s">
        <v>89</v>
      </c>
      <c r="D12" s="3" t="n">
        <v>8</v>
      </c>
      <c r="E12" s="3" t="n">
        <v>117</v>
      </c>
      <c r="G12" s="3" t="s">
        <v>232</v>
      </c>
      <c r="H12" s="3" t="s">
        <v>632</v>
      </c>
      <c r="I12" s="3" t="s">
        <v>611</v>
      </c>
      <c r="J12" s="3" t="s">
        <v>593</v>
      </c>
      <c r="K12" s="3" t="s">
        <v>607</v>
      </c>
      <c r="L12" s="3" t="s">
        <v>595</v>
      </c>
      <c r="M12" s="3" t="s">
        <v>585</v>
      </c>
      <c r="N12" s="3" t="n">
        <v>14</v>
      </c>
      <c r="O12" s="3" t="n">
        <v>1</v>
      </c>
      <c r="Q12" s="3" t="n">
        <f aca="false">FALSE()</f>
        <v>0</v>
      </c>
      <c r="R12" s="3" t="n">
        <f aca="false">FALSE()</f>
        <v>0</v>
      </c>
      <c r="S12" s="3" t="n">
        <f aca="false">FALSE()</f>
        <v>0</v>
      </c>
      <c r="T12" s="3" t="n">
        <f aca="false">FALSE()</f>
        <v>0</v>
      </c>
      <c r="U12" s="3" t="n">
        <f aca="false">FALSE()</f>
        <v>0</v>
      </c>
      <c r="V12" s="3" t="n">
        <f aca="false">FALSE()</f>
        <v>0</v>
      </c>
      <c r="W12" s="3" t="n">
        <f aca="false">FALSE()</f>
        <v>0</v>
      </c>
      <c r="X12" s="3" t="n">
        <f aca="false">FALSE()</f>
        <v>0</v>
      </c>
      <c r="Y12" s="3" t="n">
        <f aca="false">FALSE()</f>
        <v>0</v>
      </c>
      <c r="Z12" s="3" t="n">
        <f aca="false">FALSE()</f>
        <v>0</v>
      </c>
      <c r="AA12" s="3" t="n">
        <f aca="false">TRUE()</f>
        <v>1</v>
      </c>
      <c r="AB12" s="3" t="n">
        <f aca="false">FALSE()</f>
        <v>0</v>
      </c>
      <c r="AC12" s="3" t="n">
        <f aca="false">TRUE()</f>
        <v>1</v>
      </c>
      <c r="AD12" s="3" t="n">
        <f aca="false">FALSE()</f>
        <v>0</v>
      </c>
      <c r="AE12" s="3" t="n">
        <f aca="false">FALSE()</f>
        <v>0</v>
      </c>
      <c r="AF12" s="3" t="n">
        <f aca="false">FALSE()</f>
        <v>0</v>
      </c>
      <c r="AG12" s="3" t="n">
        <f aca="false">FALSE()</f>
        <v>0</v>
      </c>
      <c r="AH12" s="3" t="n">
        <f aca="false">FALSE()</f>
        <v>0</v>
      </c>
      <c r="AI12" s="3" t="n">
        <f aca="false">FALSE()</f>
        <v>0</v>
      </c>
      <c r="AJ12" s="3" t="n">
        <f aca="false">FALSE()</f>
        <v>0</v>
      </c>
      <c r="AK12" s="3" t="n">
        <v>0</v>
      </c>
      <c r="AL12" s="3" t="n">
        <v>0</v>
      </c>
      <c r="AM12" s="3" t="n">
        <v>2</v>
      </c>
      <c r="AN12" s="3" t="n">
        <v>0</v>
      </c>
      <c r="AO12" s="3" t="n">
        <f aca="false">FALSE()</f>
        <v>0</v>
      </c>
    </row>
    <row r="13" customFormat="false" ht="15.75" hidden="false" customHeight="false" outlineLevel="0" collapsed="false">
      <c r="A13" s="40" t="n">
        <v>43596.1958217593</v>
      </c>
      <c r="B13" s="3" t="s">
        <v>633</v>
      </c>
      <c r="C13" s="3" t="s">
        <v>634</v>
      </c>
      <c r="D13" s="3" t="n">
        <v>8</v>
      </c>
      <c r="E13" s="3" t="n">
        <v>117</v>
      </c>
      <c r="G13" s="4" t="s">
        <v>635</v>
      </c>
      <c r="H13" s="3" t="s">
        <v>636</v>
      </c>
      <c r="I13" s="3" t="s">
        <v>592</v>
      </c>
      <c r="J13" s="3" t="s">
        <v>637</v>
      </c>
      <c r="K13" s="3" t="s">
        <v>607</v>
      </c>
      <c r="L13" s="3" t="s">
        <v>638</v>
      </c>
      <c r="M13" s="3" t="s">
        <v>232</v>
      </c>
      <c r="N13" s="3" t="n">
        <v>15</v>
      </c>
      <c r="O13" s="3" t="n">
        <v>2</v>
      </c>
      <c r="Q13" s="3" t="n">
        <f aca="false">TRUE()</f>
        <v>1</v>
      </c>
      <c r="R13" s="3" t="n">
        <f aca="false">TRUE()</f>
        <v>1</v>
      </c>
      <c r="S13" s="3" t="n">
        <f aca="false">TRUE()</f>
        <v>1</v>
      </c>
      <c r="T13" s="3" t="n">
        <f aca="false">TRUE()</f>
        <v>1</v>
      </c>
      <c r="U13" s="3" t="n">
        <f aca="false">TRUE()</f>
        <v>1</v>
      </c>
      <c r="V13" s="3" t="n">
        <f aca="false">TRUE()</f>
        <v>1</v>
      </c>
      <c r="W13" s="3" t="n">
        <f aca="false">TRUE()</f>
        <v>1</v>
      </c>
      <c r="X13" s="3" t="n">
        <f aca="false">TRUE()</f>
        <v>1</v>
      </c>
      <c r="Y13" s="3" t="n">
        <f aca="false">TRUE()</f>
        <v>1</v>
      </c>
      <c r="Z13" s="3" t="n">
        <f aca="false">TRUE()</f>
        <v>1</v>
      </c>
      <c r="AA13" s="3" t="n">
        <f aca="false">FALSE()</f>
        <v>0</v>
      </c>
      <c r="AB13" s="3" t="n">
        <f aca="false">FALSE()</f>
        <v>0</v>
      </c>
      <c r="AC13" s="3" t="n">
        <f aca="false">FALSE()</f>
        <v>0</v>
      </c>
      <c r="AD13" s="3" t="n">
        <f aca="false">FALSE()</f>
        <v>0</v>
      </c>
      <c r="AE13" s="3" t="n">
        <f aca="false">FALSE()</f>
        <v>0</v>
      </c>
      <c r="AF13" s="3" t="n">
        <f aca="false">TRUE()</f>
        <v>1</v>
      </c>
      <c r="AG13" s="3" t="n">
        <f aca="false">TRUE()</f>
        <v>1</v>
      </c>
      <c r="AH13" s="3" t="n">
        <f aca="false">TRUE()</f>
        <v>1</v>
      </c>
      <c r="AI13" s="3" t="n">
        <f aca="false">FALSE()</f>
        <v>0</v>
      </c>
      <c r="AJ13" s="3" t="n">
        <f aca="false">FALSE()</f>
        <v>0</v>
      </c>
      <c r="AK13" s="3" t="n">
        <v>5</v>
      </c>
      <c r="AL13" s="3" t="n">
        <v>5</v>
      </c>
      <c r="AM13" s="3" t="n">
        <v>0</v>
      </c>
      <c r="AN13" s="3" t="n">
        <v>3</v>
      </c>
      <c r="AO13" s="3" t="n">
        <f aca="false">FALSE()</f>
        <v>0</v>
      </c>
    </row>
    <row r="14" customFormat="false" ht="15.75" hidden="false" customHeight="false" outlineLevel="0" collapsed="false">
      <c r="A14" s="40" t="n">
        <v>43596.1981365741</v>
      </c>
      <c r="B14" s="3" t="s">
        <v>639</v>
      </c>
      <c r="C14" s="3" t="s">
        <v>640</v>
      </c>
      <c r="D14" s="3" t="n">
        <v>11</v>
      </c>
      <c r="E14" s="3" t="n">
        <v>34</v>
      </c>
      <c r="F14" s="3" t="s">
        <v>641</v>
      </c>
      <c r="G14" s="4" t="s">
        <v>642</v>
      </c>
      <c r="H14" s="3" t="s">
        <v>643</v>
      </c>
      <c r="I14" s="3" t="s">
        <v>587</v>
      </c>
      <c r="J14" s="3" t="s">
        <v>339</v>
      </c>
      <c r="K14" s="3" t="s">
        <v>339</v>
      </c>
      <c r="L14" s="3" t="s">
        <v>339</v>
      </c>
      <c r="M14" s="3" t="s">
        <v>232</v>
      </c>
      <c r="N14" s="3" t="n">
        <v>16</v>
      </c>
      <c r="O14" s="3" t="n">
        <v>2</v>
      </c>
      <c r="P14" s="3" t="s">
        <v>644</v>
      </c>
      <c r="Q14" s="3" t="n">
        <f aca="false">TRUE()</f>
        <v>1</v>
      </c>
      <c r="R14" s="3" t="n">
        <f aca="false">TRUE()</f>
        <v>1</v>
      </c>
      <c r="S14" s="3" t="n">
        <f aca="false">TRUE()</f>
        <v>1</v>
      </c>
      <c r="T14" s="3" t="n">
        <f aca="false">TRUE()</f>
        <v>1</v>
      </c>
      <c r="U14" s="3" t="n">
        <f aca="false">TRUE()</f>
        <v>1</v>
      </c>
      <c r="V14" s="3" t="n">
        <f aca="false">FALSE()</f>
        <v>0</v>
      </c>
      <c r="W14" s="3" t="n">
        <f aca="false">FALSE()</f>
        <v>0</v>
      </c>
      <c r="X14" s="3" t="n">
        <f aca="false">FALSE()</f>
        <v>0</v>
      </c>
      <c r="Y14" s="3" t="n">
        <f aca="false">FALSE()</f>
        <v>0</v>
      </c>
      <c r="Z14" s="3" t="n">
        <f aca="false">FALSE()</f>
        <v>0</v>
      </c>
      <c r="AA14" s="3" t="n">
        <f aca="false">FALSE()</f>
        <v>0</v>
      </c>
      <c r="AB14" s="3" t="n">
        <f aca="false">FALSE()</f>
        <v>0</v>
      </c>
      <c r="AC14" s="3" t="n">
        <f aca="false">FALSE()</f>
        <v>0</v>
      </c>
      <c r="AD14" s="3" t="n">
        <f aca="false">FALSE()</f>
        <v>0</v>
      </c>
      <c r="AE14" s="3" t="n">
        <f aca="false">FALSE()</f>
        <v>0</v>
      </c>
      <c r="AF14" s="3" t="n">
        <f aca="false">FALSE()</f>
        <v>0</v>
      </c>
      <c r="AG14" s="3" t="n">
        <f aca="false">FALSE()</f>
        <v>0</v>
      </c>
      <c r="AH14" s="3" t="n">
        <f aca="false">FALSE()</f>
        <v>0</v>
      </c>
      <c r="AI14" s="3" t="n">
        <f aca="false">FALSE()</f>
        <v>0</v>
      </c>
      <c r="AJ14" s="3" t="n">
        <f aca="false">FALSE()</f>
        <v>0</v>
      </c>
      <c r="AK14" s="3" t="n">
        <v>5</v>
      </c>
      <c r="AL14" s="3" t="n">
        <v>0</v>
      </c>
      <c r="AM14" s="3" t="n">
        <v>0</v>
      </c>
      <c r="AN14" s="3" t="n">
        <v>0</v>
      </c>
      <c r="AO14" s="3" t="n">
        <f aca="false">FALSE()</f>
        <v>0</v>
      </c>
    </row>
    <row r="15" customFormat="false" ht="15.75" hidden="false" customHeight="false" outlineLevel="0" collapsed="false">
      <c r="A15" s="40" t="n">
        <v>43596.2008912037</v>
      </c>
      <c r="B15" s="3" t="s">
        <v>645</v>
      </c>
      <c r="C15" s="3" t="s">
        <v>646</v>
      </c>
      <c r="D15" s="3" t="n">
        <v>9</v>
      </c>
      <c r="E15" s="3" t="n">
        <v>7</v>
      </c>
      <c r="G15" s="4" t="s">
        <v>647</v>
      </c>
      <c r="H15" s="3" t="s">
        <v>648</v>
      </c>
      <c r="I15" s="3" t="s">
        <v>592</v>
      </c>
      <c r="J15" s="3" t="s">
        <v>637</v>
      </c>
      <c r="K15" s="3" t="s">
        <v>589</v>
      </c>
      <c r="L15" s="3" t="s">
        <v>638</v>
      </c>
      <c r="M15" s="3" t="s">
        <v>232</v>
      </c>
      <c r="N15" s="3" t="n">
        <v>17</v>
      </c>
      <c r="O15" s="3" t="n">
        <v>2</v>
      </c>
      <c r="Q15" s="3" t="n">
        <f aca="false">TRUE()</f>
        <v>1</v>
      </c>
      <c r="R15" s="3" t="n">
        <f aca="false">TRUE()</f>
        <v>1</v>
      </c>
      <c r="S15" s="3" t="n">
        <f aca="false">TRUE()</f>
        <v>1</v>
      </c>
      <c r="T15" s="3" t="n">
        <f aca="false">TRUE()</f>
        <v>1</v>
      </c>
      <c r="U15" s="3" t="n">
        <f aca="false">TRUE()</f>
        <v>1</v>
      </c>
      <c r="V15" s="3" t="n">
        <f aca="false">TRUE()</f>
        <v>1</v>
      </c>
      <c r="W15" s="3" t="n">
        <f aca="false">TRUE()</f>
        <v>1</v>
      </c>
      <c r="X15" s="3" t="n">
        <f aca="false">TRUE()</f>
        <v>1</v>
      </c>
      <c r="Y15" s="3" t="n">
        <f aca="false">TRUE()</f>
        <v>1</v>
      </c>
      <c r="Z15" s="3" t="n">
        <f aca="false">TRUE()</f>
        <v>1</v>
      </c>
      <c r="AA15" s="3" t="n">
        <f aca="false">TRUE()</f>
        <v>1</v>
      </c>
      <c r="AB15" s="3" t="n">
        <f aca="false">TRUE()</f>
        <v>1</v>
      </c>
      <c r="AC15" s="3" t="n">
        <f aca="false">TRUE()</f>
        <v>1</v>
      </c>
      <c r="AD15" s="3" t="n">
        <f aca="false">TRUE()</f>
        <v>1</v>
      </c>
      <c r="AE15" s="3" t="n">
        <f aca="false">TRUE()</f>
        <v>1</v>
      </c>
      <c r="AF15" s="3" t="n">
        <f aca="false">TRUE()</f>
        <v>1</v>
      </c>
      <c r="AG15" s="3" t="n">
        <f aca="false">TRUE()</f>
        <v>1</v>
      </c>
      <c r="AH15" s="3" t="n">
        <f aca="false">TRUE()</f>
        <v>1</v>
      </c>
      <c r="AI15" s="3" t="n">
        <f aca="false">TRUE()</f>
        <v>1</v>
      </c>
      <c r="AJ15" s="3" t="n">
        <f aca="false">TRUE()</f>
        <v>1</v>
      </c>
      <c r="AK15" s="3" t="n">
        <v>5</v>
      </c>
      <c r="AL15" s="3" t="n">
        <v>5</v>
      </c>
      <c r="AM15" s="3" t="n">
        <v>5</v>
      </c>
      <c r="AN15" s="3" t="n">
        <v>5</v>
      </c>
      <c r="AO15" s="3" t="n">
        <f aca="false">TRUE()</f>
        <v>1</v>
      </c>
    </row>
    <row r="16" customFormat="false" ht="15.75" hidden="false" customHeight="false" outlineLevel="0" collapsed="false">
      <c r="A16" s="40" t="n">
        <v>43596.2041203704</v>
      </c>
      <c r="B16" s="3" t="s">
        <v>126</v>
      </c>
      <c r="C16" s="3" t="s">
        <v>127</v>
      </c>
      <c r="D16" s="3" t="n">
        <v>10</v>
      </c>
      <c r="E16" s="3" t="n">
        <v>51</v>
      </c>
      <c r="G16" s="4" t="s">
        <v>649</v>
      </c>
      <c r="H16" s="3" t="s">
        <v>130</v>
      </c>
      <c r="I16" s="3" t="s">
        <v>587</v>
      </c>
      <c r="J16" s="3" t="s">
        <v>612</v>
      </c>
      <c r="K16" s="3" t="s">
        <v>650</v>
      </c>
      <c r="L16" s="3" t="s">
        <v>602</v>
      </c>
      <c r="M16" s="3" t="s">
        <v>585</v>
      </c>
      <c r="N16" s="3" t="n">
        <v>18</v>
      </c>
      <c r="O16" s="3" t="n">
        <v>2</v>
      </c>
      <c r="Q16" s="3" t="n">
        <f aca="false">TRUE()</f>
        <v>1</v>
      </c>
      <c r="R16" s="3" t="n">
        <f aca="false">TRUE()</f>
        <v>1</v>
      </c>
      <c r="S16" s="3" t="n">
        <f aca="false">TRUE()</f>
        <v>1</v>
      </c>
      <c r="T16" s="3" t="n">
        <f aca="false">TRUE()</f>
        <v>1</v>
      </c>
      <c r="U16" s="3" t="n">
        <f aca="false">TRUE()</f>
        <v>1</v>
      </c>
      <c r="V16" s="3" t="n">
        <f aca="false">TRUE()</f>
        <v>1</v>
      </c>
      <c r="W16" s="3" t="n">
        <f aca="false">TRUE()</f>
        <v>1</v>
      </c>
      <c r="X16" s="3" t="n">
        <f aca="false">TRUE()</f>
        <v>1</v>
      </c>
      <c r="Y16" s="3" t="n">
        <f aca="false">TRUE()</f>
        <v>1</v>
      </c>
      <c r="Z16" s="3" t="n">
        <f aca="false">TRUE()</f>
        <v>1</v>
      </c>
      <c r="AA16" s="3" t="n">
        <f aca="false">TRUE()</f>
        <v>1</v>
      </c>
      <c r="AB16" s="3" t="n">
        <f aca="false">TRUE()</f>
        <v>1</v>
      </c>
      <c r="AC16" s="3" t="n">
        <f aca="false">TRUE()</f>
        <v>1</v>
      </c>
      <c r="AD16" s="3" t="n">
        <f aca="false">TRUE()</f>
        <v>1</v>
      </c>
      <c r="AE16" s="3" t="n">
        <f aca="false">TRUE()</f>
        <v>1</v>
      </c>
      <c r="AF16" s="3" t="n">
        <f aca="false">TRUE()</f>
        <v>1</v>
      </c>
      <c r="AG16" s="3" t="n">
        <f aca="false">TRUE()</f>
        <v>1</v>
      </c>
      <c r="AH16" s="3" t="n">
        <f aca="false">TRUE()</f>
        <v>1</v>
      </c>
      <c r="AI16" s="3" t="n">
        <f aca="false">FALSE()</f>
        <v>0</v>
      </c>
      <c r="AJ16" s="3" t="n">
        <f aca="false">FALSE()</f>
        <v>0</v>
      </c>
      <c r="AK16" s="3" t="n">
        <v>5</v>
      </c>
      <c r="AL16" s="3" t="n">
        <v>5</v>
      </c>
      <c r="AM16" s="3" t="n">
        <v>5</v>
      </c>
      <c r="AN16" s="3" t="n">
        <v>3</v>
      </c>
      <c r="AO16" s="3" t="n">
        <f aca="false">FALSE()</f>
        <v>0</v>
      </c>
    </row>
    <row r="17" customFormat="false" ht="15.75" hidden="false" customHeight="false" outlineLevel="0" collapsed="false">
      <c r="A17" s="40" t="n">
        <v>43596.2038194444</v>
      </c>
      <c r="B17" s="3" t="s">
        <v>651</v>
      </c>
      <c r="C17" s="3" t="s">
        <v>13</v>
      </c>
      <c r="D17" s="3" t="n">
        <v>10</v>
      </c>
      <c r="E17" s="3" t="n">
        <v>117</v>
      </c>
      <c r="G17" s="4" t="s">
        <v>652</v>
      </c>
      <c r="H17" s="3" t="s">
        <v>366</v>
      </c>
      <c r="I17" s="3" t="s">
        <v>582</v>
      </c>
      <c r="J17" s="3" t="s">
        <v>617</v>
      </c>
      <c r="K17" s="3" t="s">
        <v>594</v>
      </c>
      <c r="L17" s="3" t="s">
        <v>653</v>
      </c>
      <c r="M17" s="3" t="s">
        <v>585</v>
      </c>
      <c r="N17" s="3" t="n">
        <v>19</v>
      </c>
      <c r="O17" s="3" t="n">
        <v>2</v>
      </c>
      <c r="Q17" s="3" t="n">
        <f aca="false">FALSE()</f>
        <v>0</v>
      </c>
      <c r="R17" s="3" t="n">
        <f aca="false">FALSE()</f>
        <v>0</v>
      </c>
      <c r="S17" s="3" t="n">
        <f aca="false">FALSE()</f>
        <v>0</v>
      </c>
      <c r="T17" s="3" t="n">
        <f aca="false">FALSE()</f>
        <v>0</v>
      </c>
      <c r="U17" s="3" t="n">
        <f aca="false">FALSE()</f>
        <v>0</v>
      </c>
      <c r="V17" s="3" t="n">
        <f aca="false">FALSE()</f>
        <v>0</v>
      </c>
      <c r="W17" s="3" t="n">
        <f aca="false">FALSE()</f>
        <v>0</v>
      </c>
      <c r="X17" s="3" t="n">
        <f aca="false">FALSE()</f>
        <v>0</v>
      </c>
      <c r="Y17" s="3" t="n">
        <f aca="false">FALSE()</f>
        <v>0</v>
      </c>
      <c r="Z17" s="3" t="n">
        <f aca="false">FALSE()</f>
        <v>0</v>
      </c>
      <c r="AA17" s="3" t="n">
        <f aca="false">TRUE()</f>
        <v>1</v>
      </c>
      <c r="AB17" s="3" t="n">
        <f aca="false">TRUE()</f>
        <v>1</v>
      </c>
      <c r="AC17" s="3" t="n">
        <f aca="false">FALSE()</f>
        <v>0</v>
      </c>
      <c r="AD17" s="3" t="n">
        <f aca="false">TRUE()</f>
        <v>1</v>
      </c>
      <c r="AE17" s="3" t="n">
        <f aca="false">TRUE()</f>
        <v>1</v>
      </c>
      <c r="AF17" s="3" t="n">
        <f aca="false">TRUE()</f>
        <v>1</v>
      </c>
      <c r="AG17" s="3" t="n">
        <f aca="false">FALSE()</f>
        <v>0</v>
      </c>
      <c r="AH17" s="3" t="n">
        <f aca="false">FALSE()</f>
        <v>0</v>
      </c>
      <c r="AI17" s="3" t="n">
        <f aca="false">FALSE()</f>
        <v>0</v>
      </c>
      <c r="AJ17" s="3" t="n">
        <f aca="false">FALSE()</f>
        <v>0</v>
      </c>
      <c r="AK17" s="3" t="n">
        <v>0</v>
      </c>
      <c r="AL17" s="3" t="n">
        <v>0</v>
      </c>
      <c r="AM17" s="3" t="n">
        <v>4</v>
      </c>
      <c r="AN17" s="3" t="n">
        <v>1</v>
      </c>
      <c r="AO17" s="3" t="n">
        <f aca="false">TRUE()</f>
        <v>1</v>
      </c>
    </row>
    <row r="18" customFormat="false" ht="15.75" hidden="false" customHeight="false" outlineLevel="0" collapsed="false">
      <c r="A18" s="40" t="n">
        <v>43596.2057523148</v>
      </c>
      <c r="B18" s="3" t="s">
        <v>654</v>
      </c>
      <c r="C18" s="3" t="s">
        <v>655</v>
      </c>
      <c r="D18" s="3" t="n">
        <v>9</v>
      </c>
      <c r="E18" s="3" t="n">
        <v>117</v>
      </c>
      <c r="G18" s="4" t="s">
        <v>656</v>
      </c>
      <c r="H18" s="3" t="s">
        <v>657</v>
      </c>
      <c r="I18" s="3" t="s">
        <v>592</v>
      </c>
      <c r="J18" s="3" t="s">
        <v>637</v>
      </c>
      <c r="K18" s="3" t="s">
        <v>607</v>
      </c>
      <c r="L18" s="3" t="s">
        <v>608</v>
      </c>
      <c r="M18" s="3" t="s">
        <v>232</v>
      </c>
      <c r="N18" s="3" t="n">
        <v>21</v>
      </c>
      <c r="O18" s="3" t="n">
        <v>2</v>
      </c>
      <c r="Q18" s="3" t="n">
        <f aca="false">TRUE()</f>
        <v>1</v>
      </c>
      <c r="R18" s="3" t="n">
        <f aca="false">TRUE()</f>
        <v>1</v>
      </c>
      <c r="S18" s="3" t="n">
        <f aca="false">TRUE()</f>
        <v>1</v>
      </c>
      <c r="T18" s="3" t="n">
        <f aca="false">TRUE()</f>
        <v>1</v>
      </c>
      <c r="U18" s="3" t="n">
        <f aca="false">TRUE()</f>
        <v>1</v>
      </c>
      <c r="V18" s="3" t="n">
        <f aca="false">TRUE()</f>
        <v>1</v>
      </c>
      <c r="W18" s="3" t="n">
        <f aca="false">TRUE()</f>
        <v>1</v>
      </c>
      <c r="X18" s="3" t="n">
        <f aca="false">TRUE()</f>
        <v>1</v>
      </c>
      <c r="Y18" s="3" t="n">
        <f aca="false">TRUE()</f>
        <v>1</v>
      </c>
      <c r="Z18" s="3" t="n">
        <f aca="false">TRUE()</f>
        <v>1</v>
      </c>
      <c r="AA18" s="3" t="n">
        <f aca="false">FALSE()</f>
        <v>0</v>
      </c>
      <c r="AB18" s="3" t="n">
        <f aca="false">TRUE()</f>
        <v>1</v>
      </c>
      <c r="AC18" s="3" t="n">
        <f aca="false">TRUE()</f>
        <v>1</v>
      </c>
      <c r="AD18" s="3" t="n">
        <f aca="false">FALSE()</f>
        <v>0</v>
      </c>
      <c r="AE18" s="3" t="n">
        <f aca="false">FALSE()</f>
        <v>0</v>
      </c>
      <c r="AF18" s="3" t="n">
        <f aca="false">TRUE()</f>
        <v>1</v>
      </c>
      <c r="AG18" s="3" t="n">
        <f aca="false">TRUE()</f>
        <v>1</v>
      </c>
      <c r="AH18" s="3" t="n">
        <f aca="false">FALSE()</f>
        <v>0</v>
      </c>
      <c r="AI18" s="3" t="n">
        <f aca="false">FALSE()</f>
        <v>0</v>
      </c>
      <c r="AJ18" s="3" t="n">
        <f aca="false">FALSE()</f>
        <v>0</v>
      </c>
      <c r="AK18" s="3" t="n">
        <v>5</v>
      </c>
      <c r="AL18" s="3" t="n">
        <v>5</v>
      </c>
      <c r="AM18" s="3" t="n">
        <v>2</v>
      </c>
      <c r="AN18" s="3" t="n">
        <v>2</v>
      </c>
      <c r="AO18" s="3" t="n">
        <f aca="false">FALSE()</f>
        <v>0</v>
      </c>
    </row>
    <row r="19" customFormat="false" ht="15.75" hidden="false" customHeight="false" outlineLevel="0" collapsed="false">
      <c r="A19" s="40" t="n">
        <v>43596.2057638889</v>
      </c>
      <c r="B19" s="3" t="s">
        <v>658</v>
      </c>
      <c r="C19" s="3" t="s">
        <v>659</v>
      </c>
      <c r="D19" s="3" t="n">
        <v>10</v>
      </c>
      <c r="E19" s="3" t="n">
        <v>64</v>
      </c>
      <c r="G19" s="4" t="s">
        <v>660</v>
      </c>
      <c r="H19" s="3" t="s">
        <v>661</v>
      </c>
      <c r="I19" s="3" t="s">
        <v>582</v>
      </c>
      <c r="J19" s="3" t="s">
        <v>662</v>
      </c>
      <c r="K19" s="3" t="s">
        <v>601</v>
      </c>
      <c r="L19" s="3" t="s">
        <v>653</v>
      </c>
      <c r="M19" s="3" t="s">
        <v>232</v>
      </c>
      <c r="N19" s="3" t="n">
        <v>22</v>
      </c>
      <c r="O19" s="3" t="n">
        <v>2</v>
      </c>
      <c r="Q19" s="3" t="n">
        <f aca="false">TRUE()</f>
        <v>1</v>
      </c>
      <c r="R19" s="3" t="n">
        <f aca="false">TRUE()</f>
        <v>1</v>
      </c>
      <c r="S19" s="3" t="n">
        <f aca="false">TRUE()</f>
        <v>1</v>
      </c>
      <c r="T19" s="3" t="n">
        <f aca="false">TRUE()</f>
        <v>1</v>
      </c>
      <c r="U19" s="3" t="n">
        <f aca="false">FALSE()</f>
        <v>0</v>
      </c>
      <c r="V19" s="3" t="n">
        <f aca="false">TRUE()</f>
        <v>1</v>
      </c>
      <c r="W19" s="3" t="n">
        <f aca="false">TRUE()</f>
        <v>1</v>
      </c>
      <c r="X19" s="3" t="n">
        <f aca="false">TRUE()</f>
        <v>1</v>
      </c>
      <c r="Y19" s="3" t="n">
        <f aca="false">TRUE()</f>
        <v>1</v>
      </c>
      <c r="Z19" s="3" t="n">
        <f aca="false">FALSE()</f>
        <v>0</v>
      </c>
      <c r="AA19" s="3" t="n">
        <f aca="false">TRUE()</f>
        <v>1</v>
      </c>
      <c r="AB19" s="3" t="n">
        <f aca="false">FALSE()</f>
        <v>0</v>
      </c>
      <c r="AC19" s="3" t="n">
        <f aca="false">FALSE()</f>
        <v>0</v>
      </c>
      <c r="AD19" s="3" t="n">
        <f aca="false">FALSE()</f>
        <v>0</v>
      </c>
      <c r="AE19" s="3" t="n">
        <f aca="false">FALSE()</f>
        <v>0</v>
      </c>
      <c r="AF19" s="3" t="n">
        <f aca="false">FALSE()</f>
        <v>0</v>
      </c>
      <c r="AG19" s="3" t="n">
        <f aca="false">FALSE()</f>
        <v>0</v>
      </c>
      <c r="AH19" s="3" t="n">
        <f aca="false">FALSE()</f>
        <v>0</v>
      </c>
      <c r="AI19" s="3" t="n">
        <f aca="false">FALSE()</f>
        <v>0</v>
      </c>
      <c r="AJ19" s="3" t="n">
        <f aca="false">FALSE()</f>
        <v>0</v>
      </c>
      <c r="AK19" s="3" t="n">
        <v>4</v>
      </c>
      <c r="AL19" s="3" t="n">
        <v>4</v>
      </c>
      <c r="AM19" s="3" t="n">
        <v>1</v>
      </c>
      <c r="AN19" s="3" t="n">
        <v>0</v>
      </c>
      <c r="AO19" s="3" t="n">
        <f aca="false">TRUE()</f>
        <v>1</v>
      </c>
    </row>
    <row r="20" customFormat="false" ht="15.75" hidden="false" customHeight="false" outlineLevel="0" collapsed="false">
      <c r="A20" s="40" t="n">
        <v>43596.2126967593</v>
      </c>
      <c r="B20" s="3" t="s">
        <v>663</v>
      </c>
      <c r="C20" s="3" t="s">
        <v>664</v>
      </c>
      <c r="D20" s="3" t="n">
        <v>8</v>
      </c>
      <c r="E20" s="3" t="n">
        <v>166</v>
      </c>
      <c r="F20" s="3" t="s">
        <v>665</v>
      </c>
      <c r="G20" s="4" t="s">
        <v>666</v>
      </c>
      <c r="H20" s="3" t="s">
        <v>667</v>
      </c>
      <c r="I20" s="3" t="s">
        <v>592</v>
      </c>
      <c r="J20" s="3" t="s">
        <v>637</v>
      </c>
      <c r="K20" s="3" t="s">
        <v>607</v>
      </c>
      <c r="L20" s="3" t="s">
        <v>608</v>
      </c>
      <c r="M20" s="3" t="s">
        <v>232</v>
      </c>
      <c r="N20" s="3" t="n">
        <v>23</v>
      </c>
      <c r="O20" s="3" t="n">
        <v>2</v>
      </c>
      <c r="Q20" s="3" t="n">
        <f aca="false">TRUE()</f>
        <v>1</v>
      </c>
      <c r="R20" s="3" t="n">
        <f aca="false">TRUE()</f>
        <v>1</v>
      </c>
      <c r="S20" s="3" t="n">
        <f aca="false">TRUE()</f>
        <v>1</v>
      </c>
      <c r="T20" s="3" t="n">
        <f aca="false">TRUE()</f>
        <v>1</v>
      </c>
      <c r="U20" s="3" t="n">
        <f aca="false">TRUE()</f>
        <v>1</v>
      </c>
      <c r="V20" s="3" t="n">
        <f aca="false">TRUE()</f>
        <v>1</v>
      </c>
      <c r="W20" s="3" t="n">
        <f aca="false">TRUE()</f>
        <v>1</v>
      </c>
      <c r="X20" s="3" t="n">
        <f aca="false">TRUE()</f>
        <v>1</v>
      </c>
      <c r="Y20" s="3" t="n">
        <f aca="false">TRUE()</f>
        <v>1</v>
      </c>
      <c r="Z20" s="3" t="n">
        <f aca="false">TRUE()</f>
        <v>1</v>
      </c>
      <c r="AA20" s="3" t="n">
        <f aca="false">FALSE()</f>
        <v>0</v>
      </c>
      <c r="AB20" s="3" t="n">
        <f aca="false">TRUE()</f>
        <v>1</v>
      </c>
      <c r="AC20" s="3" t="n">
        <f aca="false">TRUE()</f>
        <v>1</v>
      </c>
      <c r="AD20" s="3" t="n">
        <f aca="false">FALSE()</f>
        <v>0</v>
      </c>
      <c r="AE20" s="3" t="n">
        <f aca="false">FALSE()</f>
        <v>0</v>
      </c>
      <c r="AF20" s="3" t="n">
        <f aca="false">TRUE()</f>
        <v>1</v>
      </c>
      <c r="AG20" s="3" t="n">
        <f aca="false">TRUE()</f>
        <v>1</v>
      </c>
      <c r="AH20" s="3" t="n">
        <f aca="false">FALSE()</f>
        <v>0</v>
      </c>
      <c r="AI20" s="3" t="n">
        <f aca="false">TRUE()</f>
        <v>1</v>
      </c>
      <c r="AJ20" s="3" t="n">
        <f aca="false">FALSE()</f>
        <v>0</v>
      </c>
      <c r="AK20" s="3" t="n">
        <v>5</v>
      </c>
      <c r="AL20" s="3" t="n">
        <v>5</v>
      </c>
      <c r="AM20" s="3" t="n">
        <v>2</v>
      </c>
      <c r="AN20" s="3" t="n">
        <v>3</v>
      </c>
      <c r="AO20" s="3" t="n">
        <f aca="false">FALSE()</f>
        <v>0</v>
      </c>
    </row>
    <row r="21" customFormat="false" ht="15.75" hidden="false" customHeight="false" outlineLevel="0" collapsed="false">
      <c r="A21" s="40" t="n">
        <v>43596.2186342593</v>
      </c>
      <c r="B21" s="3" t="s">
        <v>668</v>
      </c>
      <c r="C21" s="3" t="s">
        <v>428</v>
      </c>
      <c r="D21" s="3" t="n">
        <v>9</v>
      </c>
      <c r="E21" s="3" t="n">
        <v>117</v>
      </c>
      <c r="G21" s="4" t="s">
        <v>669</v>
      </c>
      <c r="H21" s="3" t="s">
        <v>670</v>
      </c>
      <c r="I21" s="3" t="s">
        <v>592</v>
      </c>
      <c r="J21" s="3" t="s">
        <v>637</v>
      </c>
      <c r="K21" s="3" t="s">
        <v>589</v>
      </c>
      <c r="L21" s="3" t="s">
        <v>608</v>
      </c>
      <c r="M21" s="3" t="s">
        <v>232</v>
      </c>
      <c r="N21" s="3" t="n">
        <v>24</v>
      </c>
      <c r="O21" s="3" t="n">
        <v>2</v>
      </c>
      <c r="Q21" s="3" t="n">
        <f aca="false">TRUE()</f>
        <v>1</v>
      </c>
      <c r="R21" s="3" t="n">
        <f aca="false">TRUE()</f>
        <v>1</v>
      </c>
      <c r="S21" s="3" t="n">
        <f aca="false">TRUE()</f>
        <v>1</v>
      </c>
      <c r="T21" s="3" t="n">
        <f aca="false">TRUE()</f>
        <v>1</v>
      </c>
      <c r="U21" s="3" t="n">
        <f aca="false">TRUE()</f>
        <v>1</v>
      </c>
      <c r="V21" s="3" t="n">
        <f aca="false">TRUE()</f>
        <v>1</v>
      </c>
      <c r="W21" s="3" t="n">
        <f aca="false">TRUE()</f>
        <v>1</v>
      </c>
      <c r="X21" s="3" t="n">
        <f aca="false">FALSE()</f>
        <v>0</v>
      </c>
      <c r="Y21" s="3" t="n">
        <f aca="false">TRUE()</f>
        <v>1</v>
      </c>
      <c r="Z21" s="3" t="n">
        <f aca="false">TRUE()</f>
        <v>1</v>
      </c>
      <c r="AA21" s="3" t="n">
        <f aca="false">TRUE()</f>
        <v>1</v>
      </c>
      <c r="AB21" s="3" t="n">
        <f aca="false">FALSE()</f>
        <v>0</v>
      </c>
      <c r="AC21" s="3" t="n">
        <f aca="false">FALSE()</f>
        <v>0</v>
      </c>
      <c r="AD21" s="3" t="n">
        <f aca="false">FALSE()</f>
        <v>0</v>
      </c>
      <c r="AE21" s="3" t="n">
        <f aca="false">FALSE()</f>
        <v>0</v>
      </c>
      <c r="AF21" s="3" t="n">
        <f aca="false">TRUE()</f>
        <v>1</v>
      </c>
      <c r="AG21" s="3" t="n">
        <f aca="false">TRUE()</f>
        <v>1</v>
      </c>
      <c r="AH21" s="3" t="n">
        <f aca="false">FALSE()</f>
        <v>0</v>
      </c>
      <c r="AI21" s="3" t="n">
        <f aca="false">FALSE()</f>
        <v>0</v>
      </c>
      <c r="AJ21" s="3" t="n">
        <f aca="false">FALSE()</f>
        <v>0</v>
      </c>
      <c r="AK21" s="3" t="n">
        <v>5</v>
      </c>
      <c r="AL21" s="3" t="n">
        <v>4</v>
      </c>
      <c r="AM21" s="3" t="n">
        <v>1</v>
      </c>
      <c r="AN21" s="3" t="n">
        <v>2</v>
      </c>
      <c r="AO21" s="3" t="n">
        <f aca="false">FALSE()</f>
        <v>0</v>
      </c>
    </row>
    <row r="22" customFormat="false" ht="15.75" hidden="false" customHeight="false" outlineLevel="0" collapsed="false">
      <c r="A22" s="40" t="n">
        <v>43596.2259953704</v>
      </c>
      <c r="B22" s="3" t="s">
        <v>671</v>
      </c>
      <c r="C22" s="3" t="s">
        <v>54</v>
      </c>
      <c r="D22" s="3" t="n">
        <v>9</v>
      </c>
      <c r="E22" s="3" t="n">
        <v>117</v>
      </c>
      <c r="G22" s="4" t="s">
        <v>672</v>
      </c>
      <c r="H22" s="3" t="s">
        <v>673</v>
      </c>
      <c r="I22" s="3" t="s">
        <v>674</v>
      </c>
      <c r="J22" s="3" t="s">
        <v>637</v>
      </c>
      <c r="K22" s="3" t="s">
        <v>584</v>
      </c>
      <c r="L22" s="3" t="s">
        <v>618</v>
      </c>
      <c r="M22" s="3" t="s">
        <v>585</v>
      </c>
      <c r="N22" s="3" t="n">
        <v>25</v>
      </c>
      <c r="O22" s="3" t="n">
        <v>2</v>
      </c>
      <c r="Q22" s="3" t="n">
        <f aca="false">FALSE()</f>
        <v>0</v>
      </c>
      <c r="R22" s="3" t="n">
        <f aca="false">FALSE()</f>
        <v>0</v>
      </c>
      <c r="S22" s="3" t="n">
        <f aca="false">FALSE()</f>
        <v>0</v>
      </c>
      <c r="T22" s="3" t="n">
        <f aca="false">FALSE()</f>
        <v>0</v>
      </c>
      <c r="U22" s="3" t="n">
        <f aca="false">FALSE()</f>
        <v>0</v>
      </c>
      <c r="V22" s="3" t="n">
        <f aca="false">FALSE()</f>
        <v>0</v>
      </c>
      <c r="W22" s="3" t="n">
        <f aca="false">FALSE()</f>
        <v>0</v>
      </c>
      <c r="X22" s="3" t="n">
        <f aca="false">FALSE()</f>
        <v>0</v>
      </c>
      <c r="Y22" s="3" t="n">
        <f aca="false">FALSE()</f>
        <v>0</v>
      </c>
      <c r="Z22" s="3" t="n">
        <f aca="false">FALSE()</f>
        <v>0</v>
      </c>
      <c r="AA22" s="3" t="n">
        <f aca="false">FALSE()</f>
        <v>0</v>
      </c>
      <c r="AB22" s="3" t="n">
        <f aca="false">FALSE()</f>
        <v>0</v>
      </c>
      <c r="AC22" s="3" t="n">
        <f aca="false">FALSE()</f>
        <v>0</v>
      </c>
      <c r="AD22" s="3" t="n">
        <f aca="false">FALSE()</f>
        <v>0</v>
      </c>
      <c r="AE22" s="3" t="n">
        <f aca="false">FALSE()</f>
        <v>0</v>
      </c>
      <c r="AF22" s="3" t="n">
        <f aca="false">FALSE()</f>
        <v>0</v>
      </c>
      <c r="AG22" s="3" t="n">
        <f aca="false">FALSE()</f>
        <v>0</v>
      </c>
      <c r="AH22" s="3" t="n">
        <f aca="false">FALSE()</f>
        <v>0</v>
      </c>
      <c r="AI22" s="3" t="n">
        <f aca="false">FALSE()</f>
        <v>0</v>
      </c>
      <c r="AJ22" s="3" t="n">
        <f aca="false">FALSE()</f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f aca="false">FALSE()</f>
        <v>0</v>
      </c>
    </row>
    <row r="23" customFormat="false" ht="15.75" hidden="false" customHeight="false" outlineLevel="0" collapsed="false">
      <c r="A23" s="40" t="n">
        <v>43596.2352314815</v>
      </c>
      <c r="B23" s="3" t="s">
        <v>177</v>
      </c>
      <c r="C23" s="3" t="s">
        <v>178</v>
      </c>
      <c r="D23" s="3" t="n">
        <v>7</v>
      </c>
      <c r="E23" s="3" t="n">
        <v>12</v>
      </c>
      <c r="G23" s="4" t="s">
        <v>180</v>
      </c>
      <c r="H23" s="3" t="s">
        <v>181</v>
      </c>
      <c r="I23" s="3" t="s">
        <v>675</v>
      </c>
      <c r="J23" s="3" t="s">
        <v>588</v>
      </c>
      <c r="K23" s="3" t="s">
        <v>589</v>
      </c>
      <c r="L23" s="3" t="s">
        <v>595</v>
      </c>
      <c r="M23" s="3" t="s">
        <v>232</v>
      </c>
      <c r="N23" s="3" t="n">
        <v>26</v>
      </c>
      <c r="O23" s="3" t="n">
        <v>2</v>
      </c>
      <c r="Q23" s="3" t="n">
        <f aca="false">TRUE()</f>
        <v>1</v>
      </c>
      <c r="R23" s="3" t="n">
        <f aca="false">TRUE()</f>
        <v>1</v>
      </c>
      <c r="S23" s="3" t="n">
        <f aca="false">FALSE()</f>
        <v>0</v>
      </c>
      <c r="T23" s="3" t="n">
        <f aca="false">TRUE()</f>
        <v>1</v>
      </c>
      <c r="U23" s="3" t="n">
        <f aca="false">TRUE()</f>
        <v>1</v>
      </c>
      <c r="V23" s="3" t="n">
        <f aca="false">TRUE()</f>
        <v>1</v>
      </c>
      <c r="W23" s="3" t="n">
        <f aca="false">TRUE()</f>
        <v>1</v>
      </c>
      <c r="X23" s="3" t="n">
        <f aca="false">FALSE()</f>
        <v>0</v>
      </c>
      <c r="Y23" s="3" t="n">
        <f aca="false">TRUE()</f>
        <v>1</v>
      </c>
      <c r="Z23" s="3" t="n">
        <f aca="false">TRUE()</f>
        <v>1</v>
      </c>
      <c r="AA23" s="3" t="n">
        <f aca="false">TRUE()</f>
        <v>1</v>
      </c>
      <c r="AB23" s="3" t="n">
        <f aca="false">TRUE()</f>
        <v>1</v>
      </c>
      <c r="AC23" s="3" t="n">
        <f aca="false">TRUE()</f>
        <v>1</v>
      </c>
      <c r="AD23" s="3" t="n">
        <f aca="false">TRUE()</f>
        <v>1</v>
      </c>
      <c r="AE23" s="3" t="n">
        <f aca="false">TRUE()</f>
        <v>1</v>
      </c>
      <c r="AF23" s="3" t="n">
        <f aca="false">TRUE()</f>
        <v>1</v>
      </c>
      <c r="AG23" s="3" t="n">
        <f aca="false">TRUE()</f>
        <v>1</v>
      </c>
      <c r="AH23" s="3" t="n">
        <f aca="false">FALSE()</f>
        <v>0</v>
      </c>
      <c r="AI23" s="3" t="n">
        <f aca="false">TRUE()</f>
        <v>1</v>
      </c>
      <c r="AJ23" s="3" t="n">
        <f aca="false">TRUE()</f>
        <v>1</v>
      </c>
      <c r="AK23" s="3" t="n">
        <v>4</v>
      </c>
      <c r="AL23" s="3" t="n">
        <v>4</v>
      </c>
      <c r="AM23" s="3" t="n">
        <v>5</v>
      </c>
      <c r="AN23" s="3" t="n">
        <v>4</v>
      </c>
      <c r="AO23" s="3" t="n">
        <f aca="false">FALSE()</f>
        <v>0</v>
      </c>
    </row>
    <row r="24" customFormat="false" ht="15.75" hidden="false" customHeight="false" outlineLevel="0" collapsed="false">
      <c r="A24" s="40" t="n">
        <v>43596.2362037037</v>
      </c>
      <c r="B24" s="3" t="s">
        <v>676</v>
      </c>
      <c r="C24" s="3" t="s">
        <v>664</v>
      </c>
      <c r="D24" s="3" t="n">
        <v>7</v>
      </c>
      <c r="E24" s="3" t="s">
        <v>677</v>
      </c>
      <c r="G24" s="4" t="s">
        <v>678</v>
      </c>
      <c r="H24" s="3" t="s">
        <v>679</v>
      </c>
      <c r="I24" s="3" t="s">
        <v>675</v>
      </c>
      <c r="J24" s="3" t="s">
        <v>588</v>
      </c>
      <c r="K24" s="3" t="s">
        <v>589</v>
      </c>
      <c r="L24" s="3" t="s">
        <v>595</v>
      </c>
      <c r="M24" s="3" t="s">
        <v>232</v>
      </c>
      <c r="N24" s="3" t="n">
        <v>27</v>
      </c>
      <c r="O24" s="3" t="n">
        <v>2</v>
      </c>
      <c r="Q24" s="3" t="n">
        <f aca="false">TRUE()</f>
        <v>1</v>
      </c>
      <c r="R24" s="3" t="n">
        <f aca="false">TRUE()</f>
        <v>1</v>
      </c>
      <c r="S24" s="3" t="n">
        <f aca="false">FALSE()</f>
        <v>0</v>
      </c>
      <c r="T24" s="3" t="n">
        <f aca="false">TRUE()</f>
        <v>1</v>
      </c>
      <c r="U24" s="3" t="n">
        <f aca="false">TRUE()</f>
        <v>1</v>
      </c>
      <c r="V24" s="3" t="n">
        <f aca="false">TRUE()</f>
        <v>1</v>
      </c>
      <c r="W24" s="3" t="n">
        <f aca="false">TRUE()</f>
        <v>1</v>
      </c>
      <c r="X24" s="3" t="n">
        <f aca="false">FALSE()</f>
        <v>0</v>
      </c>
      <c r="Y24" s="3" t="n">
        <f aca="false">TRUE()</f>
        <v>1</v>
      </c>
      <c r="Z24" s="3" t="n">
        <f aca="false">TRUE()</f>
        <v>1</v>
      </c>
      <c r="AA24" s="3" t="n">
        <f aca="false">TRUE()</f>
        <v>1</v>
      </c>
      <c r="AB24" s="3" t="n">
        <f aca="false">TRUE()</f>
        <v>1</v>
      </c>
      <c r="AC24" s="3" t="n">
        <f aca="false">TRUE()</f>
        <v>1</v>
      </c>
      <c r="AD24" s="3" t="n">
        <f aca="false">TRUE()</f>
        <v>1</v>
      </c>
      <c r="AE24" s="3" t="n">
        <f aca="false">TRUE()</f>
        <v>1</v>
      </c>
      <c r="AF24" s="3" t="n">
        <f aca="false">TRUE()</f>
        <v>1</v>
      </c>
      <c r="AG24" s="3" t="n">
        <f aca="false">TRUE()</f>
        <v>1</v>
      </c>
      <c r="AH24" s="3" t="n">
        <f aca="false">FALSE()</f>
        <v>0</v>
      </c>
      <c r="AI24" s="3" t="n">
        <f aca="false">TRUE()</f>
        <v>1</v>
      </c>
      <c r="AJ24" s="3" t="n">
        <f aca="false">TRUE()</f>
        <v>1</v>
      </c>
      <c r="AK24" s="3" t="n">
        <v>4</v>
      </c>
      <c r="AL24" s="3" t="n">
        <v>4</v>
      </c>
      <c r="AM24" s="3" t="n">
        <v>5</v>
      </c>
      <c r="AN24" s="3" t="n">
        <v>4</v>
      </c>
      <c r="AO24" s="3" t="n">
        <f aca="false">FALSE()</f>
        <v>0</v>
      </c>
    </row>
    <row r="25" customFormat="false" ht="15.75" hidden="false" customHeight="false" outlineLevel="0" collapsed="false">
      <c r="A25" s="40" t="n">
        <v>43596.2371990741</v>
      </c>
      <c r="B25" s="3" t="s">
        <v>680</v>
      </c>
      <c r="C25" s="3" t="s">
        <v>13</v>
      </c>
      <c r="D25" s="3" t="n">
        <v>10</v>
      </c>
      <c r="E25" s="3" t="n">
        <v>117</v>
      </c>
      <c r="F25" s="3" t="s">
        <v>681</v>
      </c>
      <c r="G25" s="4" t="s">
        <v>682</v>
      </c>
      <c r="H25" s="3" t="s">
        <v>246</v>
      </c>
      <c r="I25" s="3" t="s">
        <v>592</v>
      </c>
      <c r="J25" s="3" t="s">
        <v>637</v>
      </c>
      <c r="K25" s="3" t="s">
        <v>594</v>
      </c>
      <c r="L25" s="3" t="s">
        <v>608</v>
      </c>
      <c r="M25" s="3" t="s">
        <v>585</v>
      </c>
      <c r="N25" s="3" t="n">
        <v>28</v>
      </c>
      <c r="O25" s="3" t="n">
        <v>2</v>
      </c>
      <c r="Q25" s="3" t="n">
        <f aca="false">TRUE()</f>
        <v>1</v>
      </c>
      <c r="R25" s="3" t="n">
        <f aca="false">TRUE()</f>
        <v>1</v>
      </c>
      <c r="S25" s="3" t="n">
        <f aca="false">TRUE()</f>
        <v>1</v>
      </c>
      <c r="T25" s="3" t="n">
        <f aca="false">TRUE()</f>
        <v>1</v>
      </c>
      <c r="U25" s="3" t="n">
        <f aca="false">FALSE()</f>
        <v>0</v>
      </c>
      <c r="V25" s="3" t="n">
        <f aca="false">FALSE()</f>
        <v>0</v>
      </c>
      <c r="W25" s="3" t="n">
        <f aca="false">TRUE()</f>
        <v>1</v>
      </c>
      <c r="X25" s="3" t="n">
        <f aca="false">FALSE()</f>
        <v>0</v>
      </c>
      <c r="Y25" s="3" t="n">
        <f aca="false">TRUE()</f>
        <v>1</v>
      </c>
      <c r="Z25" s="3" t="n">
        <f aca="false">FALSE()</f>
        <v>0</v>
      </c>
      <c r="AA25" s="3" t="n">
        <f aca="false">TRUE()</f>
        <v>1</v>
      </c>
      <c r="AB25" s="3" t="n">
        <f aca="false">TRUE()</f>
        <v>1</v>
      </c>
      <c r="AC25" s="3" t="n">
        <f aca="false">TRUE()</f>
        <v>1</v>
      </c>
      <c r="AD25" s="3" t="n">
        <f aca="false">TRUE()</f>
        <v>1</v>
      </c>
      <c r="AE25" s="3" t="n">
        <f aca="false">FALSE()</f>
        <v>0</v>
      </c>
      <c r="AF25" s="3" t="n">
        <f aca="false">TRUE()</f>
        <v>1</v>
      </c>
      <c r="AG25" s="3" t="n">
        <f aca="false">TRUE()</f>
        <v>1</v>
      </c>
      <c r="AH25" s="3" t="n">
        <f aca="false">TRUE()</f>
        <v>1</v>
      </c>
      <c r="AI25" s="3" t="n">
        <f aca="false">TRUE()</f>
        <v>1</v>
      </c>
      <c r="AJ25" s="3" t="n">
        <f aca="false">TRUE()</f>
        <v>1</v>
      </c>
      <c r="AK25" s="3" t="n">
        <v>4</v>
      </c>
      <c r="AL25" s="3" t="n">
        <v>2</v>
      </c>
      <c r="AM25" s="3" t="n">
        <v>4</v>
      </c>
      <c r="AN25" s="3" t="n">
        <v>5</v>
      </c>
      <c r="AO25" s="3" t="n">
        <f aca="false">FALSE()</f>
        <v>0</v>
      </c>
    </row>
    <row r="26" customFormat="false" ht="15.75" hidden="false" customHeight="false" outlineLevel="0" collapsed="false">
      <c r="A26" s="40" t="n">
        <v>43596.2610300926</v>
      </c>
      <c r="B26" s="3" t="s">
        <v>683</v>
      </c>
      <c r="C26" s="3" t="s">
        <v>29</v>
      </c>
      <c r="D26" s="3" t="n">
        <v>7</v>
      </c>
      <c r="E26" s="3" t="n">
        <v>7</v>
      </c>
      <c r="G26" s="4" t="s">
        <v>684</v>
      </c>
      <c r="H26" s="3" t="s">
        <v>685</v>
      </c>
      <c r="I26" s="3" t="s">
        <v>592</v>
      </c>
      <c r="J26" s="3" t="s">
        <v>588</v>
      </c>
      <c r="K26" s="3" t="s">
        <v>686</v>
      </c>
      <c r="L26" s="3" t="s">
        <v>608</v>
      </c>
      <c r="M26" s="3" t="s">
        <v>232</v>
      </c>
      <c r="N26" s="3" t="n">
        <v>29</v>
      </c>
      <c r="O26" s="3" t="n">
        <v>2</v>
      </c>
      <c r="Q26" s="3" t="n">
        <f aca="false">TRUE()</f>
        <v>1</v>
      </c>
      <c r="R26" s="3" t="n">
        <f aca="false">TRUE()</f>
        <v>1</v>
      </c>
      <c r="S26" s="3" t="n">
        <f aca="false">TRUE()</f>
        <v>1</v>
      </c>
      <c r="T26" s="3" t="n">
        <f aca="false">TRUE()</f>
        <v>1</v>
      </c>
      <c r="U26" s="3" t="n">
        <f aca="false">TRUE()</f>
        <v>1</v>
      </c>
      <c r="V26" s="3" t="n">
        <f aca="false">TRUE()</f>
        <v>1</v>
      </c>
      <c r="W26" s="3" t="n">
        <f aca="false">TRUE()</f>
        <v>1</v>
      </c>
      <c r="X26" s="3" t="n">
        <f aca="false">TRUE()</f>
        <v>1</v>
      </c>
      <c r="Y26" s="3" t="n">
        <f aca="false">TRUE()</f>
        <v>1</v>
      </c>
      <c r="Z26" s="3" t="n">
        <f aca="false">TRUE()</f>
        <v>1</v>
      </c>
      <c r="AA26" s="3" t="n">
        <f aca="false">TRUE()</f>
        <v>1</v>
      </c>
      <c r="AB26" s="3" t="n">
        <f aca="false">TRUE()</f>
        <v>1</v>
      </c>
      <c r="AC26" s="3" t="n">
        <f aca="false">TRUE()</f>
        <v>1</v>
      </c>
      <c r="AD26" s="3" t="n">
        <f aca="false">TRUE()</f>
        <v>1</v>
      </c>
      <c r="AE26" s="3" t="n">
        <f aca="false">TRUE()</f>
        <v>1</v>
      </c>
      <c r="AF26" s="3" t="n">
        <f aca="false">TRUE()</f>
        <v>1</v>
      </c>
      <c r="AG26" s="3" t="n">
        <f aca="false">TRUE()</f>
        <v>1</v>
      </c>
      <c r="AH26" s="3" t="n">
        <f aca="false">TRUE()</f>
        <v>1</v>
      </c>
      <c r="AI26" s="3" t="n">
        <f aca="false">TRUE()</f>
        <v>1</v>
      </c>
      <c r="AJ26" s="3" t="n">
        <f aca="false">TRUE()</f>
        <v>1</v>
      </c>
      <c r="AK26" s="3" t="n">
        <v>5</v>
      </c>
      <c r="AL26" s="3" t="n">
        <v>5</v>
      </c>
      <c r="AM26" s="3" t="n">
        <v>5</v>
      </c>
      <c r="AN26" s="3" t="n">
        <v>5</v>
      </c>
      <c r="AO26" s="3" t="n">
        <f aca="false">FALSE()</f>
        <v>0</v>
      </c>
    </row>
    <row r="27" customFormat="false" ht="15.75" hidden="false" customHeight="false" outlineLevel="0" collapsed="false">
      <c r="A27" s="40" t="n">
        <v>43596.4351157407</v>
      </c>
      <c r="B27" s="3" t="s">
        <v>687</v>
      </c>
      <c r="C27" s="3" t="s">
        <v>156</v>
      </c>
      <c r="D27" s="3" t="n">
        <v>9</v>
      </c>
      <c r="E27" s="3" t="n">
        <v>139</v>
      </c>
      <c r="G27" s="4" t="s">
        <v>688</v>
      </c>
      <c r="H27" s="3" t="s">
        <v>158</v>
      </c>
      <c r="I27" s="3" t="s">
        <v>592</v>
      </c>
      <c r="J27" s="3" t="s">
        <v>593</v>
      </c>
      <c r="K27" s="3" t="s">
        <v>594</v>
      </c>
      <c r="L27" s="3" t="s">
        <v>608</v>
      </c>
      <c r="M27" s="3" t="s">
        <v>232</v>
      </c>
      <c r="N27" s="3" t="n">
        <v>30</v>
      </c>
      <c r="O27" s="3" t="n">
        <v>2</v>
      </c>
      <c r="Q27" s="3" t="n">
        <f aca="false">TRUE()</f>
        <v>1</v>
      </c>
      <c r="R27" s="3" t="n">
        <f aca="false">TRUE()</f>
        <v>1</v>
      </c>
      <c r="S27" s="3" t="n">
        <f aca="false">TRUE()</f>
        <v>1</v>
      </c>
      <c r="T27" s="3" t="n">
        <f aca="false">TRUE()</f>
        <v>1</v>
      </c>
      <c r="U27" s="3" t="n">
        <f aca="false">TRUE()</f>
        <v>1</v>
      </c>
      <c r="V27" s="3" t="n">
        <f aca="false">TRUE()</f>
        <v>1</v>
      </c>
      <c r="W27" s="3" t="n">
        <f aca="false">TRUE()</f>
        <v>1</v>
      </c>
      <c r="X27" s="3" t="n">
        <f aca="false">TRUE()</f>
        <v>1</v>
      </c>
      <c r="Y27" s="3" t="n">
        <f aca="false">TRUE()</f>
        <v>1</v>
      </c>
      <c r="Z27" s="3" t="n">
        <f aca="false">TRUE()</f>
        <v>1</v>
      </c>
      <c r="AA27" s="3" t="n">
        <f aca="false">TRUE()</f>
        <v>1</v>
      </c>
      <c r="AB27" s="3" t="n">
        <f aca="false">TRUE()</f>
        <v>1</v>
      </c>
      <c r="AC27" s="3" t="n">
        <f aca="false">TRUE()</f>
        <v>1</v>
      </c>
      <c r="AD27" s="3" t="n">
        <f aca="false">TRUE()</f>
        <v>1</v>
      </c>
      <c r="AE27" s="3" t="n">
        <f aca="false">TRUE()</f>
        <v>1</v>
      </c>
      <c r="AF27" s="3" t="n">
        <f aca="false">TRUE()</f>
        <v>1</v>
      </c>
      <c r="AG27" s="3" t="n">
        <f aca="false">TRUE()</f>
        <v>1</v>
      </c>
      <c r="AH27" s="3" t="n">
        <f aca="false">TRUE()</f>
        <v>1</v>
      </c>
      <c r="AI27" s="3" t="n">
        <f aca="false">FALSE()</f>
        <v>0</v>
      </c>
      <c r="AJ27" s="3" t="n">
        <f aca="false">TRUE()</f>
        <v>1</v>
      </c>
      <c r="AK27" s="3" t="n">
        <v>5</v>
      </c>
      <c r="AL27" s="3" t="n">
        <v>5</v>
      </c>
      <c r="AM27" s="3" t="n">
        <v>5</v>
      </c>
      <c r="AN27" s="3" t="n">
        <v>4</v>
      </c>
      <c r="AO27" s="3" t="n">
        <f aca="false">FALSE()</f>
        <v>0</v>
      </c>
    </row>
    <row r="28" customFormat="false" ht="15.75" hidden="false" customHeight="false" outlineLevel="0" collapsed="false">
      <c r="A28" s="40" t="n">
        <v>43596.2781134259</v>
      </c>
      <c r="B28" s="3" t="s">
        <v>689</v>
      </c>
      <c r="C28" s="3" t="s">
        <v>428</v>
      </c>
      <c r="D28" s="3" t="n">
        <v>10</v>
      </c>
      <c r="E28" s="3" t="n">
        <v>26</v>
      </c>
      <c r="G28" s="4" t="s">
        <v>690</v>
      </c>
      <c r="H28" s="3" t="s">
        <v>691</v>
      </c>
      <c r="I28" s="3" t="s">
        <v>592</v>
      </c>
      <c r="J28" s="3" t="s">
        <v>593</v>
      </c>
      <c r="K28" s="3" t="s">
        <v>339</v>
      </c>
      <c r="L28" s="3" t="s">
        <v>339</v>
      </c>
      <c r="M28" s="3" t="s">
        <v>232</v>
      </c>
      <c r="N28" s="3" t="n">
        <v>31</v>
      </c>
      <c r="O28" s="3" t="n">
        <v>2</v>
      </c>
      <c r="Q28" s="3" t="n">
        <f aca="false">TRUE()</f>
        <v>1</v>
      </c>
      <c r="R28" s="3" t="n">
        <f aca="false">TRUE()</f>
        <v>1</v>
      </c>
      <c r="S28" s="3" t="n">
        <f aca="false">TRUE()</f>
        <v>1</v>
      </c>
      <c r="T28" s="3" t="n">
        <f aca="false">TRUE()</f>
        <v>1</v>
      </c>
      <c r="U28" s="3" t="n">
        <f aca="false">FALSE()</f>
        <v>0</v>
      </c>
      <c r="V28" s="3" t="n">
        <f aca="false">TRUE()</f>
        <v>1</v>
      </c>
      <c r="W28" s="3" t="n">
        <f aca="false">TRUE()</f>
        <v>1</v>
      </c>
      <c r="X28" s="3" t="n">
        <f aca="false">TRUE()</f>
        <v>1</v>
      </c>
      <c r="Y28" s="3" t="n">
        <f aca="false">TRUE()</f>
        <v>1</v>
      </c>
      <c r="Z28" s="3" t="n">
        <f aca="false">FALSE()</f>
        <v>0</v>
      </c>
      <c r="AA28" s="3" t="n">
        <f aca="false">FALSE()</f>
        <v>0</v>
      </c>
      <c r="AB28" s="3" t="n">
        <f aca="false">FALSE()</f>
        <v>0</v>
      </c>
      <c r="AC28" s="3" t="n">
        <f aca="false">FALSE()</f>
        <v>0</v>
      </c>
      <c r="AD28" s="3" t="n">
        <f aca="false">FALSE()</f>
        <v>0</v>
      </c>
      <c r="AE28" s="3" t="n">
        <f aca="false">FALSE()</f>
        <v>0</v>
      </c>
      <c r="AF28" s="3" t="n">
        <f aca="false">FALSE()</f>
        <v>0</v>
      </c>
      <c r="AG28" s="3" t="n">
        <f aca="false">FALSE()</f>
        <v>0</v>
      </c>
      <c r="AH28" s="3" t="n">
        <f aca="false">FALSE()</f>
        <v>0</v>
      </c>
      <c r="AI28" s="3" t="n">
        <f aca="false">FALSE()</f>
        <v>0</v>
      </c>
      <c r="AJ28" s="3" t="n">
        <f aca="false">FALSE()</f>
        <v>0</v>
      </c>
      <c r="AK28" s="3" t="n">
        <v>4</v>
      </c>
      <c r="AL28" s="3" t="n">
        <v>4</v>
      </c>
      <c r="AM28" s="3" t="n">
        <v>0</v>
      </c>
      <c r="AN28" s="3" t="n">
        <v>0</v>
      </c>
      <c r="AO28" s="3" t="n">
        <f aca="false">FALSE()</f>
        <v>0</v>
      </c>
    </row>
    <row r="29" customFormat="false" ht="15.75" hidden="false" customHeight="false" outlineLevel="0" collapsed="false">
      <c r="A29" s="40" t="n">
        <v>43596.3259259259</v>
      </c>
      <c r="B29" s="3" t="s">
        <v>451</v>
      </c>
      <c r="C29" s="3" t="s">
        <v>121</v>
      </c>
      <c r="D29" s="3" t="n">
        <v>9</v>
      </c>
      <c r="E29" s="3" t="n">
        <v>117</v>
      </c>
      <c r="G29" s="4" t="s">
        <v>692</v>
      </c>
      <c r="H29" s="3" t="s">
        <v>454</v>
      </c>
      <c r="I29" s="3" t="s">
        <v>625</v>
      </c>
      <c r="J29" s="3" t="s">
        <v>588</v>
      </c>
      <c r="K29" s="3" t="s">
        <v>589</v>
      </c>
      <c r="L29" s="3" t="s">
        <v>608</v>
      </c>
      <c r="M29" s="3" t="s">
        <v>232</v>
      </c>
      <c r="N29" s="3" t="n">
        <v>33</v>
      </c>
      <c r="O29" s="3" t="n">
        <v>2</v>
      </c>
      <c r="Q29" s="3" t="n">
        <f aca="false">TRUE()</f>
        <v>1</v>
      </c>
      <c r="R29" s="3" t="n">
        <f aca="false">TRUE()</f>
        <v>1</v>
      </c>
      <c r="S29" s="3" t="n">
        <f aca="false">TRUE()</f>
        <v>1</v>
      </c>
      <c r="T29" s="3" t="n">
        <f aca="false">TRUE()</f>
        <v>1</v>
      </c>
      <c r="U29" s="3" t="n">
        <f aca="false">FALSE()</f>
        <v>0</v>
      </c>
      <c r="V29" s="3" t="n">
        <f aca="false">TRUE()</f>
        <v>1</v>
      </c>
      <c r="W29" s="3" t="n">
        <f aca="false">TRUE()</f>
        <v>1</v>
      </c>
      <c r="X29" s="3" t="n">
        <f aca="false">TRUE()</f>
        <v>1</v>
      </c>
      <c r="Y29" s="3" t="n">
        <f aca="false">TRUE()</f>
        <v>1</v>
      </c>
      <c r="Z29" s="3" t="n">
        <f aca="false">FALSE()</f>
        <v>0</v>
      </c>
      <c r="AA29" s="3" t="n">
        <f aca="false">TRUE()</f>
        <v>1</v>
      </c>
      <c r="AB29" s="3" t="n">
        <f aca="false">TRUE()</f>
        <v>1</v>
      </c>
      <c r="AC29" s="3" t="n">
        <f aca="false">TRUE()</f>
        <v>1</v>
      </c>
      <c r="AD29" s="3" t="n">
        <f aca="false">TRUE()</f>
        <v>1</v>
      </c>
      <c r="AE29" s="3" t="n">
        <f aca="false">TRUE()</f>
        <v>1</v>
      </c>
      <c r="AF29" s="3" t="n">
        <f aca="false">TRUE()</f>
        <v>1</v>
      </c>
      <c r="AG29" s="3" t="n">
        <f aca="false">TRUE()</f>
        <v>1</v>
      </c>
      <c r="AH29" s="3" t="n">
        <f aca="false">TRUE()</f>
        <v>1</v>
      </c>
      <c r="AI29" s="3" t="n">
        <f aca="false">TRUE()</f>
        <v>1</v>
      </c>
      <c r="AJ29" s="3" t="n">
        <f aca="false">TRUE()</f>
        <v>1</v>
      </c>
      <c r="AK29" s="3" t="n">
        <v>4</v>
      </c>
      <c r="AL29" s="3" t="n">
        <v>4</v>
      </c>
      <c r="AM29" s="3" t="n">
        <v>5</v>
      </c>
      <c r="AN29" s="3" t="n">
        <v>5</v>
      </c>
      <c r="AO29" s="3" t="n">
        <f aca="false">TRUE()</f>
        <v>1</v>
      </c>
    </row>
    <row r="30" customFormat="false" ht="15.75" hidden="false" customHeight="false" outlineLevel="0" collapsed="false">
      <c r="A30" s="40" t="n">
        <v>43596.3269907407</v>
      </c>
      <c r="B30" s="3" t="s">
        <v>693</v>
      </c>
      <c r="C30" s="3" t="s">
        <v>61</v>
      </c>
      <c r="D30" s="3" t="n">
        <v>8</v>
      </c>
      <c r="E30" s="3" t="n">
        <v>117</v>
      </c>
      <c r="G30" s="4" t="s">
        <v>694</v>
      </c>
      <c r="H30" s="3" t="s">
        <v>695</v>
      </c>
      <c r="I30" s="3" t="s">
        <v>592</v>
      </c>
      <c r="J30" s="3" t="s">
        <v>637</v>
      </c>
      <c r="K30" s="3" t="s">
        <v>589</v>
      </c>
      <c r="L30" s="3" t="s">
        <v>638</v>
      </c>
      <c r="M30" s="3" t="s">
        <v>232</v>
      </c>
      <c r="N30" s="3" t="n">
        <v>34</v>
      </c>
      <c r="O30" s="3" t="n">
        <v>2</v>
      </c>
      <c r="Q30" s="3" t="n">
        <f aca="false">TRUE()</f>
        <v>1</v>
      </c>
      <c r="R30" s="3" t="n">
        <f aca="false">TRUE()</f>
        <v>1</v>
      </c>
      <c r="S30" s="3" t="n">
        <f aca="false">TRUE()</f>
        <v>1</v>
      </c>
      <c r="T30" s="3" t="n">
        <f aca="false">TRUE()</f>
        <v>1</v>
      </c>
      <c r="U30" s="3" t="n">
        <f aca="false">TRUE()</f>
        <v>1</v>
      </c>
      <c r="V30" s="3" t="n">
        <f aca="false">TRUE()</f>
        <v>1</v>
      </c>
      <c r="W30" s="3" t="n">
        <f aca="false">TRUE()</f>
        <v>1</v>
      </c>
      <c r="X30" s="3" t="n">
        <f aca="false">TRUE()</f>
        <v>1</v>
      </c>
      <c r="Y30" s="3" t="n">
        <f aca="false">TRUE()</f>
        <v>1</v>
      </c>
      <c r="Z30" s="3" t="n">
        <f aca="false">TRUE()</f>
        <v>1</v>
      </c>
      <c r="AA30" s="3" t="n">
        <f aca="false">TRUE()</f>
        <v>1</v>
      </c>
      <c r="AB30" s="3" t="n">
        <f aca="false">TRUE()</f>
        <v>1</v>
      </c>
      <c r="AC30" s="3" t="n">
        <f aca="false">TRUE()</f>
        <v>1</v>
      </c>
      <c r="AD30" s="3" t="n">
        <f aca="false">TRUE()</f>
        <v>1</v>
      </c>
      <c r="AE30" s="3" t="n">
        <f aca="false">FALSE()</f>
        <v>0</v>
      </c>
      <c r="AF30" s="3" t="n">
        <f aca="false">TRUE()</f>
        <v>1</v>
      </c>
      <c r="AG30" s="3" t="n">
        <f aca="false">TRUE()</f>
        <v>1</v>
      </c>
      <c r="AH30" s="3" t="n">
        <f aca="false">FALSE()</f>
        <v>0</v>
      </c>
      <c r="AI30" s="3" t="n">
        <f aca="false">FALSE()</f>
        <v>0</v>
      </c>
      <c r="AJ30" s="3" t="n">
        <f aca="false">FALSE()</f>
        <v>0</v>
      </c>
      <c r="AK30" s="3" t="n">
        <v>5</v>
      </c>
      <c r="AL30" s="3" t="n">
        <v>5</v>
      </c>
      <c r="AM30" s="3" t="n">
        <v>4</v>
      </c>
      <c r="AN30" s="3" t="n">
        <v>2</v>
      </c>
      <c r="AO30" s="3" t="n">
        <f aca="false">FALSE()</f>
        <v>0</v>
      </c>
    </row>
    <row r="31" customFormat="false" ht="15.75" hidden="false" customHeight="false" outlineLevel="0" collapsed="false">
      <c r="A31" s="40" t="n">
        <v>43596.3277546296</v>
      </c>
      <c r="B31" s="3" t="s">
        <v>696</v>
      </c>
      <c r="C31" s="3" t="s">
        <v>216</v>
      </c>
      <c r="D31" s="3" t="n">
        <v>9</v>
      </c>
      <c r="E31" s="3" t="n">
        <v>117</v>
      </c>
      <c r="F31" s="3" t="s">
        <v>697</v>
      </c>
      <c r="G31" s="4" t="s">
        <v>698</v>
      </c>
      <c r="H31" s="3" t="s">
        <v>699</v>
      </c>
      <c r="I31" s="3" t="s">
        <v>625</v>
      </c>
      <c r="J31" s="3" t="s">
        <v>593</v>
      </c>
      <c r="K31" s="3" t="s">
        <v>607</v>
      </c>
      <c r="L31" s="3" t="s">
        <v>653</v>
      </c>
      <c r="M31" s="3" t="s">
        <v>232</v>
      </c>
      <c r="N31" s="3" t="n">
        <v>35</v>
      </c>
      <c r="O31" s="3" t="n">
        <v>2</v>
      </c>
      <c r="Q31" s="3" t="n">
        <f aca="false">FALSE()</f>
        <v>0</v>
      </c>
      <c r="R31" s="3" t="n">
        <f aca="false">TRUE()</f>
        <v>1</v>
      </c>
      <c r="S31" s="3" t="n">
        <f aca="false">TRUE()</f>
        <v>1</v>
      </c>
      <c r="T31" s="3" t="n">
        <f aca="false">TRUE()</f>
        <v>1</v>
      </c>
      <c r="U31" s="3" t="n">
        <f aca="false">FALSE()</f>
        <v>0</v>
      </c>
      <c r="V31" s="3" t="n">
        <f aca="false">TRUE()</f>
        <v>1</v>
      </c>
      <c r="W31" s="3" t="n">
        <f aca="false">TRUE()</f>
        <v>1</v>
      </c>
      <c r="X31" s="3" t="n">
        <f aca="false">TRUE()</f>
        <v>1</v>
      </c>
      <c r="Y31" s="3" t="n">
        <f aca="false">TRUE()</f>
        <v>1</v>
      </c>
      <c r="Z31" s="3" t="n">
        <f aca="false">FALSE()</f>
        <v>0</v>
      </c>
      <c r="AA31" s="3" t="n">
        <f aca="false">TRUE()</f>
        <v>1</v>
      </c>
      <c r="AB31" s="3" t="n">
        <f aca="false">TRUE()</f>
        <v>1</v>
      </c>
      <c r="AC31" s="3" t="n">
        <f aca="false">FALSE()</f>
        <v>0</v>
      </c>
      <c r="AD31" s="3" t="n">
        <f aca="false">FALSE()</f>
        <v>0</v>
      </c>
      <c r="AE31" s="3" t="n">
        <f aca="false">FALSE()</f>
        <v>0</v>
      </c>
      <c r="AF31" s="3" t="n">
        <f aca="false">TRUE()</f>
        <v>1</v>
      </c>
      <c r="AG31" s="3" t="n">
        <f aca="false">FALSE()</f>
        <v>0</v>
      </c>
      <c r="AH31" s="3" t="n">
        <f aca="false">FALSE()</f>
        <v>0</v>
      </c>
      <c r="AI31" s="3" t="n">
        <f aca="false">FALSE()</f>
        <v>0</v>
      </c>
      <c r="AJ31" s="3" t="n">
        <f aca="false">FALSE()</f>
        <v>0</v>
      </c>
      <c r="AK31" s="3" t="n">
        <v>3</v>
      </c>
      <c r="AL31" s="3" t="n">
        <v>4</v>
      </c>
      <c r="AM31" s="3" t="n">
        <v>2</v>
      </c>
      <c r="AN31" s="3" t="n">
        <v>1</v>
      </c>
      <c r="AO31" s="3" t="n">
        <f aca="false">FALSE()</f>
        <v>0</v>
      </c>
    </row>
    <row r="32" customFormat="false" ht="15.75" hidden="false" customHeight="false" outlineLevel="0" collapsed="false">
      <c r="A32" s="40" t="n">
        <v>43596.3443055556</v>
      </c>
      <c r="B32" s="3" t="s">
        <v>700</v>
      </c>
      <c r="C32" s="3" t="s">
        <v>200</v>
      </c>
      <c r="D32" s="3" t="n">
        <v>8</v>
      </c>
      <c r="E32" s="3" t="n">
        <v>117</v>
      </c>
      <c r="F32" s="3" t="s">
        <v>701</v>
      </c>
      <c r="G32" s="4" t="s">
        <v>702</v>
      </c>
      <c r="H32" s="3" t="s">
        <v>703</v>
      </c>
      <c r="I32" s="3" t="s">
        <v>339</v>
      </c>
      <c r="J32" s="3" t="s">
        <v>339</v>
      </c>
      <c r="K32" s="3" t="s">
        <v>607</v>
      </c>
      <c r="L32" s="3" t="s">
        <v>653</v>
      </c>
      <c r="M32" s="3" t="s">
        <v>232</v>
      </c>
      <c r="N32" s="3" t="n">
        <v>36</v>
      </c>
      <c r="O32" s="3" t="n">
        <v>2</v>
      </c>
      <c r="Q32" s="3" t="n">
        <f aca="false">FALSE()</f>
        <v>0</v>
      </c>
      <c r="R32" s="3" t="n">
        <f aca="false">FALSE()</f>
        <v>0</v>
      </c>
      <c r="S32" s="3" t="n">
        <f aca="false">FALSE()</f>
        <v>0</v>
      </c>
      <c r="T32" s="3" t="n">
        <f aca="false">FALSE()</f>
        <v>0</v>
      </c>
      <c r="U32" s="3" t="n">
        <f aca="false">FALSE()</f>
        <v>0</v>
      </c>
      <c r="V32" s="3" t="n">
        <f aca="false">FALSE()</f>
        <v>0</v>
      </c>
      <c r="W32" s="3" t="n">
        <f aca="false">FALSE()</f>
        <v>0</v>
      </c>
      <c r="X32" s="3" t="n">
        <f aca="false">FALSE()</f>
        <v>0</v>
      </c>
      <c r="Y32" s="3" t="n">
        <f aca="false">FALSE()</f>
        <v>0</v>
      </c>
      <c r="Z32" s="3" t="n">
        <f aca="false">FALSE()</f>
        <v>0</v>
      </c>
      <c r="AA32" s="3" t="n">
        <f aca="false">FALSE()</f>
        <v>0</v>
      </c>
      <c r="AB32" s="3" t="n">
        <f aca="false">FALSE()</f>
        <v>0</v>
      </c>
      <c r="AC32" s="3" t="n">
        <f aca="false">FALSE()</f>
        <v>0</v>
      </c>
      <c r="AD32" s="3" t="n">
        <f aca="false">FALSE()</f>
        <v>0</v>
      </c>
      <c r="AE32" s="3" t="n">
        <f aca="false">FALSE()</f>
        <v>0</v>
      </c>
      <c r="AF32" s="3" t="n">
        <f aca="false">FALSE()</f>
        <v>0</v>
      </c>
      <c r="AG32" s="3" t="n">
        <f aca="false">FALSE()</f>
        <v>0</v>
      </c>
      <c r="AH32" s="3" t="n">
        <f aca="false">FALSE()</f>
        <v>0</v>
      </c>
      <c r="AI32" s="3" t="n">
        <f aca="false">FALSE()</f>
        <v>0</v>
      </c>
      <c r="AJ32" s="3" t="n">
        <f aca="false">FALSE()</f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3" t="n">
        <f aca="false">FALSE()</f>
        <v>0</v>
      </c>
    </row>
    <row r="33" customFormat="false" ht="15.75" hidden="false" customHeight="false" outlineLevel="0" collapsed="false">
      <c r="A33" s="40" t="n">
        <v>43596.3560416667</v>
      </c>
      <c r="B33" s="3" t="s">
        <v>704</v>
      </c>
      <c r="C33" s="3" t="s">
        <v>127</v>
      </c>
      <c r="D33" s="3" t="n">
        <v>9</v>
      </c>
      <c r="E33" s="3" t="n">
        <v>149</v>
      </c>
      <c r="F33" s="3" t="s">
        <v>705</v>
      </c>
      <c r="G33" s="4" t="s">
        <v>706</v>
      </c>
      <c r="H33" s="3" t="s">
        <v>707</v>
      </c>
      <c r="I33" s="3" t="s">
        <v>587</v>
      </c>
      <c r="J33" s="3" t="s">
        <v>662</v>
      </c>
      <c r="K33" s="3" t="s">
        <v>601</v>
      </c>
      <c r="L33" s="3" t="s">
        <v>590</v>
      </c>
      <c r="M33" s="3" t="s">
        <v>232</v>
      </c>
      <c r="N33" s="3" t="n">
        <v>37</v>
      </c>
      <c r="O33" s="3" t="n">
        <v>2</v>
      </c>
      <c r="Q33" s="3" t="n">
        <f aca="false">TRUE()</f>
        <v>1</v>
      </c>
      <c r="R33" s="3" t="n">
        <f aca="false">TRUE()</f>
        <v>1</v>
      </c>
      <c r="S33" s="3" t="n">
        <f aca="false">FALSE()</f>
        <v>0</v>
      </c>
      <c r="T33" s="3" t="n">
        <f aca="false">FALSE()</f>
        <v>0</v>
      </c>
      <c r="U33" s="3" t="n">
        <f aca="false">FALSE()</f>
        <v>0</v>
      </c>
      <c r="V33" s="3" t="n">
        <f aca="false">TRUE()</f>
        <v>1</v>
      </c>
      <c r="W33" s="3" t="n">
        <f aca="false">TRUE()</f>
        <v>1</v>
      </c>
      <c r="X33" s="3" t="n">
        <f aca="false">FALSE()</f>
        <v>0</v>
      </c>
      <c r="Y33" s="3" t="n">
        <f aca="false">FALSE()</f>
        <v>0</v>
      </c>
      <c r="Z33" s="3" t="n">
        <f aca="false">FALSE()</f>
        <v>0</v>
      </c>
      <c r="AA33" s="3" t="n">
        <f aca="false">FALSE()</f>
        <v>0</v>
      </c>
      <c r="AB33" s="3" t="n">
        <f aca="false">FALSE()</f>
        <v>0</v>
      </c>
      <c r="AC33" s="3" t="n">
        <f aca="false">FALSE()</f>
        <v>0</v>
      </c>
      <c r="AD33" s="3" t="n">
        <f aca="false">FALSE()</f>
        <v>0</v>
      </c>
      <c r="AE33" s="3" t="n">
        <f aca="false">FALSE()</f>
        <v>0</v>
      </c>
      <c r="AF33" s="3" t="n">
        <f aca="false">FALSE()</f>
        <v>0</v>
      </c>
      <c r="AG33" s="3" t="n">
        <f aca="false">FALSE()</f>
        <v>0</v>
      </c>
      <c r="AH33" s="3" t="n">
        <f aca="false">FALSE()</f>
        <v>0</v>
      </c>
      <c r="AI33" s="3" t="n">
        <f aca="false">FALSE()</f>
        <v>0</v>
      </c>
      <c r="AJ33" s="3" t="n">
        <f aca="false">FALSE()</f>
        <v>0</v>
      </c>
      <c r="AK33" s="3" t="n">
        <v>2</v>
      </c>
      <c r="AL33" s="3" t="n">
        <v>2</v>
      </c>
      <c r="AM33" s="3" t="n">
        <v>0</v>
      </c>
      <c r="AN33" s="3" t="n">
        <v>0</v>
      </c>
      <c r="AO33" s="3" t="n">
        <f aca="false">FALSE()</f>
        <v>0</v>
      </c>
    </row>
    <row r="34" customFormat="false" ht="15.75" hidden="false" customHeight="false" outlineLevel="0" collapsed="false">
      <c r="A34" s="40" t="n">
        <v>43596.3876157407</v>
      </c>
      <c r="B34" s="3" t="s">
        <v>708</v>
      </c>
      <c r="C34" s="3" t="s">
        <v>526</v>
      </c>
      <c r="D34" s="3" t="n">
        <v>8</v>
      </c>
      <c r="E34" s="3" t="n">
        <v>117</v>
      </c>
      <c r="G34" s="4" t="s">
        <v>709</v>
      </c>
      <c r="H34" s="3" t="s">
        <v>710</v>
      </c>
      <c r="I34" s="3" t="s">
        <v>611</v>
      </c>
      <c r="J34" s="3" t="s">
        <v>588</v>
      </c>
      <c r="K34" s="3" t="s">
        <v>607</v>
      </c>
      <c r="L34" s="3" t="s">
        <v>595</v>
      </c>
      <c r="M34" s="3" t="s">
        <v>585</v>
      </c>
      <c r="N34" s="3" t="n">
        <v>38</v>
      </c>
      <c r="O34" s="3" t="n">
        <v>2</v>
      </c>
      <c r="Q34" s="3" t="n">
        <f aca="false">FALSE()</f>
        <v>0</v>
      </c>
      <c r="R34" s="3" t="n">
        <f aca="false">TRUE()</f>
        <v>1</v>
      </c>
      <c r="S34" s="3" t="n">
        <f aca="false">TRUE()</f>
        <v>1</v>
      </c>
      <c r="T34" s="3" t="n">
        <f aca="false">TRUE()</f>
        <v>1</v>
      </c>
      <c r="U34" s="3" t="n">
        <f aca="false">TRUE()</f>
        <v>1</v>
      </c>
      <c r="V34" s="3" t="n">
        <f aca="false">FALSE()</f>
        <v>0</v>
      </c>
      <c r="W34" s="3" t="n">
        <f aca="false">TRUE()</f>
        <v>1</v>
      </c>
      <c r="X34" s="3" t="n">
        <f aca="false">TRUE()</f>
        <v>1</v>
      </c>
      <c r="Y34" s="3" t="n">
        <f aca="false">TRUE()</f>
        <v>1</v>
      </c>
      <c r="Z34" s="3" t="n">
        <f aca="false">TRUE()</f>
        <v>1</v>
      </c>
      <c r="AA34" s="3" t="n">
        <f aca="false">FALSE()</f>
        <v>0</v>
      </c>
      <c r="AB34" s="3" t="n">
        <f aca="false">FALSE()</f>
        <v>0</v>
      </c>
      <c r="AC34" s="3" t="n">
        <f aca="false">FALSE()</f>
        <v>0</v>
      </c>
      <c r="AD34" s="3" t="n">
        <f aca="false">FALSE()</f>
        <v>0</v>
      </c>
      <c r="AE34" s="3" t="n">
        <f aca="false">FALSE()</f>
        <v>0</v>
      </c>
      <c r="AF34" s="3" t="n">
        <f aca="false">FALSE()</f>
        <v>0</v>
      </c>
      <c r="AG34" s="3" t="n">
        <f aca="false">FALSE()</f>
        <v>0</v>
      </c>
      <c r="AH34" s="3" t="n">
        <f aca="false">FALSE()</f>
        <v>0</v>
      </c>
      <c r="AI34" s="3" t="n">
        <f aca="false">FALSE()</f>
        <v>0</v>
      </c>
      <c r="AJ34" s="3" t="n">
        <f aca="false">FALSE()</f>
        <v>0</v>
      </c>
      <c r="AK34" s="3" t="n">
        <v>4</v>
      </c>
      <c r="AL34" s="3" t="n">
        <v>4</v>
      </c>
      <c r="AM34" s="3" t="n">
        <v>0</v>
      </c>
      <c r="AN34" s="3" t="n">
        <v>0</v>
      </c>
      <c r="AO34" s="3" t="n">
        <f aca="false">FALSE()</f>
        <v>0</v>
      </c>
    </row>
    <row r="35" customFormat="false" ht="15.75" hidden="false" customHeight="false" outlineLevel="0" collapsed="false">
      <c r="A35" s="40" t="n">
        <v>43596.3886226852</v>
      </c>
      <c r="B35" s="3" t="s">
        <v>711</v>
      </c>
      <c r="C35" s="3" t="s">
        <v>286</v>
      </c>
      <c r="D35" s="3" t="n">
        <v>9</v>
      </c>
      <c r="E35" s="3" t="n">
        <v>117</v>
      </c>
      <c r="G35" s="4" t="s">
        <v>712</v>
      </c>
      <c r="H35" s="3" t="s">
        <v>713</v>
      </c>
      <c r="I35" s="3" t="s">
        <v>674</v>
      </c>
      <c r="J35" s="3" t="s">
        <v>600</v>
      </c>
      <c r="K35" s="3" t="s">
        <v>584</v>
      </c>
      <c r="L35" s="3" t="s">
        <v>630</v>
      </c>
      <c r="M35" s="3" t="s">
        <v>585</v>
      </c>
      <c r="N35" s="3" t="n">
        <v>39</v>
      </c>
      <c r="O35" s="3" t="n">
        <v>2</v>
      </c>
      <c r="Q35" s="3" t="n">
        <f aca="false">FALSE()</f>
        <v>0</v>
      </c>
      <c r="R35" s="3" t="n">
        <f aca="false">FALSE()</f>
        <v>0</v>
      </c>
      <c r="S35" s="3" t="n">
        <f aca="false">FALSE()</f>
        <v>0</v>
      </c>
      <c r="T35" s="3" t="n">
        <f aca="false">FALSE()</f>
        <v>0</v>
      </c>
      <c r="U35" s="3" t="n">
        <f aca="false">FALSE()</f>
        <v>0</v>
      </c>
      <c r="V35" s="3" t="n">
        <f aca="false">FALSE()</f>
        <v>0</v>
      </c>
      <c r="W35" s="3" t="n">
        <f aca="false">FALSE()</f>
        <v>0</v>
      </c>
      <c r="X35" s="3" t="n">
        <f aca="false">FALSE()</f>
        <v>0</v>
      </c>
      <c r="Y35" s="3" t="n">
        <f aca="false">FALSE()</f>
        <v>0</v>
      </c>
      <c r="Z35" s="3" t="n">
        <f aca="false">FALSE()</f>
        <v>0</v>
      </c>
      <c r="AA35" s="3" t="n">
        <f aca="false">FALSE()</f>
        <v>0</v>
      </c>
      <c r="AB35" s="3" t="n">
        <f aca="false">FALSE()</f>
        <v>0</v>
      </c>
      <c r="AC35" s="3" t="n">
        <f aca="false">FALSE()</f>
        <v>0</v>
      </c>
      <c r="AD35" s="3" t="n">
        <f aca="false">FALSE()</f>
        <v>0</v>
      </c>
      <c r="AE35" s="3" t="n">
        <f aca="false">FALSE()</f>
        <v>0</v>
      </c>
      <c r="AF35" s="3" t="n">
        <f aca="false">FALSE()</f>
        <v>0</v>
      </c>
      <c r="AG35" s="3" t="n">
        <f aca="false">FALSE()</f>
        <v>0</v>
      </c>
      <c r="AH35" s="3" t="n">
        <f aca="false">FALSE()</f>
        <v>0</v>
      </c>
      <c r="AI35" s="3" t="n">
        <f aca="false">FALSE()</f>
        <v>0</v>
      </c>
      <c r="AJ35" s="3" t="n">
        <f aca="false">FALSE()</f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f aca="false">FALSE()</f>
        <v>0</v>
      </c>
    </row>
    <row r="36" customFormat="false" ht="15.75" hidden="false" customHeight="false" outlineLevel="0" collapsed="false">
      <c r="A36" s="40" t="n">
        <v>43596.3965625</v>
      </c>
      <c r="B36" s="3" t="s">
        <v>299</v>
      </c>
      <c r="C36" s="3" t="s">
        <v>89</v>
      </c>
      <c r="D36" s="3" t="n">
        <v>9</v>
      </c>
      <c r="E36" s="3" t="n">
        <v>74</v>
      </c>
      <c r="G36" s="4" t="s">
        <v>539</v>
      </c>
      <c r="H36" s="3" t="s">
        <v>302</v>
      </c>
      <c r="I36" s="3" t="s">
        <v>592</v>
      </c>
      <c r="J36" s="3" t="s">
        <v>637</v>
      </c>
      <c r="K36" s="3" t="s">
        <v>589</v>
      </c>
      <c r="L36" s="3" t="s">
        <v>590</v>
      </c>
      <c r="M36" s="3" t="s">
        <v>585</v>
      </c>
      <c r="N36" s="3" t="n">
        <v>40</v>
      </c>
      <c r="O36" s="3" t="n">
        <v>2</v>
      </c>
      <c r="Q36" s="3" t="n">
        <f aca="false">TRUE()</f>
        <v>1</v>
      </c>
      <c r="R36" s="3" t="n">
        <f aca="false">FALSE()</f>
        <v>0</v>
      </c>
      <c r="S36" s="3" t="n">
        <f aca="false">TRUE()</f>
        <v>1</v>
      </c>
      <c r="T36" s="3" t="n">
        <f aca="false">TRUE()</f>
        <v>1</v>
      </c>
      <c r="U36" s="3" t="n">
        <f aca="false">FALSE()</f>
        <v>0</v>
      </c>
      <c r="V36" s="3" t="n">
        <f aca="false">TRUE()</f>
        <v>1</v>
      </c>
      <c r="W36" s="3" t="n">
        <f aca="false">TRUE()</f>
        <v>1</v>
      </c>
      <c r="X36" s="3" t="n">
        <f aca="false">TRUE()</f>
        <v>1</v>
      </c>
      <c r="Y36" s="3" t="n">
        <f aca="false">TRUE()</f>
        <v>1</v>
      </c>
      <c r="Z36" s="3" t="n">
        <f aca="false">TRUE()</f>
        <v>1</v>
      </c>
      <c r="AA36" s="3" t="n">
        <f aca="false">TRUE()</f>
        <v>1</v>
      </c>
      <c r="AB36" s="3" t="n">
        <f aca="false">TRUE()</f>
        <v>1</v>
      </c>
      <c r="AC36" s="3" t="n">
        <f aca="false">FALSE()</f>
        <v>0</v>
      </c>
      <c r="AD36" s="3" t="n">
        <f aca="false">TRUE()</f>
        <v>1</v>
      </c>
      <c r="AE36" s="3" t="n">
        <f aca="false">FALSE()</f>
        <v>0</v>
      </c>
      <c r="AF36" s="3" t="n">
        <f aca="false">TRUE()</f>
        <v>1</v>
      </c>
      <c r="AG36" s="3" t="n">
        <f aca="false">TRUE()</f>
        <v>1</v>
      </c>
      <c r="AH36" s="3" t="n">
        <f aca="false">TRUE()</f>
        <v>1</v>
      </c>
      <c r="AI36" s="3" t="n">
        <f aca="false">TRUE()</f>
        <v>1</v>
      </c>
      <c r="AJ36" s="3" t="n">
        <f aca="false">TRUE()</f>
        <v>1</v>
      </c>
      <c r="AK36" s="3" t="n">
        <v>3</v>
      </c>
      <c r="AL36" s="3" t="n">
        <v>5</v>
      </c>
      <c r="AM36" s="3" t="n">
        <v>3</v>
      </c>
      <c r="AN36" s="3" t="n">
        <v>5</v>
      </c>
      <c r="AO36" s="3" t="n">
        <f aca="false">FALSE()</f>
        <v>0</v>
      </c>
    </row>
    <row r="37" customFormat="false" ht="15.75" hidden="false" customHeight="false" outlineLevel="0" collapsed="false">
      <c r="A37" s="40" t="n">
        <v>43596.3974189815</v>
      </c>
      <c r="B37" s="3" t="s">
        <v>714</v>
      </c>
      <c r="C37" s="3" t="s">
        <v>659</v>
      </c>
      <c r="D37" s="3" t="n">
        <v>8</v>
      </c>
      <c r="E37" s="3" t="n">
        <v>117</v>
      </c>
      <c r="F37" s="3" t="s">
        <v>715</v>
      </c>
      <c r="G37" s="4" t="s">
        <v>716</v>
      </c>
      <c r="H37" s="3" t="s">
        <v>717</v>
      </c>
      <c r="I37" s="3" t="s">
        <v>339</v>
      </c>
      <c r="J37" s="3" t="s">
        <v>339</v>
      </c>
      <c r="K37" s="3" t="s">
        <v>607</v>
      </c>
      <c r="L37" s="3" t="s">
        <v>653</v>
      </c>
      <c r="M37" s="3" t="s">
        <v>232</v>
      </c>
      <c r="N37" s="3" t="n">
        <v>41</v>
      </c>
      <c r="O37" s="3" t="n">
        <v>2</v>
      </c>
      <c r="Q37" s="3" t="n">
        <f aca="false">FALSE()</f>
        <v>0</v>
      </c>
      <c r="R37" s="3" t="n">
        <f aca="false">FALSE()</f>
        <v>0</v>
      </c>
      <c r="S37" s="3" t="n">
        <f aca="false">FALSE()</f>
        <v>0</v>
      </c>
      <c r="T37" s="3" t="n">
        <f aca="false">FALSE()</f>
        <v>0</v>
      </c>
      <c r="U37" s="3" t="n">
        <f aca="false">FALSE()</f>
        <v>0</v>
      </c>
      <c r="V37" s="3" t="n">
        <f aca="false">FALSE()</f>
        <v>0</v>
      </c>
      <c r="W37" s="3" t="n">
        <f aca="false">FALSE()</f>
        <v>0</v>
      </c>
      <c r="X37" s="3" t="n">
        <f aca="false">FALSE()</f>
        <v>0</v>
      </c>
      <c r="Y37" s="3" t="n">
        <f aca="false">FALSE()</f>
        <v>0</v>
      </c>
      <c r="Z37" s="3" t="n">
        <f aca="false">FALSE()</f>
        <v>0</v>
      </c>
      <c r="AA37" s="3" t="n">
        <f aca="false">TRUE()</f>
        <v>1</v>
      </c>
      <c r="AB37" s="3" t="n">
        <f aca="false">TRUE()</f>
        <v>1</v>
      </c>
      <c r="AC37" s="3" t="n">
        <f aca="false">TRUE()</f>
        <v>1</v>
      </c>
      <c r="AD37" s="3" t="n">
        <f aca="false">TRUE()</f>
        <v>1</v>
      </c>
      <c r="AE37" s="3" t="n">
        <f aca="false">TRUE()</f>
        <v>1</v>
      </c>
      <c r="AF37" s="3" t="n">
        <f aca="false">TRUE()</f>
        <v>1</v>
      </c>
      <c r="AG37" s="3" t="n">
        <f aca="false">FALSE()</f>
        <v>0</v>
      </c>
      <c r="AH37" s="3" t="n">
        <f aca="false">TRUE()</f>
        <v>1</v>
      </c>
      <c r="AI37" s="3" t="n">
        <f aca="false">TRUE()</f>
        <v>1</v>
      </c>
      <c r="AJ37" s="3" t="n">
        <f aca="false">TRUE()</f>
        <v>1</v>
      </c>
      <c r="AK37" s="3" t="n">
        <v>0</v>
      </c>
      <c r="AL37" s="3" t="n">
        <v>0</v>
      </c>
      <c r="AM37" s="3" t="n">
        <v>5</v>
      </c>
      <c r="AN37" s="3" t="n">
        <v>4</v>
      </c>
      <c r="AO37" s="3" t="n">
        <f aca="false">FALSE()</f>
        <v>0</v>
      </c>
    </row>
    <row r="38" customFormat="false" ht="15.75" hidden="false" customHeight="false" outlineLevel="0" collapsed="false">
      <c r="A38" s="40" t="n">
        <v>43596.4042592593</v>
      </c>
      <c r="B38" s="3" t="s">
        <v>718</v>
      </c>
      <c r="C38" s="3" t="s">
        <v>263</v>
      </c>
      <c r="D38" s="3" t="n">
        <v>8</v>
      </c>
      <c r="E38" s="3" t="n">
        <v>117</v>
      </c>
      <c r="G38" s="4" t="s">
        <v>719</v>
      </c>
      <c r="H38" s="3" t="s">
        <v>720</v>
      </c>
      <c r="I38" s="3" t="s">
        <v>339</v>
      </c>
      <c r="J38" s="3" t="s">
        <v>637</v>
      </c>
      <c r="K38" s="3" t="s">
        <v>589</v>
      </c>
      <c r="L38" s="3" t="s">
        <v>602</v>
      </c>
      <c r="M38" s="3" t="s">
        <v>232</v>
      </c>
      <c r="N38" s="3" t="n">
        <v>42</v>
      </c>
      <c r="O38" s="3" t="n">
        <v>2</v>
      </c>
      <c r="Q38" s="3" t="n">
        <f aca="false">FALSE()</f>
        <v>0</v>
      </c>
      <c r="R38" s="3" t="n">
        <f aca="false">FALSE()</f>
        <v>0</v>
      </c>
      <c r="S38" s="3" t="n">
        <f aca="false">FALSE()</f>
        <v>0</v>
      </c>
      <c r="T38" s="3" t="n">
        <f aca="false">FALSE()</f>
        <v>0</v>
      </c>
      <c r="U38" s="3" t="n">
        <f aca="false">FALSE()</f>
        <v>0</v>
      </c>
      <c r="V38" s="3" t="n">
        <f aca="false">TRUE()</f>
        <v>1</v>
      </c>
      <c r="W38" s="3" t="n">
        <f aca="false">TRUE()</f>
        <v>1</v>
      </c>
      <c r="X38" s="3" t="n">
        <f aca="false">TRUE()</f>
        <v>1</v>
      </c>
      <c r="Y38" s="3" t="n">
        <f aca="false">TRUE()</f>
        <v>1</v>
      </c>
      <c r="Z38" s="3" t="n">
        <f aca="false">TRUE()</f>
        <v>1</v>
      </c>
      <c r="AA38" s="3" t="n">
        <f aca="false">TRUE()</f>
        <v>1</v>
      </c>
      <c r="AB38" s="3" t="n">
        <f aca="false">TRUE()</f>
        <v>1</v>
      </c>
      <c r="AC38" s="3" t="n">
        <f aca="false">TRUE()</f>
        <v>1</v>
      </c>
      <c r="AD38" s="3" t="n">
        <f aca="false">TRUE()</f>
        <v>1</v>
      </c>
      <c r="AE38" s="3" t="n">
        <f aca="false">TRUE()</f>
        <v>1</v>
      </c>
      <c r="AF38" s="3" t="n">
        <f aca="false">FALSE()</f>
        <v>0</v>
      </c>
      <c r="AG38" s="3" t="n">
        <f aca="false">FALSE()</f>
        <v>0</v>
      </c>
      <c r="AH38" s="3" t="n">
        <f aca="false">FALSE()</f>
        <v>0</v>
      </c>
      <c r="AI38" s="3" t="n">
        <f aca="false">FALSE()</f>
        <v>0</v>
      </c>
      <c r="AJ38" s="3" t="n">
        <f aca="false">FALSE()</f>
        <v>0</v>
      </c>
      <c r="AK38" s="3" t="n">
        <v>0</v>
      </c>
      <c r="AL38" s="3" t="n">
        <v>5</v>
      </c>
      <c r="AM38" s="3" t="n">
        <v>5</v>
      </c>
      <c r="AN38" s="3" t="n">
        <v>0</v>
      </c>
      <c r="AO38" s="3" t="n">
        <f aca="false">FALSE()</f>
        <v>0</v>
      </c>
    </row>
    <row r="39" customFormat="false" ht="15.75" hidden="false" customHeight="false" outlineLevel="0" collapsed="false">
      <c r="A39" s="40" t="n">
        <v>43596.405462963</v>
      </c>
      <c r="B39" s="3" t="s">
        <v>721</v>
      </c>
      <c r="C39" s="3" t="s">
        <v>89</v>
      </c>
      <c r="D39" s="3" t="n">
        <v>7</v>
      </c>
      <c r="E39" s="3" t="n">
        <v>117</v>
      </c>
      <c r="G39" s="4" t="s">
        <v>722</v>
      </c>
      <c r="H39" s="3" t="s">
        <v>723</v>
      </c>
      <c r="I39" s="3" t="s">
        <v>675</v>
      </c>
      <c r="J39" s="3" t="s">
        <v>612</v>
      </c>
      <c r="K39" s="3" t="s">
        <v>339</v>
      </c>
      <c r="L39" s="3" t="s">
        <v>595</v>
      </c>
      <c r="M39" s="3" t="s">
        <v>232</v>
      </c>
      <c r="N39" s="3" t="n">
        <v>43</v>
      </c>
      <c r="O39" s="3" t="n">
        <v>2</v>
      </c>
      <c r="Q39" s="3" t="n">
        <f aca="false">TRUE()</f>
        <v>1</v>
      </c>
      <c r="R39" s="3" t="n">
        <f aca="false">TRUE()</f>
        <v>1</v>
      </c>
      <c r="S39" s="3" t="n">
        <f aca="false">TRUE()</f>
        <v>1</v>
      </c>
      <c r="T39" s="3" t="n">
        <f aca="false">FALSE()</f>
        <v>0</v>
      </c>
      <c r="U39" s="3" t="n">
        <f aca="false">FALSE()</f>
        <v>0</v>
      </c>
      <c r="V39" s="3" t="n">
        <f aca="false">TRUE()</f>
        <v>1</v>
      </c>
      <c r="W39" s="3" t="n">
        <f aca="false">TRUE()</f>
        <v>1</v>
      </c>
      <c r="X39" s="3" t="n">
        <f aca="false">TRUE()</f>
        <v>1</v>
      </c>
      <c r="Y39" s="3" t="n">
        <f aca="false">FALSE()</f>
        <v>0</v>
      </c>
      <c r="Z39" s="3" t="n">
        <f aca="false">FALSE()</f>
        <v>0</v>
      </c>
      <c r="AA39" s="3" t="n">
        <f aca="false">FALSE()</f>
        <v>0</v>
      </c>
      <c r="AB39" s="3" t="n">
        <f aca="false">FALSE()</f>
        <v>0</v>
      </c>
      <c r="AC39" s="3" t="n">
        <f aca="false">FALSE()</f>
        <v>0</v>
      </c>
      <c r="AD39" s="3" t="n">
        <f aca="false">FALSE()</f>
        <v>0</v>
      </c>
      <c r="AE39" s="3" t="n">
        <f aca="false">FALSE()</f>
        <v>0</v>
      </c>
      <c r="AF39" s="3" t="n">
        <f aca="false">FALSE()</f>
        <v>0</v>
      </c>
      <c r="AG39" s="3" t="n">
        <f aca="false">FALSE()</f>
        <v>0</v>
      </c>
      <c r="AH39" s="3" t="n">
        <f aca="false">FALSE()</f>
        <v>0</v>
      </c>
      <c r="AI39" s="3" t="n">
        <f aca="false">FALSE()</f>
        <v>0</v>
      </c>
      <c r="AJ39" s="3" t="n">
        <f aca="false">FALSE()</f>
        <v>0</v>
      </c>
      <c r="AK39" s="3" t="n">
        <v>3</v>
      </c>
      <c r="AL39" s="3" t="n">
        <v>3</v>
      </c>
      <c r="AM39" s="3" t="n">
        <v>0</v>
      </c>
      <c r="AN39" s="3" t="n">
        <v>0</v>
      </c>
      <c r="AO39" s="3" t="n">
        <f aca="false">FALSE()</f>
        <v>0</v>
      </c>
    </row>
    <row r="40" customFormat="false" ht="15.75" hidden="false" customHeight="false" outlineLevel="0" collapsed="false">
      <c r="A40" s="40" t="n">
        <v>43596.4115509259</v>
      </c>
      <c r="B40" s="3" t="s">
        <v>724</v>
      </c>
      <c r="C40" s="3" t="s">
        <v>29</v>
      </c>
      <c r="D40" s="3" t="n">
        <v>10</v>
      </c>
      <c r="E40" s="3" t="n">
        <v>64</v>
      </c>
      <c r="G40" s="4" t="s">
        <v>725</v>
      </c>
      <c r="H40" s="3" t="s">
        <v>726</v>
      </c>
      <c r="I40" s="3" t="s">
        <v>582</v>
      </c>
      <c r="J40" s="3" t="s">
        <v>617</v>
      </c>
      <c r="K40" s="3" t="s">
        <v>686</v>
      </c>
      <c r="L40" s="3" t="s">
        <v>602</v>
      </c>
      <c r="M40" s="3" t="s">
        <v>232</v>
      </c>
      <c r="N40" s="3" t="n">
        <v>44</v>
      </c>
      <c r="O40" s="3" t="n">
        <v>2</v>
      </c>
      <c r="Q40" s="3" t="n">
        <f aca="false">FALSE()</f>
        <v>0</v>
      </c>
      <c r="R40" s="3" t="n">
        <f aca="false">FALSE()</f>
        <v>0</v>
      </c>
      <c r="S40" s="3" t="n">
        <f aca="false">FALSE()</f>
        <v>0</v>
      </c>
      <c r="T40" s="3" t="n">
        <f aca="false">FALSE()</f>
        <v>0</v>
      </c>
      <c r="U40" s="3" t="n">
        <f aca="false">FALSE()</f>
        <v>0</v>
      </c>
      <c r="V40" s="3" t="n">
        <f aca="false">TRUE()</f>
        <v>1</v>
      </c>
      <c r="W40" s="3" t="n">
        <f aca="false">TRUE()</f>
        <v>1</v>
      </c>
      <c r="X40" s="3" t="n">
        <f aca="false">TRUE()</f>
        <v>1</v>
      </c>
      <c r="Y40" s="3" t="n">
        <f aca="false">FALSE()</f>
        <v>0</v>
      </c>
      <c r="Z40" s="3" t="n">
        <f aca="false">TRUE()</f>
        <v>1</v>
      </c>
      <c r="AA40" s="3" t="n">
        <f aca="false">TRUE()</f>
        <v>1</v>
      </c>
      <c r="AB40" s="3" t="n">
        <f aca="false">TRUE()</f>
        <v>1</v>
      </c>
      <c r="AC40" s="3" t="n">
        <f aca="false">TRUE()</f>
        <v>1</v>
      </c>
      <c r="AD40" s="3" t="n">
        <f aca="false">TRUE()</f>
        <v>1</v>
      </c>
      <c r="AE40" s="3" t="n">
        <f aca="false">TRUE()</f>
        <v>1</v>
      </c>
      <c r="AF40" s="3" t="n">
        <f aca="false">TRUE()</f>
        <v>1</v>
      </c>
      <c r="AG40" s="3" t="n">
        <f aca="false">TRUE()</f>
        <v>1</v>
      </c>
      <c r="AH40" s="3" t="n">
        <f aca="false">TRUE()</f>
        <v>1</v>
      </c>
      <c r="AI40" s="3" t="n">
        <f aca="false">FALSE()</f>
        <v>0</v>
      </c>
      <c r="AJ40" s="3" t="n">
        <f aca="false">FALSE()</f>
        <v>0</v>
      </c>
      <c r="AK40" s="3" t="n">
        <v>0</v>
      </c>
      <c r="AL40" s="3" t="n">
        <v>4</v>
      </c>
      <c r="AM40" s="3" t="n">
        <v>5</v>
      </c>
      <c r="AN40" s="3" t="n">
        <v>3</v>
      </c>
      <c r="AO40" s="3" t="n">
        <f aca="false">FALSE()</f>
        <v>0</v>
      </c>
    </row>
    <row r="41" customFormat="false" ht="15.75" hidden="false" customHeight="false" outlineLevel="0" collapsed="false">
      <c r="A41" s="40" t="n">
        <v>43596.4176157407</v>
      </c>
      <c r="B41" s="3" t="s">
        <v>727</v>
      </c>
      <c r="C41" s="3" t="s">
        <v>68</v>
      </c>
      <c r="D41" s="3" t="n">
        <v>9</v>
      </c>
      <c r="E41" s="3" t="n">
        <v>149</v>
      </c>
      <c r="G41" s="4" t="s">
        <v>728</v>
      </c>
      <c r="H41" s="3" t="s">
        <v>729</v>
      </c>
      <c r="I41" s="3" t="s">
        <v>587</v>
      </c>
      <c r="J41" s="3" t="s">
        <v>617</v>
      </c>
      <c r="K41" s="3" t="s">
        <v>584</v>
      </c>
      <c r="L41" s="3" t="s">
        <v>602</v>
      </c>
      <c r="M41" s="3" t="s">
        <v>232</v>
      </c>
      <c r="N41" s="3" t="n">
        <v>45</v>
      </c>
      <c r="O41" s="3" t="n">
        <v>2</v>
      </c>
      <c r="Q41" s="3" t="n">
        <f aca="false">TRUE()</f>
        <v>1</v>
      </c>
      <c r="R41" s="3" t="n">
        <f aca="false">TRUE()</f>
        <v>1</v>
      </c>
      <c r="S41" s="3" t="n">
        <f aca="false">TRUE()</f>
        <v>1</v>
      </c>
      <c r="T41" s="3" t="n">
        <f aca="false">TRUE()</f>
        <v>1</v>
      </c>
      <c r="U41" s="3" t="n">
        <f aca="false">FALSE()</f>
        <v>0</v>
      </c>
      <c r="V41" s="3" t="n">
        <f aca="false">TRUE()</f>
        <v>1</v>
      </c>
      <c r="W41" s="3" t="n">
        <f aca="false">TRUE()</f>
        <v>1</v>
      </c>
      <c r="X41" s="3" t="n">
        <f aca="false">TRUE()</f>
        <v>1</v>
      </c>
      <c r="Y41" s="3" t="n">
        <f aca="false">FALSE()</f>
        <v>0</v>
      </c>
      <c r="Z41" s="3" t="n">
        <f aca="false">TRUE()</f>
        <v>1</v>
      </c>
      <c r="AA41" s="3" t="n">
        <f aca="false">TRUE()</f>
        <v>1</v>
      </c>
      <c r="AB41" s="3" t="n">
        <f aca="false">TRUE()</f>
        <v>1</v>
      </c>
      <c r="AC41" s="3" t="n">
        <f aca="false">TRUE()</f>
        <v>1</v>
      </c>
      <c r="AD41" s="3" t="n">
        <f aca="false">TRUE()</f>
        <v>1</v>
      </c>
      <c r="AE41" s="3" t="n">
        <f aca="false">TRUE()</f>
        <v>1</v>
      </c>
      <c r="AF41" s="3" t="n">
        <f aca="false">TRUE()</f>
        <v>1</v>
      </c>
      <c r="AG41" s="3" t="n">
        <f aca="false">TRUE()</f>
        <v>1</v>
      </c>
      <c r="AH41" s="3" t="n">
        <f aca="false">TRUE()</f>
        <v>1</v>
      </c>
      <c r="AI41" s="3" t="n">
        <f aca="false">FALSE()</f>
        <v>0</v>
      </c>
      <c r="AJ41" s="3" t="n">
        <f aca="false">FALSE()</f>
        <v>0</v>
      </c>
      <c r="AK41" s="3" t="n">
        <v>4</v>
      </c>
      <c r="AL41" s="3" t="n">
        <v>4</v>
      </c>
      <c r="AM41" s="3" t="n">
        <v>5</v>
      </c>
      <c r="AN41" s="3" t="n">
        <v>3</v>
      </c>
      <c r="AO41" s="3" t="n">
        <f aca="false">FALSE()</f>
        <v>0</v>
      </c>
    </row>
    <row r="42" customFormat="false" ht="15.75" hidden="false" customHeight="false" outlineLevel="0" collapsed="false">
      <c r="A42" s="40" t="n">
        <v>43596.4199305556</v>
      </c>
      <c r="B42" s="3" t="s">
        <v>730</v>
      </c>
      <c r="C42" s="3" t="s">
        <v>731</v>
      </c>
      <c r="D42" s="3" t="n">
        <v>10</v>
      </c>
      <c r="E42" s="3" t="n">
        <v>139</v>
      </c>
      <c r="G42" s="4" t="s">
        <v>732</v>
      </c>
      <c r="H42" s="3" t="s">
        <v>733</v>
      </c>
      <c r="I42" s="3" t="s">
        <v>674</v>
      </c>
      <c r="J42" s="3" t="s">
        <v>588</v>
      </c>
      <c r="K42" s="3" t="s">
        <v>584</v>
      </c>
      <c r="L42" s="3" t="s">
        <v>595</v>
      </c>
      <c r="M42" s="3" t="s">
        <v>585</v>
      </c>
      <c r="N42" s="3" t="n">
        <v>46</v>
      </c>
      <c r="O42" s="3" t="n">
        <v>2</v>
      </c>
      <c r="Q42" s="3" t="n">
        <f aca="false">TRUE()</f>
        <v>1</v>
      </c>
      <c r="R42" s="3" t="n">
        <f aca="false">TRUE()</f>
        <v>1</v>
      </c>
      <c r="S42" s="3" t="n">
        <f aca="false">TRUE()</f>
        <v>1</v>
      </c>
      <c r="T42" s="3" t="n">
        <f aca="false">TRUE()</f>
        <v>1</v>
      </c>
      <c r="U42" s="3" t="n">
        <f aca="false">TRUE()</f>
        <v>1</v>
      </c>
      <c r="V42" s="3" t="n">
        <f aca="false">TRUE()</f>
        <v>1</v>
      </c>
      <c r="W42" s="3" t="n">
        <f aca="false">TRUE()</f>
        <v>1</v>
      </c>
      <c r="X42" s="3" t="n">
        <f aca="false">TRUE()</f>
        <v>1</v>
      </c>
      <c r="Y42" s="3" t="n">
        <f aca="false">TRUE()</f>
        <v>1</v>
      </c>
      <c r="Z42" s="3" t="n">
        <f aca="false">TRUE()</f>
        <v>1</v>
      </c>
      <c r="AA42" s="3" t="n">
        <f aca="false">TRUE()</f>
        <v>1</v>
      </c>
      <c r="AB42" s="3" t="n">
        <f aca="false">TRUE()</f>
        <v>1</v>
      </c>
      <c r="AC42" s="3" t="n">
        <f aca="false">FALSE()</f>
        <v>0</v>
      </c>
      <c r="AD42" s="3" t="n">
        <f aca="false">TRUE()</f>
        <v>1</v>
      </c>
      <c r="AE42" s="3" t="n">
        <f aca="false">TRUE()</f>
        <v>1</v>
      </c>
      <c r="AF42" s="3" t="n">
        <f aca="false">TRUE()</f>
        <v>1</v>
      </c>
      <c r="AG42" s="3" t="n">
        <f aca="false">TRUE()</f>
        <v>1</v>
      </c>
      <c r="AH42" s="3" t="n">
        <f aca="false">FALSE()</f>
        <v>0</v>
      </c>
      <c r="AI42" s="3" t="n">
        <f aca="false">TRUE()</f>
        <v>1</v>
      </c>
      <c r="AJ42" s="3" t="n">
        <f aca="false">TRUE()</f>
        <v>1</v>
      </c>
      <c r="AK42" s="3" t="n">
        <v>5</v>
      </c>
      <c r="AL42" s="3" t="n">
        <v>5</v>
      </c>
      <c r="AM42" s="3" t="n">
        <v>4</v>
      </c>
      <c r="AN42" s="3" t="n">
        <v>4</v>
      </c>
      <c r="AO42" s="3" t="n">
        <f aca="false">FALSE()</f>
        <v>0</v>
      </c>
    </row>
    <row r="43" customFormat="false" ht="15.75" hidden="false" customHeight="false" outlineLevel="0" collapsed="false">
      <c r="A43" s="40" t="n">
        <v>43596.4222106481</v>
      </c>
      <c r="B43" s="3" t="s">
        <v>413</v>
      </c>
      <c r="C43" s="3" t="s">
        <v>54</v>
      </c>
      <c r="D43" s="3" t="n">
        <v>9</v>
      </c>
      <c r="E43" s="3" t="n">
        <v>74</v>
      </c>
      <c r="G43" s="4" t="s">
        <v>734</v>
      </c>
      <c r="H43" s="3" t="s">
        <v>416</v>
      </c>
      <c r="I43" s="3" t="s">
        <v>625</v>
      </c>
      <c r="J43" s="3" t="s">
        <v>588</v>
      </c>
      <c r="K43" s="3" t="s">
        <v>607</v>
      </c>
      <c r="L43" s="3" t="s">
        <v>595</v>
      </c>
      <c r="M43" s="3" t="s">
        <v>232</v>
      </c>
      <c r="N43" s="3" t="n">
        <v>47</v>
      </c>
      <c r="O43" s="3" t="n">
        <v>2</v>
      </c>
      <c r="Q43" s="3" t="n">
        <f aca="false">FALSE()</f>
        <v>0</v>
      </c>
      <c r="R43" s="3" t="n">
        <f aca="false">FALSE()</f>
        <v>0</v>
      </c>
      <c r="S43" s="3" t="n">
        <f aca="false">FALSE()</f>
        <v>0</v>
      </c>
      <c r="T43" s="3" t="n">
        <f aca="false">FALSE()</f>
        <v>0</v>
      </c>
      <c r="U43" s="3" t="n">
        <f aca="false">FALSE()</f>
        <v>0</v>
      </c>
      <c r="V43" s="3" t="n">
        <f aca="false">FALSE()</f>
        <v>0</v>
      </c>
      <c r="W43" s="3" t="n">
        <f aca="false">FALSE()</f>
        <v>0</v>
      </c>
      <c r="X43" s="3" t="n">
        <f aca="false">FALSE()</f>
        <v>0</v>
      </c>
      <c r="Y43" s="3" t="n">
        <f aca="false">FALSE()</f>
        <v>0</v>
      </c>
      <c r="Z43" s="3" t="n">
        <f aca="false">FALSE()</f>
        <v>0</v>
      </c>
      <c r="AA43" s="3" t="n">
        <f aca="false">FALSE()</f>
        <v>0</v>
      </c>
      <c r="AB43" s="3" t="n">
        <f aca="false">FALSE()</f>
        <v>0</v>
      </c>
      <c r="AC43" s="3" t="n">
        <f aca="false">FALSE()</f>
        <v>0</v>
      </c>
      <c r="AD43" s="3" t="n">
        <f aca="false">FALSE()</f>
        <v>0</v>
      </c>
      <c r="AE43" s="3" t="n">
        <f aca="false">FALSE()</f>
        <v>0</v>
      </c>
      <c r="AF43" s="3" t="n">
        <f aca="false">FALSE()</f>
        <v>0</v>
      </c>
      <c r="AG43" s="3" t="n">
        <f aca="false">FALSE()</f>
        <v>0</v>
      </c>
      <c r="AH43" s="3" t="n">
        <f aca="false">FALSE()</f>
        <v>0</v>
      </c>
      <c r="AI43" s="3" t="n">
        <f aca="false">FALSE()</f>
        <v>0</v>
      </c>
      <c r="AJ43" s="3" t="n">
        <f aca="false">FALSE()</f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f aca="false">FALSE()</f>
        <v>0</v>
      </c>
    </row>
    <row r="44" customFormat="false" ht="15.75" hidden="false" customHeight="false" outlineLevel="0" collapsed="false">
      <c r="A44" s="40" t="n">
        <v>43596.44375</v>
      </c>
      <c r="B44" s="3" t="s">
        <v>735</v>
      </c>
      <c r="C44" s="3" t="s">
        <v>736</v>
      </c>
      <c r="D44" s="3" t="n">
        <v>8</v>
      </c>
      <c r="E44" s="3" t="n">
        <v>117</v>
      </c>
      <c r="G44" s="4" t="s">
        <v>737</v>
      </c>
      <c r="H44" s="3" t="s">
        <v>738</v>
      </c>
      <c r="I44" s="3" t="s">
        <v>625</v>
      </c>
      <c r="J44" s="3" t="s">
        <v>612</v>
      </c>
      <c r="K44" s="3" t="s">
        <v>589</v>
      </c>
      <c r="L44" s="3" t="s">
        <v>590</v>
      </c>
      <c r="M44" s="3" t="s">
        <v>232</v>
      </c>
      <c r="N44" s="3" t="n">
        <v>48</v>
      </c>
      <c r="O44" s="3" t="n">
        <v>2</v>
      </c>
      <c r="Q44" s="3" t="n">
        <f aca="false">TRUE()</f>
        <v>1</v>
      </c>
      <c r="R44" s="3" t="n">
        <f aca="false">TRUE()</f>
        <v>1</v>
      </c>
      <c r="S44" s="3" t="n">
        <f aca="false">TRUE()</f>
        <v>1</v>
      </c>
      <c r="T44" s="3" t="n">
        <f aca="false">FALSE()</f>
        <v>0</v>
      </c>
      <c r="U44" s="3" t="n">
        <f aca="false">FALSE()</f>
        <v>0</v>
      </c>
      <c r="V44" s="3" t="n">
        <f aca="false">TRUE()</f>
        <v>1</v>
      </c>
      <c r="W44" s="3" t="n">
        <f aca="false">TRUE()</f>
        <v>1</v>
      </c>
      <c r="X44" s="3" t="n">
        <f aca="false">TRUE()</f>
        <v>1</v>
      </c>
      <c r="Y44" s="3" t="n">
        <f aca="false">TRUE()</f>
        <v>1</v>
      </c>
      <c r="Z44" s="3" t="n">
        <f aca="false">FALSE()</f>
        <v>0</v>
      </c>
      <c r="AA44" s="3" t="n">
        <f aca="false">TRUE()</f>
        <v>1</v>
      </c>
      <c r="AB44" s="3" t="n">
        <f aca="false">TRUE()</f>
        <v>1</v>
      </c>
      <c r="AC44" s="3" t="n">
        <f aca="false">TRUE()</f>
        <v>1</v>
      </c>
      <c r="AD44" s="3" t="n">
        <f aca="false">FALSE()</f>
        <v>0</v>
      </c>
      <c r="AE44" s="3" t="n">
        <f aca="false">FALSE()</f>
        <v>0</v>
      </c>
      <c r="AF44" s="3" t="n">
        <f aca="false">TRUE()</f>
        <v>1</v>
      </c>
      <c r="AG44" s="3" t="n">
        <f aca="false">TRUE()</f>
        <v>1</v>
      </c>
      <c r="AH44" s="3" t="n">
        <f aca="false">TRUE()</f>
        <v>1</v>
      </c>
      <c r="AI44" s="3" t="n">
        <f aca="false">TRUE()</f>
        <v>1</v>
      </c>
      <c r="AJ44" s="3" t="n">
        <f aca="false">TRUE()</f>
        <v>1</v>
      </c>
      <c r="AK44" s="3" t="n">
        <v>3</v>
      </c>
      <c r="AL44" s="3" t="n">
        <v>4</v>
      </c>
      <c r="AM44" s="3" t="n">
        <v>3</v>
      </c>
      <c r="AN44" s="3" t="n">
        <v>5</v>
      </c>
      <c r="AO44" s="3" t="n">
        <f aca="false">TRUE()</f>
        <v>1</v>
      </c>
    </row>
    <row r="45" customFormat="false" ht="15.75" hidden="false" customHeight="false" outlineLevel="0" collapsed="false">
      <c r="A45" s="40" t="n">
        <v>43596.4578935185</v>
      </c>
      <c r="B45" s="3" t="s">
        <v>511</v>
      </c>
      <c r="C45" s="3" t="s">
        <v>512</v>
      </c>
      <c r="D45" s="3" t="n">
        <v>8</v>
      </c>
      <c r="E45" s="3" t="n">
        <v>117</v>
      </c>
      <c r="G45" s="4" t="s">
        <v>739</v>
      </c>
      <c r="H45" s="3" t="s">
        <v>740</v>
      </c>
      <c r="I45" s="3" t="s">
        <v>592</v>
      </c>
      <c r="J45" s="3" t="s">
        <v>588</v>
      </c>
      <c r="K45" s="3" t="s">
        <v>589</v>
      </c>
      <c r="L45" s="3" t="s">
        <v>595</v>
      </c>
      <c r="M45" s="3" t="s">
        <v>232</v>
      </c>
      <c r="N45" s="3" t="n">
        <v>49</v>
      </c>
      <c r="O45" s="3" t="n">
        <v>2</v>
      </c>
      <c r="Q45" s="3" t="n">
        <f aca="false">TRUE()</f>
        <v>1</v>
      </c>
      <c r="R45" s="3" t="n">
        <f aca="false">TRUE()</f>
        <v>1</v>
      </c>
      <c r="S45" s="3" t="n">
        <f aca="false">TRUE()</f>
        <v>1</v>
      </c>
      <c r="T45" s="3" t="n">
        <f aca="false">TRUE()</f>
        <v>1</v>
      </c>
      <c r="U45" s="3" t="n">
        <f aca="false">TRUE()</f>
        <v>1</v>
      </c>
      <c r="V45" s="3" t="n">
        <f aca="false">TRUE()</f>
        <v>1</v>
      </c>
      <c r="W45" s="3" t="n">
        <f aca="false">TRUE()</f>
        <v>1</v>
      </c>
      <c r="X45" s="3" t="n">
        <f aca="false">TRUE()</f>
        <v>1</v>
      </c>
      <c r="Y45" s="3" t="n">
        <f aca="false">TRUE()</f>
        <v>1</v>
      </c>
      <c r="Z45" s="3" t="n">
        <f aca="false">TRUE()</f>
        <v>1</v>
      </c>
      <c r="AA45" s="3" t="n">
        <f aca="false">FALSE()</f>
        <v>0</v>
      </c>
      <c r="AB45" s="3" t="n">
        <f aca="false">FALSE()</f>
        <v>0</v>
      </c>
      <c r="AC45" s="3" t="n">
        <f aca="false">FALSE()</f>
        <v>0</v>
      </c>
      <c r="AD45" s="3" t="n">
        <f aca="false">FALSE()</f>
        <v>0</v>
      </c>
      <c r="AE45" s="3" t="n">
        <f aca="false">FALSE()</f>
        <v>0</v>
      </c>
      <c r="AF45" s="3" t="n">
        <f aca="false">FALSE()</f>
        <v>0</v>
      </c>
      <c r="AG45" s="3" t="n">
        <f aca="false">FALSE()</f>
        <v>0</v>
      </c>
      <c r="AH45" s="3" t="n">
        <f aca="false">FALSE()</f>
        <v>0</v>
      </c>
      <c r="AI45" s="3" t="n">
        <f aca="false">FALSE()</f>
        <v>0</v>
      </c>
      <c r="AJ45" s="3" t="n">
        <f aca="false">FALSE()</f>
        <v>0</v>
      </c>
      <c r="AK45" s="3" t="n">
        <v>5</v>
      </c>
      <c r="AL45" s="3" t="n">
        <v>5</v>
      </c>
      <c r="AM45" s="3" t="n">
        <v>0</v>
      </c>
      <c r="AN45" s="3" t="n">
        <v>0</v>
      </c>
      <c r="AO45" s="3" t="n">
        <f aca="false">TRUE()</f>
        <v>1</v>
      </c>
    </row>
    <row r="46" customFormat="false" ht="15.75" hidden="false" customHeight="false" outlineLevel="0" collapsed="false">
      <c r="A46" s="40" t="n">
        <v>43596.4968634259</v>
      </c>
      <c r="B46" s="3" t="s">
        <v>741</v>
      </c>
      <c r="C46" s="3" t="s">
        <v>659</v>
      </c>
      <c r="D46" s="3" t="n">
        <v>11</v>
      </c>
      <c r="E46" s="3" t="n">
        <v>149</v>
      </c>
      <c r="G46" s="4" t="s">
        <v>742</v>
      </c>
      <c r="H46" s="3" t="s">
        <v>743</v>
      </c>
      <c r="I46" s="3" t="s">
        <v>587</v>
      </c>
      <c r="J46" s="3" t="s">
        <v>593</v>
      </c>
      <c r="K46" s="3" t="s">
        <v>686</v>
      </c>
      <c r="L46" s="3" t="s">
        <v>638</v>
      </c>
      <c r="M46" s="3" t="s">
        <v>585</v>
      </c>
      <c r="N46" s="3" t="n">
        <v>50</v>
      </c>
      <c r="O46" s="3" t="n">
        <v>2</v>
      </c>
      <c r="Q46" s="3" t="n">
        <f aca="false">TRUE()</f>
        <v>1</v>
      </c>
      <c r="R46" s="3" t="n">
        <f aca="false">FALSE()</f>
        <v>0</v>
      </c>
      <c r="S46" s="3" t="n">
        <f aca="false">TRUE()</f>
        <v>1</v>
      </c>
      <c r="T46" s="3" t="n">
        <f aca="false">TRUE()</f>
        <v>1</v>
      </c>
      <c r="U46" s="3" t="n">
        <f aca="false">TRUE()</f>
        <v>1</v>
      </c>
      <c r="V46" s="3" t="n">
        <f aca="false">TRUE()</f>
        <v>1</v>
      </c>
      <c r="W46" s="3" t="n">
        <f aca="false">FALSE()</f>
        <v>0</v>
      </c>
      <c r="X46" s="3" t="n">
        <f aca="false">FALSE()</f>
        <v>0</v>
      </c>
      <c r="Y46" s="3" t="n">
        <f aca="false">TRUE()</f>
        <v>1</v>
      </c>
      <c r="Z46" s="3" t="n">
        <f aca="false">TRUE()</f>
        <v>1</v>
      </c>
      <c r="AA46" s="3" t="n">
        <f aca="false">TRUE()</f>
        <v>1</v>
      </c>
      <c r="AB46" s="3" t="n">
        <f aca="false">TRUE()</f>
        <v>1</v>
      </c>
      <c r="AC46" s="3" t="n">
        <f aca="false">TRUE()</f>
        <v>1</v>
      </c>
      <c r="AD46" s="3" t="n">
        <f aca="false">TRUE()</f>
        <v>1</v>
      </c>
      <c r="AE46" s="3" t="n">
        <f aca="false">TRUE()</f>
        <v>1</v>
      </c>
      <c r="AF46" s="3" t="n">
        <f aca="false">TRUE()</f>
        <v>1</v>
      </c>
      <c r="AG46" s="3" t="n">
        <f aca="false">TRUE()</f>
        <v>1</v>
      </c>
      <c r="AH46" s="3" t="n">
        <f aca="false">FALSE()</f>
        <v>0</v>
      </c>
      <c r="AI46" s="3" t="n">
        <f aca="false">FALSE()</f>
        <v>0</v>
      </c>
      <c r="AJ46" s="3" t="n">
        <f aca="false">FALSE()</f>
        <v>0</v>
      </c>
      <c r="AK46" s="3" t="n">
        <v>4</v>
      </c>
      <c r="AL46" s="3" t="n">
        <v>3</v>
      </c>
      <c r="AM46" s="3" t="n">
        <v>5</v>
      </c>
      <c r="AN46" s="3" t="n">
        <v>2</v>
      </c>
      <c r="AO46" s="3" t="n">
        <f aca="false">FALSE()</f>
        <v>0</v>
      </c>
    </row>
    <row r="47" customFormat="false" ht="15.75" hidden="false" customHeight="false" outlineLevel="0" collapsed="false">
      <c r="A47" s="40" t="n">
        <v>43596.5477662037</v>
      </c>
      <c r="B47" s="3" t="s">
        <v>136</v>
      </c>
      <c r="C47" s="3" t="s">
        <v>137</v>
      </c>
      <c r="D47" s="3" t="n">
        <v>9</v>
      </c>
      <c r="E47" s="3" t="n">
        <v>139</v>
      </c>
      <c r="G47" s="4" t="s">
        <v>744</v>
      </c>
      <c r="H47" s="3" t="s">
        <v>139</v>
      </c>
      <c r="I47" s="3" t="s">
        <v>587</v>
      </c>
      <c r="J47" s="3" t="s">
        <v>600</v>
      </c>
      <c r="K47" s="3" t="s">
        <v>650</v>
      </c>
      <c r="L47" s="3" t="s">
        <v>630</v>
      </c>
      <c r="M47" s="3" t="s">
        <v>585</v>
      </c>
      <c r="N47" s="3" t="n">
        <v>51</v>
      </c>
      <c r="O47" s="3" t="n">
        <v>2</v>
      </c>
      <c r="Q47" s="3" t="n">
        <f aca="false">TRUE()</f>
        <v>1</v>
      </c>
      <c r="R47" s="3" t="n">
        <f aca="false">TRUE()</f>
        <v>1</v>
      </c>
      <c r="S47" s="3" t="n">
        <f aca="false">TRUE()</f>
        <v>1</v>
      </c>
      <c r="T47" s="3" t="n">
        <f aca="false">TRUE()</f>
        <v>1</v>
      </c>
      <c r="U47" s="3" t="n">
        <f aca="false">TRUE()</f>
        <v>1</v>
      </c>
      <c r="V47" s="3" t="n">
        <f aca="false">TRUE()</f>
        <v>1</v>
      </c>
      <c r="W47" s="3" t="n">
        <f aca="false">TRUE()</f>
        <v>1</v>
      </c>
      <c r="X47" s="3" t="n">
        <f aca="false">TRUE()</f>
        <v>1</v>
      </c>
      <c r="Y47" s="3" t="n">
        <f aca="false">TRUE()</f>
        <v>1</v>
      </c>
      <c r="Z47" s="3" t="n">
        <f aca="false">TRUE()</f>
        <v>1</v>
      </c>
      <c r="AA47" s="3" t="n">
        <f aca="false">TRUE()</f>
        <v>1</v>
      </c>
      <c r="AB47" s="3" t="n">
        <f aca="false">TRUE()</f>
        <v>1</v>
      </c>
      <c r="AC47" s="3" t="n">
        <f aca="false">TRUE()</f>
        <v>1</v>
      </c>
      <c r="AD47" s="3" t="n">
        <f aca="false">TRUE()</f>
        <v>1</v>
      </c>
      <c r="AE47" s="3" t="n">
        <f aca="false">TRUE()</f>
        <v>1</v>
      </c>
      <c r="AF47" s="3" t="n">
        <f aca="false">TRUE()</f>
        <v>1</v>
      </c>
      <c r="AG47" s="3" t="n">
        <f aca="false">TRUE()</f>
        <v>1</v>
      </c>
      <c r="AH47" s="3" t="n">
        <f aca="false">TRUE()</f>
        <v>1</v>
      </c>
      <c r="AI47" s="3" t="n">
        <f aca="false">TRUE()</f>
        <v>1</v>
      </c>
      <c r="AJ47" s="3" t="n">
        <f aca="false">TRUE()</f>
        <v>1</v>
      </c>
      <c r="AK47" s="3" t="n">
        <v>5</v>
      </c>
      <c r="AL47" s="3" t="n">
        <v>5</v>
      </c>
      <c r="AM47" s="3" t="n">
        <v>5</v>
      </c>
      <c r="AN47" s="3" t="n">
        <v>5</v>
      </c>
      <c r="AO47" s="3" t="n">
        <f aca="false">TRUE()</f>
        <v>1</v>
      </c>
    </row>
    <row r="48" customFormat="false" ht="15.75" hidden="false" customHeight="false" outlineLevel="0" collapsed="false">
      <c r="A48" s="40" t="n">
        <v>43596.5459143519</v>
      </c>
      <c r="B48" s="3" t="s">
        <v>93</v>
      </c>
      <c r="C48" s="3" t="s">
        <v>13</v>
      </c>
      <c r="D48" s="3" t="n">
        <v>9</v>
      </c>
      <c r="E48" s="3" t="n">
        <v>139</v>
      </c>
      <c r="G48" s="4" t="s">
        <v>745</v>
      </c>
      <c r="H48" s="3" t="s">
        <v>96</v>
      </c>
      <c r="I48" s="3" t="s">
        <v>625</v>
      </c>
      <c r="J48" s="3" t="s">
        <v>637</v>
      </c>
      <c r="K48" s="3" t="s">
        <v>589</v>
      </c>
      <c r="L48" s="3" t="s">
        <v>608</v>
      </c>
      <c r="M48" s="3" t="s">
        <v>585</v>
      </c>
      <c r="N48" s="3" t="n">
        <v>52</v>
      </c>
      <c r="O48" s="3" t="n">
        <v>2</v>
      </c>
      <c r="Q48" s="3" t="n">
        <f aca="false">TRUE()</f>
        <v>1</v>
      </c>
      <c r="R48" s="3" t="n">
        <f aca="false">TRUE()</f>
        <v>1</v>
      </c>
      <c r="S48" s="3" t="n">
        <f aca="false">TRUE()</f>
        <v>1</v>
      </c>
      <c r="T48" s="3" t="n">
        <f aca="false">TRUE()</f>
        <v>1</v>
      </c>
      <c r="U48" s="3" t="n">
        <f aca="false">TRUE()</f>
        <v>1</v>
      </c>
      <c r="V48" s="3" t="n">
        <f aca="false">TRUE()</f>
        <v>1</v>
      </c>
      <c r="W48" s="3" t="n">
        <f aca="false">TRUE()</f>
        <v>1</v>
      </c>
      <c r="X48" s="3" t="n">
        <f aca="false">TRUE()</f>
        <v>1</v>
      </c>
      <c r="Y48" s="3" t="n">
        <f aca="false">TRUE()</f>
        <v>1</v>
      </c>
      <c r="Z48" s="3" t="n">
        <f aca="false">TRUE()</f>
        <v>1</v>
      </c>
      <c r="AA48" s="3" t="n">
        <f aca="false">TRUE()</f>
        <v>1</v>
      </c>
      <c r="AB48" s="3" t="n">
        <f aca="false">TRUE()</f>
        <v>1</v>
      </c>
      <c r="AC48" s="3" t="n">
        <f aca="false">TRUE()</f>
        <v>1</v>
      </c>
      <c r="AD48" s="3" t="n">
        <f aca="false">TRUE()</f>
        <v>1</v>
      </c>
      <c r="AE48" s="3" t="n">
        <f aca="false">TRUE()</f>
        <v>1</v>
      </c>
      <c r="AF48" s="3" t="n">
        <f aca="false">TRUE()</f>
        <v>1</v>
      </c>
      <c r="AG48" s="3" t="n">
        <f aca="false">TRUE()</f>
        <v>1</v>
      </c>
      <c r="AH48" s="3" t="n">
        <f aca="false">TRUE()</f>
        <v>1</v>
      </c>
      <c r="AI48" s="3" t="n">
        <f aca="false">FALSE()</f>
        <v>0</v>
      </c>
      <c r="AJ48" s="3" t="n">
        <f aca="false">FALSE()</f>
        <v>0</v>
      </c>
      <c r="AK48" s="3" t="n">
        <v>5</v>
      </c>
      <c r="AL48" s="3" t="n">
        <v>5</v>
      </c>
      <c r="AM48" s="3" t="n">
        <v>5</v>
      </c>
      <c r="AN48" s="3" t="n">
        <v>3</v>
      </c>
      <c r="AO48" s="3" t="n">
        <f aca="false">FALSE()</f>
        <v>0</v>
      </c>
    </row>
    <row r="49" customFormat="false" ht="15.75" hidden="false" customHeight="false" outlineLevel="0" collapsed="false">
      <c r="A49" s="40" t="n">
        <v>43596.5520717593</v>
      </c>
      <c r="B49" s="3" t="s">
        <v>108</v>
      </c>
      <c r="C49" s="3" t="s">
        <v>109</v>
      </c>
      <c r="D49" s="3" t="n">
        <v>10</v>
      </c>
      <c r="E49" s="3" t="n">
        <v>64</v>
      </c>
      <c r="G49" s="4" t="s">
        <v>746</v>
      </c>
      <c r="H49" s="3" t="s">
        <v>112</v>
      </c>
      <c r="I49" s="3" t="s">
        <v>592</v>
      </c>
      <c r="J49" s="3" t="s">
        <v>637</v>
      </c>
      <c r="K49" s="3" t="s">
        <v>584</v>
      </c>
      <c r="L49" s="3" t="s">
        <v>602</v>
      </c>
      <c r="M49" s="3" t="s">
        <v>585</v>
      </c>
      <c r="N49" s="3" t="n">
        <v>53</v>
      </c>
      <c r="O49" s="3" t="n">
        <v>2</v>
      </c>
      <c r="Q49" s="3" t="n">
        <f aca="false">TRUE()</f>
        <v>1</v>
      </c>
      <c r="R49" s="3" t="n">
        <f aca="false">TRUE()</f>
        <v>1</v>
      </c>
      <c r="S49" s="3" t="n">
        <f aca="false">FALSE()</f>
        <v>0</v>
      </c>
      <c r="T49" s="3" t="n">
        <f aca="false">TRUE()</f>
        <v>1</v>
      </c>
      <c r="U49" s="3" t="n">
        <f aca="false">TRUE()</f>
        <v>1</v>
      </c>
      <c r="V49" s="3" t="n">
        <f aca="false">TRUE()</f>
        <v>1</v>
      </c>
      <c r="W49" s="3" t="n">
        <f aca="false">TRUE()</f>
        <v>1</v>
      </c>
      <c r="X49" s="3" t="n">
        <f aca="false">FALSE()</f>
        <v>0</v>
      </c>
      <c r="Y49" s="3" t="n">
        <f aca="false">TRUE()</f>
        <v>1</v>
      </c>
      <c r="Z49" s="3" t="n">
        <f aca="false">TRUE()</f>
        <v>1</v>
      </c>
      <c r="AA49" s="3" t="n">
        <f aca="false">TRUE()</f>
        <v>1</v>
      </c>
      <c r="AB49" s="3" t="n">
        <f aca="false">TRUE()</f>
        <v>1</v>
      </c>
      <c r="AC49" s="3" t="n">
        <f aca="false">FALSE()</f>
        <v>0</v>
      </c>
      <c r="AD49" s="3" t="n">
        <f aca="false">FALSE()</f>
        <v>0</v>
      </c>
      <c r="AE49" s="3" t="n">
        <f aca="false">FALSE()</f>
        <v>0</v>
      </c>
      <c r="AF49" s="3" t="n">
        <f aca="false">TRUE()</f>
        <v>1</v>
      </c>
      <c r="AG49" s="3" t="n">
        <f aca="false">TRUE()</f>
        <v>1</v>
      </c>
      <c r="AH49" s="3" t="n">
        <f aca="false">FALSE()</f>
        <v>0</v>
      </c>
      <c r="AI49" s="3" t="n">
        <f aca="false">FALSE()</f>
        <v>0</v>
      </c>
      <c r="AJ49" s="3" t="n">
        <f aca="false">FALSE()</f>
        <v>0</v>
      </c>
      <c r="AK49" s="3" t="n">
        <v>4</v>
      </c>
      <c r="AL49" s="3" t="n">
        <v>4</v>
      </c>
      <c r="AM49" s="3" t="n">
        <v>2</v>
      </c>
      <c r="AN49" s="3" t="n">
        <v>2</v>
      </c>
      <c r="AO49" s="3" t="n">
        <f aca="false">TRUE()</f>
        <v>1</v>
      </c>
    </row>
    <row r="50" customFormat="false" ht="15.75" hidden="false" customHeight="false" outlineLevel="0" collapsed="false">
      <c r="A50" s="40" t="n">
        <v>43596.5526388889</v>
      </c>
      <c r="B50" s="3" t="s">
        <v>747</v>
      </c>
      <c r="C50" s="3" t="s">
        <v>748</v>
      </c>
      <c r="D50" s="3" t="n">
        <v>9</v>
      </c>
      <c r="E50" s="3" t="n">
        <v>64</v>
      </c>
      <c r="G50" s="4" t="s">
        <v>749</v>
      </c>
      <c r="H50" s="3" t="s">
        <v>750</v>
      </c>
      <c r="I50" s="3" t="s">
        <v>675</v>
      </c>
      <c r="J50" s="3" t="s">
        <v>662</v>
      </c>
      <c r="K50" s="3" t="s">
        <v>589</v>
      </c>
      <c r="L50" s="3" t="s">
        <v>595</v>
      </c>
      <c r="M50" s="3" t="s">
        <v>232</v>
      </c>
      <c r="N50" s="3" t="n">
        <v>54</v>
      </c>
      <c r="O50" s="3" t="n">
        <v>2</v>
      </c>
      <c r="Q50" s="3" t="n">
        <f aca="false">TRUE()</f>
        <v>1</v>
      </c>
      <c r="R50" s="3" t="n">
        <f aca="false">TRUE()</f>
        <v>1</v>
      </c>
      <c r="S50" s="3" t="n">
        <f aca="false">TRUE()</f>
        <v>1</v>
      </c>
      <c r="T50" s="3" t="n">
        <f aca="false">TRUE()</f>
        <v>1</v>
      </c>
      <c r="U50" s="3" t="n">
        <f aca="false">TRUE()</f>
        <v>1</v>
      </c>
      <c r="V50" s="3" t="n">
        <f aca="false">TRUE()</f>
        <v>1</v>
      </c>
      <c r="W50" s="3" t="n">
        <f aca="false">TRUE()</f>
        <v>1</v>
      </c>
      <c r="X50" s="3" t="n">
        <f aca="false">TRUE()</f>
        <v>1</v>
      </c>
      <c r="Y50" s="3" t="n">
        <f aca="false">TRUE()</f>
        <v>1</v>
      </c>
      <c r="Z50" s="3" t="n">
        <f aca="false">TRUE()</f>
        <v>1</v>
      </c>
      <c r="AA50" s="3" t="n">
        <f aca="false">TRUE()</f>
        <v>1</v>
      </c>
      <c r="AB50" s="3" t="n">
        <f aca="false">TRUE()</f>
        <v>1</v>
      </c>
      <c r="AC50" s="3" t="n">
        <f aca="false">FALSE()</f>
        <v>0</v>
      </c>
      <c r="AD50" s="3" t="n">
        <f aca="false">TRUE()</f>
        <v>1</v>
      </c>
      <c r="AE50" s="3" t="n">
        <f aca="false">TRUE()</f>
        <v>1</v>
      </c>
      <c r="AF50" s="3" t="n">
        <f aca="false">TRUE()</f>
        <v>1</v>
      </c>
      <c r="AG50" s="3" t="n">
        <f aca="false">TRUE()</f>
        <v>1</v>
      </c>
      <c r="AH50" s="3" t="n">
        <f aca="false">FALSE()</f>
        <v>0</v>
      </c>
      <c r="AI50" s="3" t="n">
        <f aca="false">TRUE()</f>
        <v>1</v>
      </c>
      <c r="AJ50" s="3" t="n">
        <f aca="false">FALSE()</f>
        <v>0</v>
      </c>
      <c r="AK50" s="3" t="n">
        <v>5</v>
      </c>
      <c r="AL50" s="3" t="n">
        <v>5</v>
      </c>
      <c r="AM50" s="3" t="n">
        <v>4</v>
      </c>
      <c r="AN50" s="3" t="n">
        <v>3</v>
      </c>
      <c r="AO50" s="3" t="n">
        <f aca="false">TRUE()</f>
        <v>1</v>
      </c>
    </row>
    <row r="51" customFormat="false" ht="15.75" hidden="false" customHeight="false" outlineLevel="0" collapsed="false">
      <c r="A51" s="40" t="n">
        <v>43596.5617013889</v>
      </c>
      <c r="B51" s="3" t="s">
        <v>88</v>
      </c>
      <c r="C51" s="3" t="s">
        <v>89</v>
      </c>
      <c r="D51" s="3" t="n">
        <v>9</v>
      </c>
      <c r="E51" s="3" t="n">
        <v>139</v>
      </c>
      <c r="G51" s="4" t="s">
        <v>751</v>
      </c>
      <c r="H51" s="3" t="s">
        <v>752</v>
      </c>
      <c r="I51" s="3" t="s">
        <v>592</v>
      </c>
      <c r="J51" s="3" t="s">
        <v>637</v>
      </c>
      <c r="K51" s="3" t="s">
        <v>594</v>
      </c>
      <c r="L51" s="3" t="s">
        <v>608</v>
      </c>
      <c r="M51" s="3" t="s">
        <v>232</v>
      </c>
      <c r="N51" s="3" t="n">
        <v>55</v>
      </c>
      <c r="O51" s="3" t="n">
        <v>2</v>
      </c>
      <c r="Q51" s="3" t="n">
        <f aca="false">TRUE()</f>
        <v>1</v>
      </c>
      <c r="R51" s="3" t="n">
        <f aca="false">TRUE()</f>
        <v>1</v>
      </c>
      <c r="S51" s="3" t="n">
        <f aca="false">TRUE()</f>
        <v>1</v>
      </c>
      <c r="T51" s="3" t="n">
        <f aca="false">TRUE()</f>
        <v>1</v>
      </c>
      <c r="U51" s="3" t="n">
        <f aca="false">TRUE()</f>
        <v>1</v>
      </c>
      <c r="V51" s="3" t="n">
        <f aca="false">TRUE()</f>
        <v>1</v>
      </c>
      <c r="W51" s="3" t="n">
        <f aca="false">TRUE()</f>
        <v>1</v>
      </c>
      <c r="X51" s="3" t="n">
        <f aca="false">TRUE()</f>
        <v>1</v>
      </c>
      <c r="Y51" s="3" t="n">
        <f aca="false">TRUE()</f>
        <v>1</v>
      </c>
      <c r="Z51" s="3" t="n">
        <f aca="false">TRUE()</f>
        <v>1</v>
      </c>
      <c r="AA51" s="3" t="n">
        <f aca="false">TRUE()</f>
        <v>1</v>
      </c>
      <c r="AB51" s="3" t="n">
        <f aca="false">TRUE()</f>
        <v>1</v>
      </c>
      <c r="AC51" s="3" t="n">
        <f aca="false">TRUE()</f>
        <v>1</v>
      </c>
      <c r="AD51" s="3" t="n">
        <f aca="false">TRUE()</f>
        <v>1</v>
      </c>
      <c r="AE51" s="3" t="n">
        <f aca="false">TRUE()</f>
        <v>1</v>
      </c>
      <c r="AF51" s="3" t="n">
        <f aca="false">TRUE()</f>
        <v>1</v>
      </c>
      <c r="AG51" s="3" t="n">
        <f aca="false">TRUE()</f>
        <v>1</v>
      </c>
      <c r="AH51" s="3" t="n">
        <f aca="false">TRUE()</f>
        <v>1</v>
      </c>
      <c r="AI51" s="3" t="n">
        <f aca="false">FALSE()</f>
        <v>0</v>
      </c>
      <c r="AJ51" s="3" t="n">
        <f aca="false">FALSE()</f>
        <v>0</v>
      </c>
      <c r="AK51" s="3" t="n">
        <v>5</v>
      </c>
      <c r="AL51" s="3" t="n">
        <v>5</v>
      </c>
      <c r="AM51" s="3" t="n">
        <v>5</v>
      </c>
      <c r="AN51" s="3" t="n">
        <v>3</v>
      </c>
      <c r="AO51" s="3" t="n">
        <f aca="false">TRUE()</f>
        <v>1</v>
      </c>
    </row>
    <row r="52" customFormat="false" ht="15.75" hidden="false" customHeight="false" outlineLevel="0" collapsed="false">
      <c r="A52" s="40" t="n">
        <v>43596.5840046296</v>
      </c>
      <c r="B52" s="3" t="s">
        <v>753</v>
      </c>
      <c r="C52" s="3" t="s">
        <v>754</v>
      </c>
      <c r="D52" s="3" t="n">
        <v>10</v>
      </c>
      <c r="E52" s="3" t="n">
        <v>36</v>
      </c>
      <c r="G52" s="4" t="s">
        <v>755</v>
      </c>
      <c r="H52" s="3" t="s">
        <v>756</v>
      </c>
      <c r="I52" s="3" t="s">
        <v>611</v>
      </c>
      <c r="J52" s="3" t="s">
        <v>593</v>
      </c>
      <c r="K52" s="3" t="s">
        <v>594</v>
      </c>
      <c r="L52" s="3" t="s">
        <v>595</v>
      </c>
      <c r="M52" s="3" t="s">
        <v>585</v>
      </c>
      <c r="N52" s="3" t="n">
        <v>56</v>
      </c>
      <c r="O52" s="3" t="n">
        <v>2</v>
      </c>
      <c r="Q52" s="3" t="n">
        <f aca="false">TRUE()</f>
        <v>1</v>
      </c>
      <c r="R52" s="3" t="n">
        <f aca="false">TRUE()</f>
        <v>1</v>
      </c>
      <c r="S52" s="3" t="n">
        <f aca="false">TRUE()</f>
        <v>1</v>
      </c>
      <c r="T52" s="3" t="n">
        <f aca="false">TRUE()</f>
        <v>1</v>
      </c>
      <c r="U52" s="3" t="n">
        <f aca="false">TRUE()</f>
        <v>1</v>
      </c>
      <c r="V52" s="3" t="n">
        <f aca="false">TRUE()</f>
        <v>1</v>
      </c>
      <c r="W52" s="3" t="n">
        <f aca="false">TRUE()</f>
        <v>1</v>
      </c>
      <c r="X52" s="3" t="n">
        <f aca="false">TRUE()</f>
        <v>1</v>
      </c>
      <c r="Y52" s="3" t="n">
        <f aca="false">TRUE()</f>
        <v>1</v>
      </c>
      <c r="Z52" s="3" t="n">
        <f aca="false">TRUE()</f>
        <v>1</v>
      </c>
      <c r="AA52" s="3" t="n">
        <f aca="false">TRUE()</f>
        <v>1</v>
      </c>
      <c r="AB52" s="3" t="n">
        <f aca="false">TRUE()</f>
        <v>1</v>
      </c>
      <c r="AC52" s="3" t="n">
        <f aca="false">TRUE()</f>
        <v>1</v>
      </c>
      <c r="AD52" s="3" t="n">
        <f aca="false">TRUE()</f>
        <v>1</v>
      </c>
      <c r="AE52" s="3" t="n">
        <f aca="false">TRUE()</f>
        <v>1</v>
      </c>
      <c r="AF52" s="3" t="n">
        <f aca="false">TRUE()</f>
        <v>1</v>
      </c>
      <c r="AG52" s="3" t="n">
        <f aca="false">FALSE()</f>
        <v>0</v>
      </c>
      <c r="AH52" s="3" t="n">
        <f aca="false">FALSE()</f>
        <v>0</v>
      </c>
      <c r="AI52" s="3" t="n">
        <f aca="false">TRUE()</f>
        <v>1</v>
      </c>
      <c r="AJ52" s="3" t="n">
        <f aca="false">TRUE()</f>
        <v>1</v>
      </c>
      <c r="AK52" s="3" t="n">
        <v>5</v>
      </c>
      <c r="AL52" s="3" t="n">
        <v>5</v>
      </c>
      <c r="AM52" s="3" t="n">
        <v>5</v>
      </c>
      <c r="AN52" s="3" t="n">
        <v>3</v>
      </c>
      <c r="AO52" s="3" t="n">
        <f aca="false">FALSE()</f>
        <v>0</v>
      </c>
    </row>
    <row r="53" customFormat="false" ht="15.75" hidden="false" customHeight="false" outlineLevel="0" collapsed="false">
      <c r="A53" s="40" t="n">
        <v>43596.5880671296</v>
      </c>
      <c r="B53" s="3" t="s">
        <v>757</v>
      </c>
      <c r="C53" s="3" t="s">
        <v>758</v>
      </c>
      <c r="D53" s="3" t="n">
        <v>9</v>
      </c>
      <c r="E53" s="3" t="n">
        <v>85</v>
      </c>
      <c r="G53" s="4" t="s">
        <v>759</v>
      </c>
      <c r="H53" s="3" t="s">
        <v>760</v>
      </c>
      <c r="I53" s="3" t="s">
        <v>582</v>
      </c>
      <c r="J53" s="3" t="s">
        <v>637</v>
      </c>
      <c r="K53" s="3" t="s">
        <v>589</v>
      </c>
      <c r="L53" s="3" t="s">
        <v>608</v>
      </c>
      <c r="M53" s="3" t="s">
        <v>232</v>
      </c>
      <c r="N53" s="3" t="n">
        <v>57</v>
      </c>
      <c r="O53" s="3" t="n">
        <v>-1</v>
      </c>
      <c r="Q53" s="3" t="n">
        <f aca="false">FALSE()</f>
        <v>0</v>
      </c>
      <c r="R53" s="3" t="n">
        <f aca="false">FALSE()</f>
        <v>0</v>
      </c>
      <c r="S53" s="3" t="n">
        <f aca="false">FALSE()</f>
        <v>0</v>
      </c>
      <c r="T53" s="3" t="n">
        <f aca="false">FALSE()</f>
        <v>0</v>
      </c>
      <c r="U53" s="3" t="n">
        <f aca="false">FALSE()</f>
        <v>0</v>
      </c>
      <c r="V53" s="3" t="n">
        <f aca="false">FALSE()</f>
        <v>0</v>
      </c>
      <c r="W53" s="3" t="n">
        <f aca="false">FALSE()</f>
        <v>0</v>
      </c>
      <c r="X53" s="3" t="n">
        <f aca="false">FALSE()</f>
        <v>0</v>
      </c>
      <c r="Y53" s="3" t="n">
        <f aca="false">FALSE()</f>
        <v>0</v>
      </c>
      <c r="Z53" s="3" t="n">
        <f aca="false">FALSE()</f>
        <v>0</v>
      </c>
      <c r="AA53" s="3" t="n">
        <f aca="false">FALSE()</f>
        <v>0</v>
      </c>
      <c r="AB53" s="3" t="n">
        <f aca="false">FALSE()</f>
        <v>0</v>
      </c>
      <c r="AC53" s="3" t="n">
        <f aca="false">FALSE()</f>
        <v>0</v>
      </c>
      <c r="AD53" s="3" t="n">
        <f aca="false">FALSE()</f>
        <v>0</v>
      </c>
      <c r="AE53" s="3" t="n">
        <f aca="false">FALSE()</f>
        <v>0</v>
      </c>
      <c r="AF53" s="3" t="n">
        <f aca="false">FALSE()</f>
        <v>0</v>
      </c>
      <c r="AG53" s="3" t="n">
        <f aca="false">FALSE()</f>
        <v>0</v>
      </c>
      <c r="AH53" s="3" t="n">
        <f aca="false">FALSE()</f>
        <v>0</v>
      </c>
      <c r="AI53" s="3" t="n">
        <f aca="false">FALSE()</f>
        <v>0</v>
      </c>
      <c r="AJ53" s="3" t="n">
        <f aca="false">FALSE()</f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f aca="false">FALSE()</f>
        <v>0</v>
      </c>
    </row>
    <row r="54" customFormat="false" ht="15.75" hidden="false" customHeight="false" outlineLevel="0" collapsed="false">
      <c r="A54" s="40" t="n">
        <v>43596.5989236111</v>
      </c>
      <c r="B54" s="3" t="s">
        <v>741</v>
      </c>
      <c r="C54" s="3" t="s">
        <v>161</v>
      </c>
      <c r="D54" s="3" t="n">
        <v>11</v>
      </c>
      <c r="E54" s="3" t="n">
        <v>149</v>
      </c>
      <c r="F54" s="3" t="s">
        <v>761</v>
      </c>
      <c r="G54" s="4" t="s">
        <v>762</v>
      </c>
      <c r="H54" s="3" t="s">
        <v>763</v>
      </c>
      <c r="I54" s="3" t="s">
        <v>587</v>
      </c>
      <c r="J54" s="3" t="s">
        <v>637</v>
      </c>
      <c r="K54" s="3" t="s">
        <v>589</v>
      </c>
      <c r="L54" s="3" t="s">
        <v>653</v>
      </c>
      <c r="M54" s="3" t="s">
        <v>585</v>
      </c>
      <c r="N54" s="3" t="n">
        <v>58</v>
      </c>
      <c r="O54" s="3" t="n">
        <v>2</v>
      </c>
      <c r="Q54" s="3" t="n">
        <f aca="false">TRUE()</f>
        <v>1</v>
      </c>
      <c r="R54" s="3" t="n">
        <f aca="false">TRUE()</f>
        <v>1</v>
      </c>
      <c r="S54" s="3" t="n">
        <f aca="false">FALSE()</f>
        <v>0</v>
      </c>
      <c r="T54" s="3" t="n">
        <f aca="false">TRUE()</f>
        <v>1</v>
      </c>
      <c r="U54" s="3" t="n">
        <f aca="false">TRUE()</f>
        <v>1</v>
      </c>
      <c r="V54" s="3" t="n">
        <f aca="false">TRUE()</f>
        <v>1</v>
      </c>
      <c r="W54" s="3" t="n">
        <f aca="false">TRUE()</f>
        <v>1</v>
      </c>
      <c r="X54" s="3" t="n">
        <f aca="false">TRUE()</f>
        <v>1</v>
      </c>
      <c r="Y54" s="3" t="n">
        <f aca="false">TRUE()</f>
        <v>1</v>
      </c>
      <c r="Z54" s="3" t="n">
        <f aca="false">TRUE()</f>
        <v>1</v>
      </c>
      <c r="AA54" s="3" t="n">
        <f aca="false">TRUE()</f>
        <v>1</v>
      </c>
      <c r="AB54" s="3" t="n">
        <f aca="false">TRUE()</f>
        <v>1</v>
      </c>
      <c r="AC54" s="3" t="n">
        <f aca="false">TRUE()</f>
        <v>1</v>
      </c>
      <c r="AD54" s="3" t="n">
        <f aca="false">TRUE()</f>
        <v>1</v>
      </c>
      <c r="AE54" s="3" t="n">
        <f aca="false">TRUE()</f>
        <v>1</v>
      </c>
      <c r="AF54" s="3" t="n">
        <f aca="false">TRUE()</f>
        <v>1</v>
      </c>
      <c r="AG54" s="3" t="n">
        <f aca="false">FALSE()</f>
        <v>0</v>
      </c>
      <c r="AH54" s="3" t="n">
        <f aca="false">TRUE()</f>
        <v>1</v>
      </c>
      <c r="AI54" s="3" t="n">
        <f aca="false">TRUE()</f>
        <v>1</v>
      </c>
      <c r="AJ54" s="3" t="n">
        <f aca="false">FALSE()</f>
        <v>0</v>
      </c>
      <c r="AK54" s="3" t="n">
        <v>4</v>
      </c>
      <c r="AL54" s="3" t="n">
        <v>5</v>
      </c>
      <c r="AM54" s="3" t="n">
        <v>5</v>
      </c>
      <c r="AN54" s="3" t="n">
        <v>3</v>
      </c>
      <c r="AO54" s="3" t="n">
        <f aca="false">FALSE()</f>
        <v>0</v>
      </c>
    </row>
    <row r="55" customFormat="false" ht="15.75" hidden="false" customHeight="false" outlineLevel="0" collapsed="false">
      <c r="A55" s="40" t="n">
        <v>43596.6003240741</v>
      </c>
      <c r="B55" s="3" t="s">
        <v>764</v>
      </c>
      <c r="C55" s="3" t="s">
        <v>54</v>
      </c>
      <c r="D55" s="3" t="n">
        <v>10</v>
      </c>
      <c r="E55" s="3" t="n">
        <v>117</v>
      </c>
      <c r="G55" s="3" t="s">
        <v>765</v>
      </c>
      <c r="H55" s="3" t="s">
        <v>766</v>
      </c>
      <c r="I55" s="3" t="s">
        <v>592</v>
      </c>
      <c r="J55" s="3" t="s">
        <v>612</v>
      </c>
      <c r="K55" s="3" t="s">
        <v>339</v>
      </c>
      <c r="L55" s="3" t="s">
        <v>339</v>
      </c>
      <c r="M55" s="3" t="s">
        <v>585</v>
      </c>
      <c r="N55" s="3" t="n">
        <v>59</v>
      </c>
      <c r="O55" s="3" t="n">
        <v>2</v>
      </c>
      <c r="Q55" s="3" t="n">
        <f aca="false">FALSE()</f>
        <v>0</v>
      </c>
      <c r="R55" s="3" t="n">
        <f aca="false">FALSE()</f>
        <v>0</v>
      </c>
      <c r="S55" s="3" t="n">
        <f aca="false">FALSE()</f>
        <v>0</v>
      </c>
      <c r="T55" s="3" t="n">
        <f aca="false">FALSE()</f>
        <v>0</v>
      </c>
      <c r="U55" s="3" t="n">
        <f aca="false">TRUE()</f>
        <v>1</v>
      </c>
      <c r="V55" s="3" t="n">
        <f aca="false">FALSE()</f>
        <v>0</v>
      </c>
      <c r="W55" s="3" t="n">
        <f aca="false">FALSE()</f>
        <v>0</v>
      </c>
      <c r="X55" s="3" t="n">
        <f aca="false">FALSE()</f>
        <v>0</v>
      </c>
      <c r="Y55" s="3" t="n">
        <f aca="false">FALSE()</f>
        <v>0</v>
      </c>
      <c r="Z55" s="3" t="n">
        <f aca="false">FALSE()</f>
        <v>0</v>
      </c>
      <c r="AA55" s="3" t="n">
        <f aca="false">FALSE()</f>
        <v>0</v>
      </c>
      <c r="AB55" s="3" t="n">
        <f aca="false">FALSE()</f>
        <v>0</v>
      </c>
      <c r="AC55" s="3" t="n">
        <f aca="false">FALSE()</f>
        <v>0</v>
      </c>
      <c r="AD55" s="3" t="n">
        <f aca="false">FALSE()</f>
        <v>0</v>
      </c>
      <c r="AE55" s="3" t="n">
        <f aca="false">FALSE()</f>
        <v>0</v>
      </c>
      <c r="AF55" s="3" t="n">
        <f aca="false">FALSE()</f>
        <v>0</v>
      </c>
      <c r="AG55" s="3" t="n">
        <f aca="false">FALSE()</f>
        <v>0</v>
      </c>
      <c r="AH55" s="3" t="n">
        <f aca="false">FALSE()</f>
        <v>0</v>
      </c>
      <c r="AI55" s="3" t="n">
        <f aca="false">FALSE()</f>
        <v>0</v>
      </c>
      <c r="AJ55" s="3" t="n">
        <f aca="false">FALSE()</f>
        <v>0</v>
      </c>
      <c r="AK55" s="3" t="n">
        <v>1</v>
      </c>
      <c r="AL55" s="3" t="n">
        <v>0</v>
      </c>
      <c r="AM55" s="3" t="n">
        <v>0</v>
      </c>
      <c r="AN55" s="3" t="n">
        <v>0</v>
      </c>
      <c r="AO55" s="3" t="n">
        <f aca="false">FALSE()</f>
        <v>0</v>
      </c>
    </row>
    <row r="56" customFormat="false" ht="15.75" hidden="false" customHeight="false" outlineLevel="0" collapsed="false">
      <c r="A56" s="40" t="n">
        <v>43596.6011805556</v>
      </c>
      <c r="B56" s="3" t="s">
        <v>215</v>
      </c>
      <c r="C56" s="3" t="s">
        <v>216</v>
      </c>
      <c r="D56" s="3" t="n">
        <v>8</v>
      </c>
      <c r="E56" s="3" t="n">
        <v>66</v>
      </c>
      <c r="G56" s="4" t="s">
        <v>767</v>
      </c>
      <c r="H56" s="3" t="s">
        <v>218</v>
      </c>
      <c r="I56" s="3" t="s">
        <v>674</v>
      </c>
      <c r="J56" s="3" t="s">
        <v>612</v>
      </c>
      <c r="K56" s="3" t="s">
        <v>650</v>
      </c>
      <c r="L56" s="3" t="s">
        <v>608</v>
      </c>
      <c r="M56" s="3" t="s">
        <v>585</v>
      </c>
      <c r="N56" s="3" t="n">
        <v>60</v>
      </c>
      <c r="O56" s="3" t="n">
        <v>2</v>
      </c>
      <c r="Q56" s="3" t="n">
        <f aca="false">TRUE()</f>
        <v>1</v>
      </c>
      <c r="R56" s="3" t="n">
        <f aca="false">TRUE()</f>
        <v>1</v>
      </c>
      <c r="S56" s="3" t="n">
        <f aca="false">TRUE()</f>
        <v>1</v>
      </c>
      <c r="T56" s="3" t="n">
        <f aca="false">TRUE()</f>
        <v>1</v>
      </c>
      <c r="U56" s="3" t="n">
        <f aca="false">TRUE()</f>
        <v>1</v>
      </c>
      <c r="V56" s="3" t="n">
        <f aca="false">TRUE()</f>
        <v>1</v>
      </c>
      <c r="W56" s="3" t="n">
        <f aca="false">TRUE()</f>
        <v>1</v>
      </c>
      <c r="X56" s="3" t="n">
        <f aca="false">TRUE()</f>
        <v>1</v>
      </c>
      <c r="Y56" s="3" t="n">
        <f aca="false">TRUE()</f>
        <v>1</v>
      </c>
      <c r="Z56" s="3" t="n">
        <f aca="false">TRUE()</f>
        <v>1</v>
      </c>
      <c r="AA56" s="3" t="n">
        <f aca="false">TRUE()</f>
        <v>1</v>
      </c>
      <c r="AB56" s="3" t="n">
        <f aca="false">TRUE()</f>
        <v>1</v>
      </c>
      <c r="AC56" s="3" t="n">
        <f aca="false">TRUE()</f>
        <v>1</v>
      </c>
      <c r="AD56" s="3" t="n">
        <f aca="false">TRUE()</f>
        <v>1</v>
      </c>
      <c r="AE56" s="3" t="n">
        <f aca="false">TRUE()</f>
        <v>1</v>
      </c>
      <c r="AF56" s="3" t="n">
        <f aca="false">TRUE()</f>
        <v>1</v>
      </c>
      <c r="AG56" s="3" t="n">
        <f aca="false">TRUE()</f>
        <v>1</v>
      </c>
      <c r="AH56" s="3" t="n">
        <f aca="false">TRUE()</f>
        <v>1</v>
      </c>
      <c r="AI56" s="3" t="n">
        <f aca="false">TRUE()</f>
        <v>1</v>
      </c>
      <c r="AJ56" s="3" t="n">
        <f aca="false">TRUE()</f>
        <v>1</v>
      </c>
      <c r="AK56" s="3" t="n">
        <v>5</v>
      </c>
      <c r="AL56" s="3" t="n">
        <v>5</v>
      </c>
      <c r="AM56" s="3" t="n">
        <v>5</v>
      </c>
      <c r="AN56" s="3" t="n">
        <v>5</v>
      </c>
      <c r="AO56" s="3" t="n">
        <f aca="false">FALSE()</f>
        <v>0</v>
      </c>
    </row>
    <row r="57" customFormat="false" ht="15.75" hidden="false" customHeight="false" outlineLevel="0" collapsed="false">
      <c r="A57" s="40" t="n">
        <v>43596.6054050926</v>
      </c>
      <c r="B57" s="3" t="s">
        <v>295</v>
      </c>
      <c r="C57" s="3" t="s">
        <v>296</v>
      </c>
      <c r="D57" s="3" t="n">
        <v>10</v>
      </c>
      <c r="E57" s="3" t="n">
        <v>64</v>
      </c>
      <c r="F57" s="3" t="s">
        <v>768</v>
      </c>
      <c r="G57" s="4" t="s">
        <v>769</v>
      </c>
      <c r="H57" s="3" t="s">
        <v>298</v>
      </c>
      <c r="I57" s="3" t="s">
        <v>770</v>
      </c>
      <c r="J57" s="3" t="s">
        <v>583</v>
      </c>
      <c r="K57" s="3" t="s">
        <v>686</v>
      </c>
      <c r="L57" s="3" t="s">
        <v>602</v>
      </c>
      <c r="M57" s="3" t="s">
        <v>585</v>
      </c>
      <c r="N57" s="3" t="n">
        <v>61</v>
      </c>
      <c r="O57" s="3" t="n">
        <v>2</v>
      </c>
      <c r="Q57" s="3" t="n">
        <f aca="false">FALSE()</f>
        <v>0</v>
      </c>
      <c r="R57" s="3" t="n">
        <f aca="false">TRUE()</f>
        <v>1</v>
      </c>
      <c r="S57" s="3" t="n">
        <f aca="false">TRUE()</f>
        <v>1</v>
      </c>
      <c r="T57" s="3" t="n">
        <f aca="false">TRUE()</f>
        <v>1</v>
      </c>
      <c r="U57" s="3" t="n">
        <f aca="false">FALSE()</f>
        <v>0</v>
      </c>
      <c r="V57" s="3" t="n">
        <f aca="false">TRUE()</f>
        <v>1</v>
      </c>
      <c r="W57" s="3" t="n">
        <f aca="false">TRUE()</f>
        <v>1</v>
      </c>
      <c r="X57" s="3" t="n">
        <f aca="false">TRUE()</f>
        <v>1</v>
      </c>
      <c r="Y57" s="3" t="n">
        <f aca="false">TRUE()</f>
        <v>1</v>
      </c>
      <c r="Z57" s="3" t="n">
        <f aca="false">FALSE()</f>
        <v>0</v>
      </c>
      <c r="AA57" s="3" t="n">
        <f aca="false">TRUE()</f>
        <v>1</v>
      </c>
      <c r="AB57" s="3" t="n">
        <f aca="false">TRUE()</f>
        <v>1</v>
      </c>
      <c r="AC57" s="3" t="n">
        <f aca="false">TRUE()</f>
        <v>1</v>
      </c>
      <c r="AD57" s="3" t="n">
        <f aca="false">FALSE()</f>
        <v>0</v>
      </c>
      <c r="AE57" s="3" t="n">
        <f aca="false">FALSE()</f>
        <v>0</v>
      </c>
      <c r="AF57" s="3" t="n">
        <f aca="false">TRUE()</f>
        <v>1</v>
      </c>
      <c r="AG57" s="3" t="n">
        <f aca="false">TRUE()</f>
        <v>1</v>
      </c>
      <c r="AH57" s="3" t="n">
        <f aca="false">TRUE()</f>
        <v>1</v>
      </c>
      <c r="AI57" s="3" t="n">
        <f aca="false">FALSE()</f>
        <v>0</v>
      </c>
      <c r="AJ57" s="3" t="n">
        <f aca="false">FALSE()</f>
        <v>0</v>
      </c>
      <c r="AK57" s="3" t="n">
        <v>3</v>
      </c>
      <c r="AL57" s="3" t="n">
        <v>4</v>
      </c>
      <c r="AM57" s="3" t="n">
        <v>3</v>
      </c>
      <c r="AN57" s="3" t="n">
        <v>3</v>
      </c>
      <c r="AO57" s="3" t="n">
        <f aca="false">FALSE()</f>
        <v>0</v>
      </c>
    </row>
    <row r="58" customFormat="false" ht="15.75" hidden="false" customHeight="false" outlineLevel="0" collapsed="false">
      <c r="A58" s="40" t="n">
        <v>43596.6080208333</v>
      </c>
      <c r="B58" s="3" t="s">
        <v>290</v>
      </c>
      <c r="C58" s="3" t="s">
        <v>771</v>
      </c>
      <c r="D58" s="3" t="n">
        <v>7</v>
      </c>
      <c r="E58" s="3" t="n">
        <v>117</v>
      </c>
      <c r="G58" s="3" t="s">
        <v>293</v>
      </c>
      <c r="H58" s="3" t="s">
        <v>294</v>
      </c>
      <c r="I58" s="3" t="s">
        <v>675</v>
      </c>
      <c r="J58" s="3" t="s">
        <v>617</v>
      </c>
      <c r="K58" s="3" t="s">
        <v>686</v>
      </c>
      <c r="L58" s="3" t="s">
        <v>608</v>
      </c>
      <c r="M58" s="3" t="s">
        <v>232</v>
      </c>
      <c r="N58" s="3" t="n">
        <v>62</v>
      </c>
      <c r="O58" s="3" t="n">
        <v>2</v>
      </c>
      <c r="Q58" s="3" t="n">
        <f aca="false">TRUE()</f>
        <v>1</v>
      </c>
      <c r="R58" s="3" t="n">
        <f aca="false">TRUE()</f>
        <v>1</v>
      </c>
      <c r="S58" s="3" t="n">
        <f aca="false">TRUE()</f>
        <v>1</v>
      </c>
      <c r="T58" s="3" t="n">
        <f aca="false">TRUE()</f>
        <v>1</v>
      </c>
      <c r="U58" s="3" t="n">
        <f aca="false">TRUE()</f>
        <v>1</v>
      </c>
      <c r="V58" s="3" t="n">
        <f aca="false">TRUE()</f>
        <v>1</v>
      </c>
      <c r="W58" s="3" t="n">
        <f aca="false">TRUE()</f>
        <v>1</v>
      </c>
      <c r="X58" s="3" t="n">
        <f aca="false">TRUE()</f>
        <v>1</v>
      </c>
      <c r="Y58" s="3" t="n">
        <f aca="false">TRUE()</f>
        <v>1</v>
      </c>
      <c r="Z58" s="3" t="n">
        <f aca="false">TRUE()</f>
        <v>1</v>
      </c>
      <c r="AA58" s="3" t="n">
        <f aca="false">TRUE()</f>
        <v>1</v>
      </c>
      <c r="AB58" s="3" t="n">
        <f aca="false">TRUE()</f>
        <v>1</v>
      </c>
      <c r="AC58" s="3" t="n">
        <f aca="false">TRUE()</f>
        <v>1</v>
      </c>
      <c r="AD58" s="3" t="n">
        <f aca="false">TRUE()</f>
        <v>1</v>
      </c>
      <c r="AE58" s="3" t="n">
        <f aca="false">TRUE()</f>
        <v>1</v>
      </c>
      <c r="AF58" s="3" t="n">
        <f aca="false">TRUE()</f>
        <v>1</v>
      </c>
      <c r="AG58" s="3" t="n">
        <f aca="false">TRUE()</f>
        <v>1</v>
      </c>
      <c r="AH58" s="3" t="n">
        <f aca="false">TRUE()</f>
        <v>1</v>
      </c>
      <c r="AI58" s="3" t="n">
        <f aca="false">TRUE()</f>
        <v>1</v>
      </c>
      <c r="AJ58" s="3" t="n">
        <f aca="false">TRUE()</f>
        <v>1</v>
      </c>
      <c r="AK58" s="3" t="n">
        <v>5</v>
      </c>
      <c r="AL58" s="3" t="n">
        <v>5</v>
      </c>
      <c r="AM58" s="3" t="n">
        <v>5</v>
      </c>
      <c r="AN58" s="3" t="n">
        <v>5</v>
      </c>
      <c r="AO58" s="3" t="n">
        <f aca="false">FALSE()</f>
        <v>0</v>
      </c>
    </row>
    <row r="59" customFormat="false" ht="15.75" hidden="false" customHeight="false" outlineLevel="0" collapsed="false">
      <c r="A59" s="40" t="n">
        <v>43596.6094444444</v>
      </c>
      <c r="B59" s="3" t="s">
        <v>772</v>
      </c>
      <c r="C59" s="3" t="s">
        <v>89</v>
      </c>
      <c r="D59" s="3" t="n">
        <v>8</v>
      </c>
      <c r="E59" s="3" t="n">
        <v>117</v>
      </c>
      <c r="G59" s="4" t="s">
        <v>773</v>
      </c>
      <c r="H59" s="3" t="s">
        <v>774</v>
      </c>
      <c r="I59" s="3" t="s">
        <v>587</v>
      </c>
      <c r="J59" s="3" t="s">
        <v>662</v>
      </c>
      <c r="K59" s="3" t="s">
        <v>601</v>
      </c>
      <c r="L59" s="3" t="s">
        <v>590</v>
      </c>
      <c r="M59" s="3" t="s">
        <v>585</v>
      </c>
      <c r="N59" s="3" t="n">
        <v>63</v>
      </c>
      <c r="O59" s="3" t="n">
        <v>2</v>
      </c>
      <c r="P59" s="3" t="s">
        <v>775</v>
      </c>
      <c r="Q59" s="3" t="n">
        <f aca="false">TRUE()</f>
        <v>1</v>
      </c>
      <c r="R59" s="3" t="n">
        <f aca="false">TRUE()</f>
        <v>1</v>
      </c>
      <c r="S59" s="3" t="n">
        <f aca="false">TRUE()</f>
        <v>1</v>
      </c>
      <c r="T59" s="3" t="n">
        <f aca="false">TRUE()</f>
        <v>1</v>
      </c>
      <c r="U59" s="3" t="n">
        <f aca="false">TRUE()</f>
        <v>1</v>
      </c>
      <c r="V59" s="3" t="n">
        <f aca="false">TRUE()</f>
        <v>1</v>
      </c>
      <c r="W59" s="3" t="n">
        <f aca="false">TRUE()</f>
        <v>1</v>
      </c>
      <c r="X59" s="3" t="n">
        <f aca="false">TRUE()</f>
        <v>1</v>
      </c>
      <c r="Y59" s="3" t="n">
        <f aca="false">TRUE()</f>
        <v>1</v>
      </c>
      <c r="Z59" s="3" t="n">
        <f aca="false">TRUE()</f>
        <v>1</v>
      </c>
      <c r="AA59" s="3" t="n">
        <f aca="false">TRUE()</f>
        <v>1</v>
      </c>
      <c r="AB59" s="3" t="n">
        <f aca="false">TRUE()</f>
        <v>1</v>
      </c>
      <c r="AC59" s="3" t="n">
        <f aca="false">TRUE()</f>
        <v>1</v>
      </c>
      <c r="AD59" s="3" t="n">
        <f aca="false">TRUE()</f>
        <v>1</v>
      </c>
      <c r="AE59" s="3" t="n">
        <f aca="false">FALSE()</f>
        <v>0</v>
      </c>
      <c r="AF59" s="3" t="n">
        <f aca="false">TRUE()</f>
        <v>1</v>
      </c>
      <c r="AG59" s="3" t="n">
        <f aca="false">TRUE()</f>
        <v>1</v>
      </c>
      <c r="AH59" s="3" t="n">
        <f aca="false">TRUE()</f>
        <v>1</v>
      </c>
      <c r="AI59" s="3" t="n">
        <f aca="false">TRUE()</f>
        <v>1</v>
      </c>
      <c r="AJ59" s="3" t="n">
        <f aca="false">TRUE()</f>
        <v>1</v>
      </c>
      <c r="AK59" s="3" t="n">
        <v>5</v>
      </c>
      <c r="AL59" s="3" t="n">
        <v>5</v>
      </c>
      <c r="AM59" s="3" t="n">
        <v>4</v>
      </c>
      <c r="AN59" s="3" t="n">
        <v>5</v>
      </c>
      <c r="AO59" s="3" t="n">
        <f aca="false">FALSE()</f>
        <v>0</v>
      </c>
    </row>
    <row r="60" customFormat="false" ht="15.75" hidden="false" customHeight="false" outlineLevel="0" collapsed="false">
      <c r="A60" s="40" t="n">
        <v>43596.6201736111</v>
      </c>
      <c r="B60" s="3" t="s">
        <v>776</v>
      </c>
      <c r="C60" s="3" t="s">
        <v>296</v>
      </c>
      <c r="D60" s="3" t="n">
        <v>9</v>
      </c>
      <c r="E60" s="3" t="n">
        <v>117</v>
      </c>
      <c r="G60" s="4" t="s">
        <v>777</v>
      </c>
      <c r="H60" s="3" t="s">
        <v>778</v>
      </c>
      <c r="I60" s="3" t="s">
        <v>611</v>
      </c>
      <c r="J60" s="3" t="s">
        <v>588</v>
      </c>
      <c r="K60" s="3" t="s">
        <v>607</v>
      </c>
      <c r="L60" s="3" t="s">
        <v>608</v>
      </c>
      <c r="M60" s="3" t="s">
        <v>232</v>
      </c>
      <c r="N60" s="3" t="n">
        <v>64</v>
      </c>
      <c r="O60" s="3" t="n">
        <v>2</v>
      </c>
      <c r="Q60" s="3" t="n">
        <f aca="false">TRUE()</f>
        <v>1</v>
      </c>
      <c r="R60" s="3" t="n">
        <f aca="false">TRUE()</f>
        <v>1</v>
      </c>
      <c r="S60" s="3" t="n">
        <f aca="false">TRUE()</f>
        <v>1</v>
      </c>
      <c r="T60" s="3" t="n">
        <f aca="false">TRUE()</f>
        <v>1</v>
      </c>
      <c r="U60" s="3" t="n">
        <f aca="false">FALSE()</f>
        <v>0</v>
      </c>
      <c r="V60" s="3" t="n">
        <f aca="false">TRUE()</f>
        <v>1</v>
      </c>
      <c r="W60" s="3" t="n">
        <f aca="false">TRUE()</f>
        <v>1</v>
      </c>
      <c r="X60" s="3" t="n">
        <f aca="false">TRUE()</f>
        <v>1</v>
      </c>
      <c r="Y60" s="3" t="n">
        <f aca="false">TRUE()</f>
        <v>1</v>
      </c>
      <c r="Z60" s="3" t="n">
        <f aca="false">FALSE()</f>
        <v>0</v>
      </c>
      <c r="AA60" s="3" t="n">
        <f aca="false">FALSE()</f>
        <v>0</v>
      </c>
      <c r="AB60" s="3" t="n">
        <f aca="false">TRUE()</f>
        <v>1</v>
      </c>
      <c r="AC60" s="3" t="n">
        <f aca="false">TRUE()</f>
        <v>1</v>
      </c>
      <c r="AD60" s="3" t="n">
        <f aca="false">FALSE()</f>
        <v>0</v>
      </c>
      <c r="AE60" s="3" t="n">
        <f aca="false">FALSE()</f>
        <v>0</v>
      </c>
      <c r="AF60" s="3" t="n">
        <f aca="false">FALSE()</f>
        <v>0</v>
      </c>
      <c r="AG60" s="3" t="n">
        <f aca="false">TRUE()</f>
        <v>1</v>
      </c>
      <c r="AH60" s="3" t="n">
        <f aca="false">TRUE()</f>
        <v>1</v>
      </c>
      <c r="AI60" s="3" t="n">
        <f aca="false">FALSE()</f>
        <v>0</v>
      </c>
      <c r="AJ60" s="3" t="n">
        <f aca="false">FALSE()</f>
        <v>0</v>
      </c>
      <c r="AK60" s="3" t="n">
        <v>4</v>
      </c>
      <c r="AL60" s="3" t="n">
        <v>4</v>
      </c>
      <c r="AM60" s="3" t="n">
        <v>2</v>
      </c>
      <c r="AN60" s="3" t="n">
        <v>2</v>
      </c>
      <c r="AO60" s="3" t="n">
        <f aca="false">FALSE()</f>
        <v>0</v>
      </c>
    </row>
    <row r="61" customFormat="false" ht="15.75" hidden="false" customHeight="false" outlineLevel="0" collapsed="false">
      <c r="A61" s="40" t="n">
        <v>43596.6399421296</v>
      </c>
      <c r="B61" s="3" t="s">
        <v>779</v>
      </c>
      <c r="C61" s="3" t="s">
        <v>502</v>
      </c>
      <c r="D61" s="3" t="n">
        <v>9</v>
      </c>
      <c r="E61" s="3" t="n">
        <v>117</v>
      </c>
      <c r="G61" s="4" t="s">
        <v>780</v>
      </c>
      <c r="H61" s="3" t="s">
        <v>781</v>
      </c>
      <c r="I61" s="3" t="s">
        <v>674</v>
      </c>
      <c r="J61" s="3" t="s">
        <v>782</v>
      </c>
      <c r="K61" s="3" t="s">
        <v>584</v>
      </c>
      <c r="L61" s="3" t="s">
        <v>618</v>
      </c>
      <c r="M61" s="3" t="s">
        <v>585</v>
      </c>
      <c r="N61" s="3" t="n">
        <v>65</v>
      </c>
      <c r="O61" s="3" t="n">
        <v>2</v>
      </c>
      <c r="Q61" s="3" t="n">
        <f aca="false">FALSE()</f>
        <v>0</v>
      </c>
      <c r="R61" s="3" t="n">
        <f aca="false">FALSE()</f>
        <v>0</v>
      </c>
      <c r="S61" s="3" t="n">
        <f aca="false">FALSE()</f>
        <v>0</v>
      </c>
      <c r="T61" s="3" t="n">
        <f aca="false">FALSE()</f>
        <v>0</v>
      </c>
      <c r="U61" s="3" t="n">
        <f aca="false">FALSE()</f>
        <v>0</v>
      </c>
      <c r="V61" s="3" t="n">
        <f aca="false">FALSE()</f>
        <v>0</v>
      </c>
      <c r="W61" s="3" t="n">
        <f aca="false">FALSE()</f>
        <v>0</v>
      </c>
      <c r="X61" s="3" t="n">
        <f aca="false">FALSE()</f>
        <v>0</v>
      </c>
      <c r="Y61" s="3" t="n">
        <f aca="false">FALSE()</f>
        <v>0</v>
      </c>
      <c r="Z61" s="3" t="n">
        <f aca="false">FALSE()</f>
        <v>0</v>
      </c>
      <c r="AA61" s="3" t="n">
        <f aca="false">TRUE()</f>
        <v>1</v>
      </c>
      <c r="AB61" s="3" t="n">
        <f aca="false">TRUE()</f>
        <v>1</v>
      </c>
      <c r="AC61" s="3" t="n">
        <f aca="false">FALSE()</f>
        <v>0</v>
      </c>
      <c r="AD61" s="3" t="n">
        <f aca="false">TRUE()</f>
        <v>1</v>
      </c>
      <c r="AE61" s="3" t="n">
        <f aca="false">FALSE()</f>
        <v>0</v>
      </c>
      <c r="AF61" s="3" t="n">
        <f aca="false">TRUE()</f>
        <v>1</v>
      </c>
      <c r="AG61" s="3" t="n">
        <f aca="false">TRUE()</f>
        <v>1</v>
      </c>
      <c r="AH61" s="3" t="n">
        <f aca="false">FALSE()</f>
        <v>0</v>
      </c>
      <c r="AI61" s="3" t="n">
        <f aca="false">TRUE()</f>
        <v>1</v>
      </c>
      <c r="AJ61" s="3" t="n">
        <f aca="false">TRUE()</f>
        <v>1</v>
      </c>
      <c r="AK61" s="3" t="n">
        <v>0</v>
      </c>
      <c r="AL61" s="3" t="n">
        <v>0</v>
      </c>
      <c r="AM61" s="3" t="n">
        <v>3</v>
      </c>
      <c r="AN61" s="3" t="n">
        <v>4</v>
      </c>
      <c r="AO61" s="3" t="n">
        <f aca="false">FALSE()</f>
        <v>0</v>
      </c>
    </row>
    <row r="62" customFormat="false" ht="15.75" hidden="false" customHeight="false" outlineLevel="0" collapsed="false">
      <c r="A62" s="40" t="n">
        <v>43596.6440393519</v>
      </c>
      <c r="B62" s="3" t="s">
        <v>172</v>
      </c>
      <c r="C62" s="3" t="s">
        <v>173</v>
      </c>
      <c r="D62" s="3" t="n">
        <v>9</v>
      </c>
      <c r="E62" s="3" t="n">
        <v>117</v>
      </c>
      <c r="G62" s="4" t="s">
        <v>175</v>
      </c>
      <c r="H62" s="3" t="s">
        <v>176</v>
      </c>
      <c r="I62" s="3" t="s">
        <v>674</v>
      </c>
      <c r="J62" s="3" t="s">
        <v>662</v>
      </c>
      <c r="K62" s="3" t="s">
        <v>584</v>
      </c>
      <c r="L62" s="3" t="s">
        <v>618</v>
      </c>
      <c r="M62" s="3" t="s">
        <v>232</v>
      </c>
      <c r="N62" s="3" t="n">
        <v>66</v>
      </c>
      <c r="O62" s="3" t="n">
        <v>2</v>
      </c>
      <c r="Q62" s="3" t="n">
        <f aca="false">TRUE()</f>
        <v>1</v>
      </c>
      <c r="R62" s="3" t="n">
        <f aca="false">TRUE()</f>
        <v>1</v>
      </c>
      <c r="S62" s="3" t="n">
        <f aca="false">FALSE()</f>
        <v>0</v>
      </c>
      <c r="T62" s="3" t="n">
        <f aca="false">FALSE()</f>
        <v>0</v>
      </c>
      <c r="U62" s="3" t="n">
        <f aca="false">FALSE()</f>
        <v>0</v>
      </c>
      <c r="V62" s="3" t="n">
        <f aca="false">TRUE()</f>
        <v>1</v>
      </c>
      <c r="W62" s="3" t="n">
        <f aca="false">TRUE()</f>
        <v>1</v>
      </c>
      <c r="X62" s="3" t="n">
        <f aca="false">FALSE()</f>
        <v>0</v>
      </c>
      <c r="Y62" s="3" t="n">
        <f aca="false">FALSE()</f>
        <v>0</v>
      </c>
      <c r="Z62" s="3" t="n">
        <f aca="false">FALSE()</f>
        <v>0</v>
      </c>
      <c r="AA62" s="3" t="n">
        <f aca="false">TRUE()</f>
        <v>1</v>
      </c>
      <c r="AB62" s="3" t="n">
        <f aca="false">TRUE()</f>
        <v>1</v>
      </c>
      <c r="AC62" s="3" t="n">
        <f aca="false">TRUE()</f>
        <v>1</v>
      </c>
      <c r="AD62" s="3" t="n">
        <f aca="false">TRUE()</f>
        <v>1</v>
      </c>
      <c r="AE62" s="3" t="n">
        <f aca="false">TRUE()</f>
        <v>1</v>
      </c>
      <c r="AF62" s="3" t="n">
        <f aca="false">TRUE()</f>
        <v>1</v>
      </c>
      <c r="AG62" s="3" t="n">
        <f aca="false">TRUE()</f>
        <v>1</v>
      </c>
      <c r="AH62" s="3" t="n">
        <f aca="false">TRUE()</f>
        <v>1</v>
      </c>
      <c r="AI62" s="3" t="n">
        <f aca="false">TRUE()</f>
        <v>1</v>
      </c>
      <c r="AJ62" s="3" t="n">
        <f aca="false">TRUE()</f>
        <v>1</v>
      </c>
      <c r="AK62" s="3" t="n">
        <v>2</v>
      </c>
      <c r="AL62" s="3" t="n">
        <v>2</v>
      </c>
      <c r="AM62" s="3" t="n">
        <v>5</v>
      </c>
      <c r="AN62" s="3" t="n">
        <v>5</v>
      </c>
      <c r="AO62" s="3" t="n">
        <f aca="false">FALSE()</f>
        <v>0</v>
      </c>
    </row>
    <row r="63" customFormat="false" ht="15.75" hidden="false" customHeight="false" outlineLevel="0" collapsed="false">
      <c r="A63" s="40" t="n">
        <v>43596.6590393519</v>
      </c>
      <c r="B63" s="3" t="s">
        <v>783</v>
      </c>
      <c r="C63" s="3" t="s">
        <v>428</v>
      </c>
      <c r="D63" s="3" t="n">
        <v>8</v>
      </c>
      <c r="E63" s="3" t="n">
        <v>117</v>
      </c>
      <c r="G63" s="4" t="s">
        <v>784</v>
      </c>
      <c r="H63" s="3" t="s">
        <v>785</v>
      </c>
      <c r="I63" s="3" t="s">
        <v>592</v>
      </c>
      <c r="J63" s="3" t="s">
        <v>588</v>
      </c>
      <c r="K63" s="3" t="s">
        <v>607</v>
      </c>
      <c r="L63" s="3" t="s">
        <v>608</v>
      </c>
      <c r="M63" s="3" t="s">
        <v>232</v>
      </c>
      <c r="N63" s="3" t="n">
        <v>67</v>
      </c>
      <c r="O63" s="3" t="n">
        <v>2</v>
      </c>
      <c r="Q63" s="3" t="n">
        <f aca="false">TRUE()</f>
        <v>1</v>
      </c>
      <c r="R63" s="3" t="n">
        <f aca="false">TRUE()</f>
        <v>1</v>
      </c>
      <c r="S63" s="3" t="n">
        <f aca="false">TRUE()</f>
        <v>1</v>
      </c>
      <c r="T63" s="3" t="n">
        <f aca="false">TRUE()</f>
        <v>1</v>
      </c>
      <c r="U63" s="3" t="n">
        <f aca="false">TRUE()</f>
        <v>1</v>
      </c>
      <c r="V63" s="3" t="n">
        <f aca="false">FALSE()</f>
        <v>0</v>
      </c>
      <c r="W63" s="3" t="n">
        <f aca="false">FALSE()</f>
        <v>0</v>
      </c>
      <c r="X63" s="3" t="n">
        <f aca="false">FALSE()</f>
        <v>0</v>
      </c>
      <c r="Y63" s="3" t="n">
        <f aca="false">FALSE()</f>
        <v>0</v>
      </c>
      <c r="Z63" s="3" t="n">
        <f aca="false">FALSE()</f>
        <v>0</v>
      </c>
      <c r="AA63" s="3" t="n">
        <f aca="false">TRUE()</f>
        <v>1</v>
      </c>
      <c r="AB63" s="3" t="n">
        <f aca="false">FALSE()</f>
        <v>0</v>
      </c>
      <c r="AC63" s="3" t="n">
        <f aca="false">FALSE()</f>
        <v>0</v>
      </c>
      <c r="AD63" s="3" t="n">
        <f aca="false">FALSE()</f>
        <v>0</v>
      </c>
      <c r="AE63" s="3" t="n">
        <f aca="false">FALSE()</f>
        <v>0</v>
      </c>
      <c r="AF63" s="3" t="n">
        <f aca="false">FALSE()</f>
        <v>0</v>
      </c>
      <c r="AG63" s="3" t="n">
        <f aca="false">FALSE()</f>
        <v>0</v>
      </c>
      <c r="AH63" s="3" t="n">
        <f aca="false">FALSE()</f>
        <v>0</v>
      </c>
      <c r="AI63" s="3" t="n">
        <f aca="false">FALSE()</f>
        <v>0</v>
      </c>
      <c r="AJ63" s="3" t="n">
        <f aca="false">FALSE()</f>
        <v>0</v>
      </c>
      <c r="AK63" s="3" t="n">
        <v>5</v>
      </c>
      <c r="AL63" s="3" t="n">
        <v>0</v>
      </c>
      <c r="AM63" s="3" t="n">
        <v>1</v>
      </c>
      <c r="AN63" s="3" t="n">
        <v>0</v>
      </c>
      <c r="AO63" s="3" t="n">
        <f aca="false">FALSE()</f>
        <v>0</v>
      </c>
    </row>
    <row r="64" customFormat="false" ht="15.75" hidden="false" customHeight="false" outlineLevel="0" collapsed="false">
      <c r="A64" s="40" t="n">
        <v>43596.6632175926</v>
      </c>
      <c r="B64" s="3" t="s">
        <v>786</v>
      </c>
      <c r="C64" s="3" t="s">
        <v>437</v>
      </c>
      <c r="D64" s="3" t="n">
        <v>10</v>
      </c>
      <c r="E64" s="3" t="n">
        <v>166</v>
      </c>
      <c r="G64" s="4" t="s">
        <v>787</v>
      </c>
      <c r="H64" s="3" t="s">
        <v>788</v>
      </c>
      <c r="I64" s="3" t="s">
        <v>592</v>
      </c>
      <c r="J64" s="3" t="s">
        <v>593</v>
      </c>
      <c r="K64" s="3" t="s">
        <v>607</v>
      </c>
      <c r="L64" s="3" t="s">
        <v>638</v>
      </c>
      <c r="M64" s="3" t="s">
        <v>585</v>
      </c>
      <c r="N64" s="3" t="n">
        <v>68</v>
      </c>
      <c r="O64" s="3" t="n">
        <v>2</v>
      </c>
      <c r="Q64" s="3" t="n">
        <f aca="false">TRUE()</f>
        <v>1</v>
      </c>
      <c r="R64" s="3" t="n">
        <f aca="false">TRUE()</f>
        <v>1</v>
      </c>
      <c r="S64" s="3" t="n">
        <f aca="false">TRUE()</f>
        <v>1</v>
      </c>
      <c r="T64" s="3" t="n">
        <f aca="false">TRUE()</f>
        <v>1</v>
      </c>
      <c r="U64" s="3" t="n">
        <f aca="false">TRUE()</f>
        <v>1</v>
      </c>
      <c r="V64" s="3" t="n">
        <f aca="false">TRUE()</f>
        <v>1</v>
      </c>
      <c r="W64" s="3" t="n">
        <f aca="false">TRUE()</f>
        <v>1</v>
      </c>
      <c r="X64" s="3" t="n">
        <f aca="false">TRUE()</f>
        <v>1</v>
      </c>
      <c r="Y64" s="3" t="n">
        <f aca="false">TRUE()</f>
        <v>1</v>
      </c>
      <c r="Z64" s="3" t="n">
        <f aca="false">TRUE()</f>
        <v>1</v>
      </c>
      <c r="AA64" s="3" t="n">
        <f aca="false">TRUE()</f>
        <v>1</v>
      </c>
      <c r="AB64" s="3" t="n">
        <f aca="false">TRUE()</f>
        <v>1</v>
      </c>
      <c r="AC64" s="3" t="n">
        <f aca="false">TRUE()</f>
        <v>1</v>
      </c>
      <c r="AD64" s="3" t="n">
        <f aca="false">TRUE()</f>
        <v>1</v>
      </c>
      <c r="AE64" s="3" t="n">
        <f aca="false">TRUE()</f>
        <v>1</v>
      </c>
      <c r="AF64" s="3" t="n">
        <f aca="false">FALSE()</f>
        <v>0</v>
      </c>
      <c r="AG64" s="3" t="n">
        <f aca="false">FALSE()</f>
        <v>0</v>
      </c>
      <c r="AH64" s="3" t="n">
        <f aca="false">FALSE()</f>
        <v>0</v>
      </c>
      <c r="AI64" s="3" t="n">
        <f aca="false">FALSE()</f>
        <v>0</v>
      </c>
      <c r="AJ64" s="3" t="n">
        <f aca="false">FALSE()</f>
        <v>0</v>
      </c>
      <c r="AK64" s="3" t="n">
        <v>5</v>
      </c>
      <c r="AL64" s="3" t="n">
        <v>5</v>
      </c>
      <c r="AM64" s="3" t="n">
        <v>5</v>
      </c>
      <c r="AN64" s="3" t="n">
        <v>0</v>
      </c>
      <c r="AO64" s="3" t="n">
        <f aca="false">FALSE()</f>
        <v>0</v>
      </c>
    </row>
    <row r="65" customFormat="false" ht="15.75" hidden="false" customHeight="false" outlineLevel="0" collapsed="false">
      <c r="A65" s="40" t="n">
        <v>43596.6663425926</v>
      </c>
      <c r="B65" s="3" t="s">
        <v>789</v>
      </c>
      <c r="C65" s="3" t="s">
        <v>790</v>
      </c>
      <c r="D65" s="3" t="n">
        <v>8</v>
      </c>
      <c r="E65" s="3" t="n">
        <v>117</v>
      </c>
      <c r="F65" s="3" t="s">
        <v>791</v>
      </c>
      <c r="G65" s="4" t="s">
        <v>792</v>
      </c>
      <c r="H65" s="3" t="s">
        <v>793</v>
      </c>
      <c r="I65" s="3" t="s">
        <v>592</v>
      </c>
      <c r="J65" s="3" t="s">
        <v>588</v>
      </c>
      <c r="K65" s="3" t="s">
        <v>589</v>
      </c>
      <c r="L65" s="3" t="s">
        <v>590</v>
      </c>
      <c r="M65" s="3" t="s">
        <v>232</v>
      </c>
      <c r="N65" s="3" t="n">
        <v>69</v>
      </c>
      <c r="O65" s="3" t="n">
        <v>2</v>
      </c>
      <c r="Q65" s="3" t="n">
        <f aca="false">TRUE()</f>
        <v>1</v>
      </c>
      <c r="R65" s="3" t="n">
        <f aca="false">TRUE()</f>
        <v>1</v>
      </c>
      <c r="S65" s="3" t="n">
        <f aca="false">FALSE()</f>
        <v>0</v>
      </c>
      <c r="T65" s="3" t="n">
        <f aca="false">FALSE()</f>
        <v>0</v>
      </c>
      <c r="U65" s="3" t="n">
        <f aca="false">TRUE()</f>
        <v>1</v>
      </c>
      <c r="V65" s="3" t="n">
        <f aca="false">TRUE()</f>
        <v>1</v>
      </c>
      <c r="W65" s="3" t="n">
        <f aca="false">TRUE()</f>
        <v>1</v>
      </c>
      <c r="X65" s="3" t="n">
        <f aca="false">FALSE()</f>
        <v>0</v>
      </c>
      <c r="Y65" s="3" t="n">
        <f aca="false">FALSE()</f>
        <v>0</v>
      </c>
      <c r="Z65" s="3" t="n">
        <f aca="false">TRUE()</f>
        <v>1</v>
      </c>
      <c r="AA65" s="3" t="n">
        <f aca="false">TRUE()</f>
        <v>1</v>
      </c>
      <c r="AB65" s="3" t="n">
        <f aca="false">FALSE()</f>
        <v>0</v>
      </c>
      <c r="AC65" s="3" t="n">
        <f aca="false">TRUE()</f>
        <v>1</v>
      </c>
      <c r="AD65" s="3" t="n">
        <f aca="false">TRUE()</f>
        <v>1</v>
      </c>
      <c r="AE65" s="3" t="n">
        <f aca="false">FALSE()</f>
        <v>0</v>
      </c>
      <c r="AF65" s="3" t="n">
        <f aca="false">TRUE()</f>
        <v>1</v>
      </c>
      <c r="AG65" s="3" t="n">
        <f aca="false">FALSE()</f>
        <v>0</v>
      </c>
      <c r="AH65" s="3" t="n">
        <f aca="false">TRUE()</f>
        <v>1</v>
      </c>
      <c r="AI65" s="3" t="n">
        <f aca="false">TRUE()</f>
        <v>1</v>
      </c>
      <c r="AJ65" s="3" t="n">
        <f aca="false">TRUE()</f>
        <v>1</v>
      </c>
      <c r="AK65" s="3" t="n">
        <v>3</v>
      </c>
      <c r="AL65" s="3" t="n">
        <v>3</v>
      </c>
      <c r="AM65" s="3" t="n">
        <v>3</v>
      </c>
      <c r="AN65" s="3" t="n">
        <v>4</v>
      </c>
      <c r="AO65" s="3" t="n">
        <f aca="false">FALSE()</f>
        <v>0</v>
      </c>
    </row>
    <row r="66" customFormat="false" ht="15.75" hidden="false" customHeight="false" outlineLevel="0" collapsed="false">
      <c r="A66" s="40" t="n">
        <v>43596.6732407407</v>
      </c>
      <c r="B66" s="3" t="s">
        <v>794</v>
      </c>
      <c r="C66" s="3" t="s">
        <v>526</v>
      </c>
      <c r="D66" s="3" t="n">
        <v>10</v>
      </c>
      <c r="E66" s="3" t="n">
        <v>166</v>
      </c>
      <c r="G66" s="4" t="s">
        <v>795</v>
      </c>
      <c r="H66" s="3" t="s">
        <v>796</v>
      </c>
      <c r="I66" s="3" t="s">
        <v>592</v>
      </c>
      <c r="J66" s="3" t="s">
        <v>593</v>
      </c>
      <c r="K66" s="3" t="s">
        <v>607</v>
      </c>
      <c r="L66" s="3" t="s">
        <v>608</v>
      </c>
      <c r="M66" s="3" t="s">
        <v>232</v>
      </c>
      <c r="N66" s="3" t="n">
        <v>70</v>
      </c>
      <c r="O66" s="3" t="n">
        <v>2</v>
      </c>
      <c r="Q66" s="3" t="n">
        <f aca="false">TRUE()</f>
        <v>1</v>
      </c>
      <c r="R66" s="3" t="n">
        <f aca="false">TRUE()</f>
        <v>1</v>
      </c>
      <c r="S66" s="3" t="n">
        <f aca="false">TRUE()</f>
        <v>1</v>
      </c>
      <c r="T66" s="3" t="n">
        <f aca="false">TRUE()</f>
        <v>1</v>
      </c>
      <c r="U66" s="3" t="n">
        <f aca="false">TRUE()</f>
        <v>1</v>
      </c>
      <c r="V66" s="3" t="n">
        <f aca="false">TRUE()</f>
        <v>1</v>
      </c>
      <c r="W66" s="3" t="n">
        <f aca="false">TRUE()</f>
        <v>1</v>
      </c>
      <c r="X66" s="3" t="n">
        <f aca="false">TRUE()</f>
        <v>1</v>
      </c>
      <c r="Y66" s="3" t="n">
        <f aca="false">TRUE()</f>
        <v>1</v>
      </c>
      <c r="Z66" s="3" t="n">
        <f aca="false">TRUE()</f>
        <v>1</v>
      </c>
      <c r="AA66" s="3" t="n">
        <f aca="false">TRUE()</f>
        <v>1</v>
      </c>
      <c r="AB66" s="3" t="n">
        <f aca="false">TRUE()</f>
        <v>1</v>
      </c>
      <c r="AC66" s="3" t="n">
        <f aca="false">TRUE()</f>
        <v>1</v>
      </c>
      <c r="AD66" s="3" t="n">
        <f aca="false">TRUE()</f>
        <v>1</v>
      </c>
      <c r="AE66" s="3" t="n">
        <f aca="false">TRUE()</f>
        <v>1</v>
      </c>
      <c r="AF66" s="3" t="n">
        <f aca="false">TRUE()</f>
        <v>1</v>
      </c>
      <c r="AG66" s="3" t="n">
        <f aca="false">TRUE()</f>
        <v>1</v>
      </c>
      <c r="AH66" s="3" t="n">
        <f aca="false">TRUE()</f>
        <v>1</v>
      </c>
      <c r="AI66" s="3" t="n">
        <f aca="false">TRUE()</f>
        <v>1</v>
      </c>
      <c r="AJ66" s="3" t="n">
        <f aca="false">TRUE()</f>
        <v>1</v>
      </c>
      <c r="AK66" s="3" t="n">
        <v>5</v>
      </c>
      <c r="AL66" s="3" t="n">
        <v>5</v>
      </c>
      <c r="AM66" s="3" t="n">
        <v>5</v>
      </c>
      <c r="AN66" s="3" t="n">
        <v>5</v>
      </c>
      <c r="AO66" s="3" t="n">
        <f aca="false">FALSE()</f>
        <v>0</v>
      </c>
    </row>
    <row r="67" customFormat="false" ht="15.75" hidden="false" customHeight="false" outlineLevel="0" collapsed="false">
      <c r="A67" s="40" t="n">
        <v>43596.6751851852</v>
      </c>
      <c r="B67" s="3" t="s">
        <v>797</v>
      </c>
      <c r="C67" s="3" t="s">
        <v>798</v>
      </c>
      <c r="D67" s="3" t="n">
        <v>10</v>
      </c>
      <c r="E67" s="3" t="n">
        <v>64</v>
      </c>
      <c r="G67" s="4" t="s">
        <v>799</v>
      </c>
      <c r="H67" s="3" t="s">
        <v>800</v>
      </c>
      <c r="I67" s="3" t="s">
        <v>625</v>
      </c>
      <c r="J67" s="3" t="s">
        <v>583</v>
      </c>
      <c r="K67" s="3" t="s">
        <v>589</v>
      </c>
      <c r="L67" s="3" t="s">
        <v>638</v>
      </c>
      <c r="M67" s="3" t="s">
        <v>585</v>
      </c>
      <c r="N67" s="3" t="n">
        <v>71</v>
      </c>
      <c r="O67" s="3" t="n">
        <v>2</v>
      </c>
      <c r="Q67" s="3" t="n">
        <f aca="false">TRUE()</f>
        <v>1</v>
      </c>
      <c r="R67" s="3" t="n">
        <f aca="false">TRUE()</f>
        <v>1</v>
      </c>
      <c r="S67" s="3" t="n">
        <f aca="false">FALSE()</f>
        <v>0</v>
      </c>
      <c r="T67" s="3" t="n">
        <f aca="false">TRUE()</f>
        <v>1</v>
      </c>
      <c r="U67" s="3" t="n">
        <f aca="false">FALSE()</f>
        <v>0</v>
      </c>
      <c r="V67" s="3" t="n">
        <f aca="false">TRUE()</f>
        <v>1</v>
      </c>
      <c r="W67" s="3" t="n">
        <f aca="false">TRUE()</f>
        <v>1</v>
      </c>
      <c r="X67" s="3" t="n">
        <f aca="false">FALSE()</f>
        <v>0</v>
      </c>
      <c r="Y67" s="3" t="n">
        <f aca="false">TRUE()</f>
        <v>1</v>
      </c>
      <c r="Z67" s="3" t="n">
        <f aca="false">TRUE()</f>
        <v>1</v>
      </c>
      <c r="AA67" s="3" t="n">
        <f aca="false">TRUE()</f>
        <v>1</v>
      </c>
      <c r="AB67" s="3" t="n">
        <f aca="false">FALSE()</f>
        <v>0</v>
      </c>
      <c r="AC67" s="3" t="n">
        <f aca="false">FALSE()</f>
        <v>0</v>
      </c>
      <c r="AD67" s="3" t="n">
        <f aca="false">TRUE()</f>
        <v>1</v>
      </c>
      <c r="AE67" s="3" t="n">
        <f aca="false">FALSE()</f>
        <v>0</v>
      </c>
      <c r="AF67" s="3" t="n">
        <f aca="false">TRUE()</f>
        <v>1</v>
      </c>
      <c r="AG67" s="3" t="n">
        <f aca="false">FALSE()</f>
        <v>0</v>
      </c>
      <c r="AH67" s="3" t="n">
        <f aca="false">FALSE()</f>
        <v>0</v>
      </c>
      <c r="AI67" s="3" t="n">
        <f aca="false">FALSE()</f>
        <v>0</v>
      </c>
      <c r="AJ67" s="3" t="n">
        <f aca="false">FALSE()</f>
        <v>0</v>
      </c>
      <c r="AK67" s="3" t="n">
        <v>3</v>
      </c>
      <c r="AL67" s="3" t="n">
        <v>4</v>
      </c>
      <c r="AM67" s="3" t="n">
        <v>2</v>
      </c>
      <c r="AN67" s="3" t="n">
        <v>1</v>
      </c>
      <c r="AO67" s="3" t="n">
        <f aca="false">FALSE()</f>
        <v>0</v>
      </c>
    </row>
    <row r="68" customFormat="false" ht="15.75" hidden="false" customHeight="false" outlineLevel="0" collapsed="false">
      <c r="A68" s="40" t="n">
        <v>43596.7015972222</v>
      </c>
      <c r="B68" s="3" t="s">
        <v>801</v>
      </c>
      <c r="C68" s="3" t="s">
        <v>173</v>
      </c>
      <c r="D68" s="3" t="n">
        <v>9</v>
      </c>
      <c r="E68" s="3" t="n">
        <v>117</v>
      </c>
      <c r="G68" s="4" t="s">
        <v>802</v>
      </c>
      <c r="H68" s="3" t="s">
        <v>803</v>
      </c>
      <c r="I68" s="3" t="s">
        <v>592</v>
      </c>
      <c r="J68" s="3" t="s">
        <v>662</v>
      </c>
      <c r="K68" s="3" t="s">
        <v>601</v>
      </c>
      <c r="L68" s="3" t="s">
        <v>608</v>
      </c>
      <c r="M68" s="3" t="s">
        <v>232</v>
      </c>
      <c r="N68" s="3" t="n">
        <v>72</v>
      </c>
      <c r="O68" s="3" t="n">
        <v>-1</v>
      </c>
      <c r="Q68" s="3" t="n">
        <f aca="false">FALSE()</f>
        <v>0</v>
      </c>
      <c r="R68" s="3" t="n">
        <f aca="false">FALSE()</f>
        <v>0</v>
      </c>
      <c r="S68" s="3" t="n">
        <f aca="false">FALSE()</f>
        <v>0</v>
      </c>
      <c r="T68" s="3" t="n">
        <f aca="false">FALSE()</f>
        <v>0</v>
      </c>
      <c r="U68" s="3" t="n">
        <f aca="false">FALSE()</f>
        <v>0</v>
      </c>
      <c r="V68" s="3" t="n">
        <f aca="false">FALSE()</f>
        <v>0</v>
      </c>
      <c r="W68" s="3" t="n">
        <f aca="false">FALSE()</f>
        <v>0</v>
      </c>
      <c r="X68" s="3" t="n">
        <f aca="false">FALSE()</f>
        <v>0</v>
      </c>
      <c r="Y68" s="3" t="n">
        <f aca="false">FALSE()</f>
        <v>0</v>
      </c>
      <c r="Z68" s="3" t="n">
        <f aca="false">FALSE()</f>
        <v>0</v>
      </c>
      <c r="AA68" s="3" t="n">
        <f aca="false">FALSE()</f>
        <v>0</v>
      </c>
      <c r="AB68" s="3" t="n">
        <f aca="false">FALSE()</f>
        <v>0</v>
      </c>
      <c r="AC68" s="3" t="n">
        <f aca="false">FALSE()</f>
        <v>0</v>
      </c>
      <c r="AD68" s="3" t="n">
        <f aca="false">FALSE()</f>
        <v>0</v>
      </c>
      <c r="AE68" s="3" t="n">
        <f aca="false">FALSE()</f>
        <v>0</v>
      </c>
      <c r="AF68" s="3" t="n">
        <f aca="false">FALSE()</f>
        <v>0</v>
      </c>
      <c r="AG68" s="3" t="n">
        <f aca="false">FALSE()</f>
        <v>0</v>
      </c>
      <c r="AH68" s="3" t="n">
        <f aca="false">FALSE()</f>
        <v>0</v>
      </c>
      <c r="AI68" s="3" t="n">
        <f aca="false">FALSE()</f>
        <v>0</v>
      </c>
      <c r="AJ68" s="3" t="n">
        <f aca="false">FALSE()</f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f aca="false">FALSE()</f>
        <v>0</v>
      </c>
    </row>
    <row r="69" customFormat="false" ht="15.75" hidden="false" customHeight="false" outlineLevel="0" collapsed="false">
      <c r="A69" s="40" t="n">
        <v>43596.7016087963</v>
      </c>
      <c r="B69" s="3" t="s">
        <v>209</v>
      </c>
      <c r="C69" s="3" t="s">
        <v>210</v>
      </c>
      <c r="D69" s="3" t="n">
        <v>9</v>
      </c>
      <c r="E69" s="3" t="n">
        <v>117</v>
      </c>
      <c r="G69" s="4" t="s">
        <v>804</v>
      </c>
      <c r="H69" s="3" t="s">
        <v>213</v>
      </c>
      <c r="I69" s="3" t="s">
        <v>592</v>
      </c>
      <c r="J69" s="3" t="s">
        <v>662</v>
      </c>
      <c r="K69" s="3" t="s">
        <v>601</v>
      </c>
      <c r="L69" s="3" t="s">
        <v>608</v>
      </c>
      <c r="M69" s="3" t="s">
        <v>585</v>
      </c>
      <c r="N69" s="3" t="n">
        <v>73</v>
      </c>
      <c r="O69" s="3" t="n">
        <v>2</v>
      </c>
      <c r="Q69" s="3" t="n">
        <f aca="false">FALSE()</f>
        <v>0</v>
      </c>
      <c r="R69" s="3" t="n">
        <f aca="false">FALSE()</f>
        <v>0</v>
      </c>
      <c r="S69" s="3" t="n">
        <f aca="false">FALSE()</f>
        <v>0</v>
      </c>
      <c r="T69" s="3" t="n">
        <f aca="false">FALSE()</f>
        <v>0</v>
      </c>
      <c r="U69" s="3" t="n">
        <f aca="false">FALSE()</f>
        <v>0</v>
      </c>
      <c r="V69" s="3" t="n">
        <f aca="false">FALSE()</f>
        <v>0</v>
      </c>
      <c r="W69" s="3" t="n">
        <f aca="false">FALSE()</f>
        <v>0</v>
      </c>
      <c r="X69" s="3" t="n">
        <f aca="false">FALSE()</f>
        <v>0</v>
      </c>
      <c r="Y69" s="3" t="n">
        <f aca="false">FALSE()</f>
        <v>0</v>
      </c>
      <c r="Z69" s="3" t="n">
        <f aca="false">FALSE()</f>
        <v>0</v>
      </c>
      <c r="AA69" s="3" t="n">
        <f aca="false">FALSE()</f>
        <v>0</v>
      </c>
      <c r="AB69" s="3" t="n">
        <f aca="false">FALSE()</f>
        <v>0</v>
      </c>
      <c r="AC69" s="3" t="n">
        <f aca="false">FALSE()</f>
        <v>0</v>
      </c>
      <c r="AD69" s="3" t="n">
        <f aca="false">FALSE()</f>
        <v>0</v>
      </c>
      <c r="AE69" s="3" t="n">
        <f aca="false">FALSE()</f>
        <v>0</v>
      </c>
      <c r="AF69" s="3" t="n">
        <f aca="false">FALSE()</f>
        <v>0</v>
      </c>
      <c r="AG69" s="3" t="n">
        <f aca="false">FALSE()</f>
        <v>0</v>
      </c>
      <c r="AH69" s="3" t="n">
        <f aca="false">FALSE()</f>
        <v>0</v>
      </c>
      <c r="AI69" s="3" t="n">
        <f aca="false">FALSE()</f>
        <v>0</v>
      </c>
      <c r="AJ69" s="3" t="n">
        <f aca="false">FALSE()</f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f aca="false">FALSE()</f>
        <v>0</v>
      </c>
    </row>
    <row r="70" customFormat="false" ht="15.75" hidden="false" customHeight="false" outlineLevel="0" collapsed="false">
      <c r="A70" s="40" t="n">
        <v>43596.7047916667</v>
      </c>
      <c r="B70" s="3" t="s">
        <v>805</v>
      </c>
      <c r="C70" s="3" t="s">
        <v>659</v>
      </c>
      <c r="D70" s="3" t="n">
        <v>8</v>
      </c>
      <c r="E70" s="3" t="n">
        <v>117</v>
      </c>
      <c r="G70" s="4" t="s">
        <v>806</v>
      </c>
      <c r="H70" s="3" t="s">
        <v>807</v>
      </c>
      <c r="I70" s="3" t="s">
        <v>625</v>
      </c>
      <c r="J70" s="3" t="s">
        <v>637</v>
      </c>
      <c r="K70" s="3" t="s">
        <v>607</v>
      </c>
      <c r="L70" s="3" t="s">
        <v>595</v>
      </c>
      <c r="M70" s="3" t="s">
        <v>585</v>
      </c>
      <c r="N70" s="3" t="n">
        <v>74</v>
      </c>
      <c r="O70" s="3" t="n">
        <v>2</v>
      </c>
      <c r="Q70" s="3" t="n">
        <f aca="false">TRUE()</f>
        <v>1</v>
      </c>
      <c r="R70" s="3" t="n">
        <f aca="false">TRUE()</f>
        <v>1</v>
      </c>
      <c r="S70" s="3" t="n">
        <f aca="false">TRUE()</f>
        <v>1</v>
      </c>
      <c r="T70" s="3" t="n">
        <f aca="false">TRUE()</f>
        <v>1</v>
      </c>
      <c r="U70" s="3" t="n">
        <f aca="false">TRUE()</f>
        <v>1</v>
      </c>
      <c r="V70" s="3" t="n">
        <f aca="false">TRUE()</f>
        <v>1</v>
      </c>
      <c r="W70" s="3" t="n">
        <f aca="false">TRUE()</f>
        <v>1</v>
      </c>
      <c r="X70" s="3" t="n">
        <f aca="false">TRUE()</f>
        <v>1</v>
      </c>
      <c r="Y70" s="3" t="n">
        <f aca="false">TRUE()</f>
        <v>1</v>
      </c>
      <c r="Z70" s="3" t="n">
        <f aca="false">TRUE()</f>
        <v>1</v>
      </c>
      <c r="AA70" s="3" t="n">
        <f aca="false">TRUE()</f>
        <v>1</v>
      </c>
      <c r="AB70" s="3" t="n">
        <f aca="false">TRUE()</f>
        <v>1</v>
      </c>
      <c r="AC70" s="3" t="n">
        <f aca="false">TRUE()</f>
        <v>1</v>
      </c>
      <c r="AD70" s="3" t="n">
        <f aca="false">TRUE()</f>
        <v>1</v>
      </c>
      <c r="AE70" s="3" t="n">
        <f aca="false">TRUE()</f>
        <v>1</v>
      </c>
      <c r="AF70" s="3" t="n">
        <f aca="false">TRUE()</f>
        <v>1</v>
      </c>
      <c r="AG70" s="3" t="n">
        <f aca="false">TRUE()</f>
        <v>1</v>
      </c>
      <c r="AH70" s="3" t="n">
        <f aca="false">FALSE()</f>
        <v>0</v>
      </c>
      <c r="AI70" s="3" t="n">
        <f aca="false">FALSE()</f>
        <v>0</v>
      </c>
      <c r="AJ70" s="3" t="n">
        <f aca="false">TRUE()</f>
        <v>1</v>
      </c>
      <c r="AK70" s="3" t="n">
        <v>5</v>
      </c>
      <c r="AL70" s="3" t="n">
        <v>5</v>
      </c>
      <c r="AM70" s="3" t="n">
        <v>5</v>
      </c>
      <c r="AN70" s="3" t="n">
        <v>3</v>
      </c>
      <c r="AO70" s="3" t="n">
        <f aca="false">FALSE()</f>
        <v>0</v>
      </c>
    </row>
    <row r="71" customFormat="false" ht="15.75" hidden="false" customHeight="false" outlineLevel="0" collapsed="false">
      <c r="A71" s="40" t="n">
        <v>43596.7077662037</v>
      </c>
      <c r="B71" s="3" t="s">
        <v>808</v>
      </c>
      <c r="C71" s="3" t="s">
        <v>526</v>
      </c>
      <c r="D71" s="3" t="n">
        <v>11</v>
      </c>
      <c r="E71" s="3" t="n">
        <v>140</v>
      </c>
      <c r="G71" s="4" t="s">
        <v>809</v>
      </c>
      <c r="H71" s="3" t="s">
        <v>810</v>
      </c>
      <c r="I71" s="3" t="s">
        <v>582</v>
      </c>
      <c r="J71" s="3" t="s">
        <v>612</v>
      </c>
      <c r="K71" s="3" t="s">
        <v>686</v>
      </c>
      <c r="L71" s="3" t="s">
        <v>608</v>
      </c>
      <c r="M71" s="3" t="s">
        <v>232</v>
      </c>
      <c r="N71" s="3" t="n">
        <v>75</v>
      </c>
      <c r="O71" s="3" t="n">
        <v>2</v>
      </c>
      <c r="Q71" s="3" t="n">
        <f aca="false">TRUE()</f>
        <v>1</v>
      </c>
      <c r="R71" s="3" t="n">
        <f aca="false">TRUE()</f>
        <v>1</v>
      </c>
      <c r="S71" s="3" t="n">
        <f aca="false">TRUE()</f>
        <v>1</v>
      </c>
      <c r="T71" s="3" t="n">
        <f aca="false">TRUE()</f>
        <v>1</v>
      </c>
      <c r="U71" s="3" t="n">
        <f aca="false">FALSE()</f>
        <v>0</v>
      </c>
      <c r="V71" s="3" t="n">
        <f aca="false">TRUE()</f>
        <v>1</v>
      </c>
      <c r="W71" s="3" t="n">
        <f aca="false">TRUE()</f>
        <v>1</v>
      </c>
      <c r="X71" s="3" t="n">
        <f aca="false">TRUE()</f>
        <v>1</v>
      </c>
      <c r="Y71" s="3" t="n">
        <f aca="false">TRUE()</f>
        <v>1</v>
      </c>
      <c r="Z71" s="3" t="n">
        <f aca="false">FALSE()</f>
        <v>0</v>
      </c>
      <c r="AA71" s="3" t="n">
        <f aca="false">TRUE()</f>
        <v>1</v>
      </c>
      <c r="AB71" s="3" t="n">
        <f aca="false">TRUE()</f>
        <v>1</v>
      </c>
      <c r="AC71" s="3" t="n">
        <f aca="false">TRUE()</f>
        <v>1</v>
      </c>
      <c r="AD71" s="3" t="n">
        <f aca="false">TRUE()</f>
        <v>1</v>
      </c>
      <c r="AE71" s="3" t="n">
        <f aca="false">TRUE()</f>
        <v>1</v>
      </c>
      <c r="AF71" s="3" t="n">
        <f aca="false">TRUE()</f>
        <v>1</v>
      </c>
      <c r="AG71" s="3" t="n">
        <f aca="false">TRUE()</f>
        <v>1</v>
      </c>
      <c r="AH71" s="3" t="n">
        <f aca="false">TRUE()</f>
        <v>1</v>
      </c>
      <c r="AI71" s="3" t="n">
        <f aca="false">TRUE()</f>
        <v>1</v>
      </c>
      <c r="AJ71" s="3" t="n">
        <f aca="false">TRUE()</f>
        <v>1</v>
      </c>
      <c r="AK71" s="3" t="n">
        <v>4</v>
      </c>
      <c r="AL71" s="3" t="n">
        <v>4</v>
      </c>
      <c r="AM71" s="3" t="n">
        <v>5</v>
      </c>
      <c r="AN71" s="3" t="n">
        <v>5</v>
      </c>
      <c r="AO71" s="3" t="n">
        <f aca="false">FALSE()</f>
        <v>0</v>
      </c>
    </row>
    <row r="72" customFormat="false" ht="15.75" hidden="false" customHeight="false" outlineLevel="0" collapsed="false">
      <c r="A72" s="40" t="n">
        <v>43596.7088078704</v>
      </c>
      <c r="B72" s="3" t="s">
        <v>811</v>
      </c>
      <c r="C72" s="3" t="s">
        <v>428</v>
      </c>
      <c r="D72" s="3" t="n">
        <v>8</v>
      </c>
      <c r="E72" s="3" t="n">
        <v>117</v>
      </c>
      <c r="G72" s="4" t="s">
        <v>812</v>
      </c>
      <c r="H72" s="3" t="s">
        <v>813</v>
      </c>
      <c r="I72" s="3" t="s">
        <v>592</v>
      </c>
      <c r="J72" s="3" t="s">
        <v>588</v>
      </c>
      <c r="K72" s="3" t="s">
        <v>589</v>
      </c>
      <c r="L72" s="3" t="s">
        <v>595</v>
      </c>
      <c r="M72" s="3" t="s">
        <v>232</v>
      </c>
      <c r="N72" s="3" t="n">
        <v>76</v>
      </c>
      <c r="O72" s="3" t="n">
        <v>2</v>
      </c>
      <c r="Q72" s="3" t="n">
        <f aca="false">TRUE()</f>
        <v>1</v>
      </c>
      <c r="R72" s="3" t="n">
        <f aca="false">TRUE()</f>
        <v>1</v>
      </c>
      <c r="S72" s="3" t="n">
        <f aca="false">TRUE()</f>
        <v>1</v>
      </c>
      <c r="T72" s="3" t="n">
        <f aca="false">TRUE()</f>
        <v>1</v>
      </c>
      <c r="U72" s="3" t="n">
        <f aca="false">TRUE()</f>
        <v>1</v>
      </c>
      <c r="V72" s="3" t="n">
        <f aca="false">TRUE()</f>
        <v>1</v>
      </c>
      <c r="W72" s="3" t="n">
        <f aca="false">TRUE()</f>
        <v>1</v>
      </c>
      <c r="X72" s="3" t="n">
        <f aca="false">TRUE()</f>
        <v>1</v>
      </c>
      <c r="Y72" s="3" t="n">
        <f aca="false">TRUE()</f>
        <v>1</v>
      </c>
      <c r="Z72" s="3" t="n">
        <f aca="false">TRUE()</f>
        <v>1</v>
      </c>
      <c r="AA72" s="3" t="n">
        <f aca="false">TRUE()</f>
        <v>1</v>
      </c>
      <c r="AB72" s="3" t="n">
        <f aca="false">TRUE()</f>
        <v>1</v>
      </c>
      <c r="AC72" s="3" t="n">
        <f aca="false">TRUE()</f>
        <v>1</v>
      </c>
      <c r="AD72" s="3" t="n">
        <f aca="false">TRUE()</f>
        <v>1</v>
      </c>
      <c r="AE72" s="3" t="n">
        <f aca="false">FALSE()</f>
        <v>0</v>
      </c>
      <c r="AF72" s="3" t="n">
        <f aca="false">TRUE()</f>
        <v>1</v>
      </c>
      <c r="AG72" s="3" t="n">
        <f aca="false">TRUE()</f>
        <v>1</v>
      </c>
      <c r="AH72" s="3" t="n">
        <f aca="false">FALSE()</f>
        <v>0</v>
      </c>
      <c r="AI72" s="3" t="n">
        <f aca="false">TRUE()</f>
        <v>1</v>
      </c>
      <c r="AJ72" s="3" t="n">
        <f aca="false">FALSE()</f>
        <v>0</v>
      </c>
      <c r="AK72" s="3" t="n">
        <v>5</v>
      </c>
      <c r="AL72" s="3" t="n">
        <v>5</v>
      </c>
      <c r="AM72" s="3" t="n">
        <v>4</v>
      </c>
      <c r="AN72" s="3" t="n">
        <v>3</v>
      </c>
      <c r="AO72" s="3" t="n">
        <f aca="false">FALSE()</f>
        <v>0</v>
      </c>
    </row>
    <row r="73" customFormat="false" ht="15.75" hidden="false" customHeight="false" outlineLevel="0" collapsed="false">
      <c r="A73" s="40" t="n">
        <v>43596.7118171296</v>
      </c>
      <c r="B73" s="3" t="s">
        <v>281</v>
      </c>
      <c r="C73" s="3" t="s">
        <v>29</v>
      </c>
      <c r="D73" s="3" t="n">
        <v>8</v>
      </c>
      <c r="E73" s="3" t="n">
        <v>117</v>
      </c>
      <c r="G73" s="4" t="s">
        <v>282</v>
      </c>
      <c r="H73" s="3" t="s">
        <v>283</v>
      </c>
      <c r="I73" s="3" t="s">
        <v>592</v>
      </c>
      <c r="J73" s="3" t="s">
        <v>588</v>
      </c>
      <c r="K73" s="3" t="s">
        <v>594</v>
      </c>
      <c r="L73" s="3" t="s">
        <v>595</v>
      </c>
      <c r="M73" s="3" t="s">
        <v>585</v>
      </c>
      <c r="N73" s="3" t="n">
        <v>77</v>
      </c>
      <c r="O73" s="3" t="n">
        <v>2</v>
      </c>
      <c r="Q73" s="3" t="n">
        <f aca="false">TRUE()</f>
        <v>1</v>
      </c>
      <c r="R73" s="3" t="n">
        <f aca="false">TRUE()</f>
        <v>1</v>
      </c>
      <c r="S73" s="3" t="n">
        <f aca="false">TRUE()</f>
        <v>1</v>
      </c>
      <c r="T73" s="3" t="n">
        <f aca="false">FALSE()</f>
        <v>0</v>
      </c>
      <c r="U73" s="3" t="n">
        <f aca="false">TRUE()</f>
        <v>1</v>
      </c>
      <c r="V73" s="3" t="n">
        <f aca="false">TRUE()</f>
        <v>1</v>
      </c>
      <c r="W73" s="3" t="n">
        <f aca="false">TRUE()</f>
        <v>1</v>
      </c>
      <c r="X73" s="3" t="n">
        <f aca="false">TRUE()</f>
        <v>1</v>
      </c>
      <c r="Y73" s="3" t="n">
        <f aca="false">FALSE()</f>
        <v>0</v>
      </c>
      <c r="Z73" s="3" t="n">
        <f aca="false">TRUE()</f>
        <v>1</v>
      </c>
      <c r="AA73" s="3" t="n">
        <f aca="false">FALSE()</f>
        <v>0</v>
      </c>
      <c r="AB73" s="3" t="n">
        <f aca="false">FALSE()</f>
        <v>0</v>
      </c>
      <c r="AC73" s="3" t="n">
        <f aca="false">FALSE()</f>
        <v>0</v>
      </c>
      <c r="AD73" s="3" t="n">
        <f aca="false">FALSE()</f>
        <v>0</v>
      </c>
      <c r="AE73" s="3" t="n">
        <f aca="false">FALSE()</f>
        <v>0</v>
      </c>
      <c r="AF73" s="3" t="n">
        <f aca="false">TRUE()</f>
        <v>1</v>
      </c>
      <c r="AG73" s="3" t="n">
        <f aca="false">FALSE()</f>
        <v>0</v>
      </c>
      <c r="AH73" s="3" t="n">
        <f aca="false">FALSE()</f>
        <v>0</v>
      </c>
      <c r="AI73" s="3" t="n">
        <f aca="false">TRUE()</f>
        <v>1</v>
      </c>
      <c r="AJ73" s="3" t="n">
        <f aca="false">TRUE()</f>
        <v>1</v>
      </c>
      <c r="AK73" s="3" t="n">
        <v>4</v>
      </c>
      <c r="AL73" s="3" t="n">
        <v>4</v>
      </c>
      <c r="AM73" s="3" t="n">
        <v>0</v>
      </c>
      <c r="AN73" s="3" t="n">
        <v>3</v>
      </c>
      <c r="AO73" s="3" t="n">
        <f aca="false">TRUE()</f>
        <v>1</v>
      </c>
    </row>
    <row r="74" customFormat="false" ht="15.75" hidden="false" customHeight="false" outlineLevel="0" collapsed="false">
      <c r="A74" s="40" t="n">
        <v>43596.7144212963</v>
      </c>
      <c r="B74" s="3" t="s">
        <v>35</v>
      </c>
      <c r="C74" s="3" t="s">
        <v>13</v>
      </c>
      <c r="D74" s="3" t="n">
        <v>9</v>
      </c>
      <c r="E74" s="3" t="n">
        <v>19</v>
      </c>
      <c r="F74" s="3" t="s">
        <v>814</v>
      </c>
      <c r="G74" s="4" t="s">
        <v>815</v>
      </c>
      <c r="H74" s="3" t="s">
        <v>816</v>
      </c>
      <c r="I74" s="3" t="s">
        <v>582</v>
      </c>
      <c r="J74" s="3" t="s">
        <v>612</v>
      </c>
      <c r="K74" s="3" t="s">
        <v>339</v>
      </c>
      <c r="L74" s="3" t="s">
        <v>339</v>
      </c>
      <c r="M74" s="3" t="s">
        <v>585</v>
      </c>
      <c r="N74" s="3" t="n">
        <v>78</v>
      </c>
      <c r="O74" s="3" t="n">
        <v>2</v>
      </c>
      <c r="Q74" s="3" t="n">
        <f aca="false">TRUE()</f>
        <v>1</v>
      </c>
      <c r="R74" s="3" t="n">
        <f aca="false">TRUE()</f>
        <v>1</v>
      </c>
      <c r="S74" s="3" t="n">
        <f aca="false">TRUE()</f>
        <v>1</v>
      </c>
      <c r="T74" s="3" t="n">
        <f aca="false">TRUE()</f>
        <v>1</v>
      </c>
      <c r="U74" s="3" t="n">
        <f aca="false">TRUE()</f>
        <v>1</v>
      </c>
      <c r="V74" s="3" t="n">
        <f aca="false">TRUE()</f>
        <v>1</v>
      </c>
      <c r="W74" s="3" t="n">
        <f aca="false">TRUE()</f>
        <v>1</v>
      </c>
      <c r="X74" s="3" t="n">
        <f aca="false">TRUE()</f>
        <v>1</v>
      </c>
      <c r="Y74" s="3" t="n">
        <f aca="false">TRUE()</f>
        <v>1</v>
      </c>
      <c r="Z74" s="3" t="n">
        <f aca="false">TRUE()</f>
        <v>1</v>
      </c>
      <c r="AA74" s="3" t="n">
        <f aca="false">FALSE()</f>
        <v>0</v>
      </c>
      <c r="AB74" s="3" t="n">
        <f aca="false">FALSE()</f>
        <v>0</v>
      </c>
      <c r="AC74" s="3" t="n">
        <f aca="false">FALSE()</f>
        <v>0</v>
      </c>
      <c r="AD74" s="3" t="n">
        <f aca="false">FALSE()</f>
        <v>0</v>
      </c>
      <c r="AE74" s="3" t="n">
        <f aca="false">FALSE()</f>
        <v>0</v>
      </c>
      <c r="AF74" s="3" t="n">
        <f aca="false">FALSE()</f>
        <v>0</v>
      </c>
      <c r="AG74" s="3" t="n">
        <f aca="false">FALSE()</f>
        <v>0</v>
      </c>
      <c r="AH74" s="3" t="n">
        <f aca="false">FALSE()</f>
        <v>0</v>
      </c>
      <c r="AI74" s="3" t="n">
        <f aca="false">FALSE()</f>
        <v>0</v>
      </c>
      <c r="AJ74" s="3" t="n">
        <f aca="false">FALSE()</f>
        <v>0</v>
      </c>
      <c r="AK74" s="3" t="n">
        <v>5</v>
      </c>
      <c r="AL74" s="3" t="n">
        <v>5</v>
      </c>
      <c r="AM74" s="3" t="n">
        <v>0</v>
      </c>
      <c r="AN74" s="3" t="n">
        <v>0</v>
      </c>
      <c r="AO74" s="3" t="n">
        <f aca="false">TRUE()</f>
        <v>1</v>
      </c>
    </row>
    <row r="75" customFormat="false" ht="15.75" hidden="false" customHeight="false" outlineLevel="0" collapsed="false">
      <c r="A75" s="40" t="n">
        <v>43596.7157060185</v>
      </c>
      <c r="B75" s="3" t="s">
        <v>199</v>
      </c>
      <c r="C75" s="3" t="s">
        <v>200</v>
      </c>
      <c r="D75" s="3" t="n">
        <v>8</v>
      </c>
      <c r="E75" s="3" t="n">
        <v>69</v>
      </c>
      <c r="G75" s="4" t="s">
        <v>817</v>
      </c>
      <c r="H75" s="3" t="s">
        <v>818</v>
      </c>
      <c r="I75" s="3" t="s">
        <v>592</v>
      </c>
      <c r="J75" s="3" t="s">
        <v>588</v>
      </c>
      <c r="K75" s="3" t="s">
        <v>589</v>
      </c>
      <c r="L75" s="3" t="s">
        <v>595</v>
      </c>
      <c r="M75" s="3" t="s">
        <v>232</v>
      </c>
      <c r="N75" s="3" t="n">
        <v>79</v>
      </c>
      <c r="O75" s="3" t="n">
        <v>-1</v>
      </c>
      <c r="Q75" s="3" t="n">
        <f aca="false">FALSE()</f>
        <v>0</v>
      </c>
      <c r="R75" s="3" t="n">
        <f aca="false">FALSE()</f>
        <v>0</v>
      </c>
      <c r="S75" s="3" t="n">
        <f aca="false">FALSE()</f>
        <v>0</v>
      </c>
      <c r="T75" s="3" t="n">
        <f aca="false">FALSE()</f>
        <v>0</v>
      </c>
      <c r="U75" s="3" t="n">
        <f aca="false">FALSE()</f>
        <v>0</v>
      </c>
      <c r="V75" s="3" t="n">
        <f aca="false">FALSE()</f>
        <v>0</v>
      </c>
      <c r="W75" s="3" t="n">
        <f aca="false">FALSE()</f>
        <v>0</v>
      </c>
      <c r="X75" s="3" t="n">
        <f aca="false">FALSE()</f>
        <v>0</v>
      </c>
      <c r="Y75" s="3" t="n">
        <f aca="false">FALSE()</f>
        <v>0</v>
      </c>
      <c r="Z75" s="3" t="n">
        <f aca="false">FALSE()</f>
        <v>0</v>
      </c>
      <c r="AA75" s="3" t="n">
        <f aca="false">FALSE()</f>
        <v>0</v>
      </c>
      <c r="AB75" s="3" t="n">
        <f aca="false">FALSE()</f>
        <v>0</v>
      </c>
      <c r="AC75" s="3" t="n">
        <f aca="false">FALSE()</f>
        <v>0</v>
      </c>
      <c r="AD75" s="3" t="n">
        <f aca="false">FALSE()</f>
        <v>0</v>
      </c>
      <c r="AE75" s="3" t="n">
        <f aca="false">FALSE()</f>
        <v>0</v>
      </c>
      <c r="AF75" s="3" t="n">
        <f aca="false">FALSE()</f>
        <v>0</v>
      </c>
      <c r="AG75" s="3" t="n">
        <f aca="false">FALSE()</f>
        <v>0</v>
      </c>
      <c r="AH75" s="3" t="n">
        <f aca="false">FALSE()</f>
        <v>0</v>
      </c>
      <c r="AI75" s="3" t="n">
        <f aca="false">FALSE()</f>
        <v>0</v>
      </c>
      <c r="AJ75" s="3" t="n">
        <f aca="false">FALSE()</f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f aca="false">FALSE()</f>
        <v>0</v>
      </c>
    </row>
    <row r="76" customFormat="false" ht="15.75" hidden="false" customHeight="false" outlineLevel="0" collapsed="false">
      <c r="A76" s="40" t="n">
        <v>43596.7302893519</v>
      </c>
      <c r="B76" s="3" t="s">
        <v>819</v>
      </c>
      <c r="C76" s="3" t="s">
        <v>820</v>
      </c>
      <c r="D76" s="3" t="n">
        <v>9</v>
      </c>
      <c r="E76" s="3" t="n">
        <v>92</v>
      </c>
      <c r="F76" s="3" t="s">
        <v>821</v>
      </c>
      <c r="G76" s="4" t="s">
        <v>822</v>
      </c>
      <c r="H76" s="3" t="s">
        <v>823</v>
      </c>
      <c r="I76" s="3" t="s">
        <v>611</v>
      </c>
      <c r="J76" s="3" t="s">
        <v>593</v>
      </c>
      <c r="K76" s="3" t="s">
        <v>607</v>
      </c>
      <c r="L76" s="3" t="s">
        <v>608</v>
      </c>
      <c r="M76" s="3" t="s">
        <v>232</v>
      </c>
      <c r="N76" s="3" t="n">
        <v>80</v>
      </c>
      <c r="O76" s="3" t="n">
        <v>1</v>
      </c>
      <c r="Q76" s="3" t="n">
        <f aca="false">FALSE()</f>
        <v>0</v>
      </c>
      <c r="R76" s="3" t="n">
        <f aca="false">FALSE()</f>
        <v>0</v>
      </c>
      <c r="S76" s="3" t="n">
        <f aca="false">FALSE()</f>
        <v>0</v>
      </c>
      <c r="T76" s="3" t="n">
        <f aca="false">FALSE()</f>
        <v>0</v>
      </c>
      <c r="U76" s="3" t="n">
        <f aca="false">FALSE()</f>
        <v>0</v>
      </c>
      <c r="V76" s="3" t="n">
        <f aca="false">FALSE()</f>
        <v>0</v>
      </c>
      <c r="W76" s="3" t="n">
        <f aca="false">FALSE()</f>
        <v>0</v>
      </c>
      <c r="X76" s="3" t="n">
        <f aca="false">FALSE()</f>
        <v>0</v>
      </c>
      <c r="Y76" s="3" t="n">
        <f aca="false">FALSE()</f>
        <v>0</v>
      </c>
      <c r="Z76" s="3" t="n">
        <f aca="false">FALSE()</f>
        <v>0</v>
      </c>
      <c r="AA76" s="3" t="n">
        <f aca="false">FALSE()</f>
        <v>0</v>
      </c>
      <c r="AB76" s="3" t="n">
        <f aca="false">FALSE()</f>
        <v>0</v>
      </c>
      <c r="AC76" s="3" t="n">
        <f aca="false">FALSE()</f>
        <v>0</v>
      </c>
      <c r="AD76" s="3" t="n">
        <f aca="false">FALSE()</f>
        <v>0</v>
      </c>
      <c r="AE76" s="3" t="n">
        <f aca="false">FALSE()</f>
        <v>0</v>
      </c>
      <c r="AF76" s="3" t="n">
        <f aca="false">FALSE()</f>
        <v>0</v>
      </c>
      <c r="AG76" s="3" t="n">
        <f aca="false">FALSE()</f>
        <v>0</v>
      </c>
      <c r="AH76" s="3" t="n">
        <f aca="false">FALSE()</f>
        <v>0</v>
      </c>
      <c r="AI76" s="3" t="n">
        <f aca="false">FALSE()</f>
        <v>0</v>
      </c>
      <c r="AJ76" s="3" t="n">
        <f aca="false">FALSE()</f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f aca="false">FALSE()</f>
        <v>0</v>
      </c>
    </row>
    <row r="77" customFormat="false" ht="15.75" hidden="false" customHeight="false" outlineLevel="0" collapsed="false">
      <c r="A77" s="40" t="n">
        <v>43596.7341666667</v>
      </c>
      <c r="B77" s="3" t="s">
        <v>824</v>
      </c>
      <c r="C77" s="3" t="s">
        <v>825</v>
      </c>
      <c r="D77" s="3" t="n">
        <v>11</v>
      </c>
      <c r="E77" s="3" t="n">
        <v>140</v>
      </c>
      <c r="F77" s="3" t="s">
        <v>826</v>
      </c>
      <c r="G77" s="4" t="s">
        <v>827</v>
      </c>
      <c r="H77" s="3" t="s">
        <v>828</v>
      </c>
      <c r="I77" s="3" t="s">
        <v>582</v>
      </c>
      <c r="J77" s="3" t="s">
        <v>612</v>
      </c>
      <c r="K77" s="3" t="s">
        <v>594</v>
      </c>
      <c r="L77" s="3" t="s">
        <v>608</v>
      </c>
      <c r="M77" s="3" t="s">
        <v>232</v>
      </c>
      <c r="N77" s="3" t="n">
        <v>81</v>
      </c>
      <c r="O77" s="3" t="n">
        <v>2</v>
      </c>
      <c r="Q77" s="3" t="n">
        <f aca="false">TRUE()</f>
        <v>1</v>
      </c>
      <c r="R77" s="3" t="n">
        <f aca="false">TRUE()</f>
        <v>1</v>
      </c>
      <c r="S77" s="3" t="n">
        <f aca="false">TRUE()</f>
        <v>1</v>
      </c>
      <c r="T77" s="3" t="n">
        <f aca="false">TRUE()</f>
        <v>1</v>
      </c>
      <c r="U77" s="3" t="n">
        <f aca="false">TRUE()</f>
        <v>1</v>
      </c>
      <c r="V77" s="3" t="n">
        <f aca="false">TRUE()</f>
        <v>1</v>
      </c>
      <c r="W77" s="3" t="n">
        <f aca="false">TRUE()</f>
        <v>1</v>
      </c>
      <c r="X77" s="3" t="n">
        <f aca="false">TRUE()</f>
        <v>1</v>
      </c>
      <c r="Y77" s="3" t="n">
        <f aca="false">TRUE()</f>
        <v>1</v>
      </c>
      <c r="Z77" s="3" t="n">
        <f aca="false">TRUE()</f>
        <v>1</v>
      </c>
      <c r="AA77" s="3" t="n">
        <f aca="false">TRUE()</f>
        <v>1</v>
      </c>
      <c r="AB77" s="3" t="n">
        <f aca="false">TRUE()</f>
        <v>1</v>
      </c>
      <c r="AC77" s="3" t="n">
        <f aca="false">TRUE()</f>
        <v>1</v>
      </c>
      <c r="AD77" s="3" t="n">
        <f aca="false">FALSE()</f>
        <v>0</v>
      </c>
      <c r="AE77" s="3" t="n">
        <f aca="false">TRUE()</f>
        <v>1</v>
      </c>
      <c r="AF77" s="3" t="n">
        <f aca="false">TRUE()</f>
        <v>1</v>
      </c>
      <c r="AG77" s="3" t="n">
        <f aca="false">TRUE()</f>
        <v>1</v>
      </c>
      <c r="AH77" s="3" t="n">
        <f aca="false">TRUE()</f>
        <v>1</v>
      </c>
      <c r="AI77" s="3" t="n">
        <f aca="false">TRUE()</f>
        <v>1</v>
      </c>
      <c r="AJ77" s="3" t="n">
        <f aca="false">TRUE()</f>
        <v>1</v>
      </c>
      <c r="AK77" s="3" t="n">
        <v>5</v>
      </c>
      <c r="AL77" s="3" t="n">
        <v>5</v>
      </c>
      <c r="AM77" s="3" t="n">
        <v>4</v>
      </c>
      <c r="AN77" s="3" t="n">
        <v>5</v>
      </c>
      <c r="AO77" s="3" t="n">
        <f aca="false">TRUE()</f>
        <v>1</v>
      </c>
    </row>
    <row r="78" customFormat="false" ht="15.75" hidden="false" customHeight="false" outlineLevel="0" collapsed="false">
      <c r="A78" s="40" t="n">
        <v>43596.750474537</v>
      </c>
      <c r="B78" s="3" t="s">
        <v>829</v>
      </c>
      <c r="C78" s="3" t="s">
        <v>526</v>
      </c>
      <c r="D78" s="3" t="n">
        <v>11</v>
      </c>
      <c r="E78" s="3" t="n">
        <v>140</v>
      </c>
      <c r="G78" s="4" t="s">
        <v>830</v>
      </c>
      <c r="H78" s="3" t="s">
        <v>831</v>
      </c>
      <c r="I78" s="3" t="s">
        <v>625</v>
      </c>
      <c r="J78" s="3" t="s">
        <v>637</v>
      </c>
      <c r="K78" s="3" t="s">
        <v>594</v>
      </c>
      <c r="L78" s="3" t="s">
        <v>638</v>
      </c>
      <c r="M78" s="3" t="s">
        <v>232</v>
      </c>
      <c r="N78" s="3" t="n">
        <v>85</v>
      </c>
      <c r="O78" s="3" t="n">
        <v>-1</v>
      </c>
      <c r="Q78" s="3" t="n">
        <f aca="false">FALSE()</f>
        <v>0</v>
      </c>
      <c r="R78" s="3" t="n">
        <f aca="false">FALSE()</f>
        <v>0</v>
      </c>
      <c r="S78" s="3" t="n">
        <f aca="false">FALSE()</f>
        <v>0</v>
      </c>
      <c r="T78" s="3" t="n">
        <f aca="false">FALSE()</f>
        <v>0</v>
      </c>
      <c r="U78" s="3" t="n">
        <f aca="false">FALSE()</f>
        <v>0</v>
      </c>
      <c r="V78" s="3" t="n">
        <f aca="false">FALSE()</f>
        <v>0</v>
      </c>
      <c r="W78" s="3" t="n">
        <f aca="false">FALSE()</f>
        <v>0</v>
      </c>
      <c r="X78" s="3" t="n">
        <f aca="false">FALSE()</f>
        <v>0</v>
      </c>
      <c r="Y78" s="3" t="n">
        <f aca="false">FALSE()</f>
        <v>0</v>
      </c>
      <c r="Z78" s="3" t="n">
        <f aca="false">FALSE()</f>
        <v>0</v>
      </c>
      <c r="AA78" s="3" t="n">
        <f aca="false">FALSE()</f>
        <v>0</v>
      </c>
      <c r="AB78" s="3" t="n">
        <f aca="false">FALSE()</f>
        <v>0</v>
      </c>
      <c r="AC78" s="3" t="n">
        <f aca="false">FALSE()</f>
        <v>0</v>
      </c>
      <c r="AD78" s="3" t="n">
        <f aca="false">FALSE()</f>
        <v>0</v>
      </c>
      <c r="AE78" s="3" t="n">
        <f aca="false">FALSE()</f>
        <v>0</v>
      </c>
      <c r="AF78" s="3" t="n">
        <f aca="false">FALSE()</f>
        <v>0</v>
      </c>
      <c r="AG78" s="3" t="n">
        <f aca="false">FALSE()</f>
        <v>0</v>
      </c>
      <c r="AH78" s="3" t="n">
        <f aca="false">FALSE()</f>
        <v>0</v>
      </c>
      <c r="AI78" s="3" t="n">
        <f aca="false">FALSE()</f>
        <v>0</v>
      </c>
      <c r="AJ78" s="3" t="n">
        <f aca="false">FALSE()</f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f aca="false">FALSE()</f>
        <v>0</v>
      </c>
    </row>
    <row r="79" customFormat="false" ht="15.75" hidden="false" customHeight="false" outlineLevel="0" collapsed="false">
      <c r="A79" s="40" t="n">
        <v>43596.7675925926</v>
      </c>
      <c r="B79" s="3" t="s">
        <v>832</v>
      </c>
      <c r="C79" s="3" t="s">
        <v>833</v>
      </c>
      <c r="D79" s="3" t="n">
        <v>10</v>
      </c>
      <c r="E79" s="3" t="n">
        <v>104</v>
      </c>
      <c r="G79" s="4" t="s">
        <v>834</v>
      </c>
      <c r="H79" s="3" t="s">
        <v>835</v>
      </c>
      <c r="I79" s="3" t="s">
        <v>587</v>
      </c>
      <c r="J79" s="3" t="s">
        <v>617</v>
      </c>
      <c r="K79" s="3" t="s">
        <v>594</v>
      </c>
      <c r="L79" s="3" t="s">
        <v>653</v>
      </c>
      <c r="M79" s="3" t="s">
        <v>232</v>
      </c>
      <c r="N79" s="3" t="n">
        <v>86</v>
      </c>
      <c r="O79" s="3" t="n">
        <v>2</v>
      </c>
      <c r="Q79" s="3" t="n">
        <f aca="false">TRUE()</f>
        <v>1</v>
      </c>
      <c r="R79" s="3" t="n">
        <f aca="false">TRUE()</f>
        <v>1</v>
      </c>
      <c r="S79" s="3" t="n">
        <f aca="false">TRUE()</f>
        <v>1</v>
      </c>
      <c r="T79" s="3" t="n">
        <f aca="false">TRUE()</f>
        <v>1</v>
      </c>
      <c r="U79" s="3" t="n">
        <f aca="false">TRUE()</f>
        <v>1</v>
      </c>
      <c r="V79" s="3" t="n">
        <f aca="false">TRUE()</f>
        <v>1</v>
      </c>
      <c r="W79" s="3" t="n">
        <f aca="false">TRUE()</f>
        <v>1</v>
      </c>
      <c r="X79" s="3" t="n">
        <f aca="false">TRUE()</f>
        <v>1</v>
      </c>
      <c r="Y79" s="3" t="n">
        <f aca="false">TRUE()</f>
        <v>1</v>
      </c>
      <c r="Z79" s="3" t="n">
        <f aca="false">TRUE()</f>
        <v>1</v>
      </c>
      <c r="AA79" s="3" t="n">
        <f aca="false">TRUE()</f>
        <v>1</v>
      </c>
      <c r="AB79" s="3" t="n">
        <f aca="false">TRUE()</f>
        <v>1</v>
      </c>
      <c r="AC79" s="3" t="n">
        <f aca="false">TRUE()</f>
        <v>1</v>
      </c>
      <c r="AD79" s="3" t="n">
        <f aca="false">TRUE()</f>
        <v>1</v>
      </c>
      <c r="AE79" s="3" t="n">
        <f aca="false">TRUE()</f>
        <v>1</v>
      </c>
      <c r="AF79" s="3" t="n">
        <f aca="false">TRUE()</f>
        <v>1</v>
      </c>
      <c r="AG79" s="3" t="n">
        <f aca="false">FALSE()</f>
        <v>0</v>
      </c>
      <c r="AH79" s="3" t="n">
        <f aca="false">TRUE()</f>
        <v>1</v>
      </c>
      <c r="AI79" s="3" t="n">
        <f aca="false">TRUE()</f>
        <v>1</v>
      </c>
      <c r="AJ79" s="3" t="n">
        <f aca="false">TRUE()</f>
        <v>1</v>
      </c>
      <c r="AK79" s="3" t="n">
        <v>5</v>
      </c>
      <c r="AL79" s="3" t="n">
        <v>5</v>
      </c>
      <c r="AM79" s="3" t="n">
        <v>5</v>
      </c>
      <c r="AN79" s="3" t="n">
        <v>4</v>
      </c>
      <c r="AO79" s="3" t="n">
        <f aca="false">TRUE()</f>
        <v>1</v>
      </c>
    </row>
    <row r="80" customFormat="false" ht="15.75" hidden="false" customHeight="false" outlineLevel="0" collapsed="false">
      <c r="A80" s="40" t="n">
        <v>43596.7776041667</v>
      </c>
      <c r="B80" s="3" t="s">
        <v>160</v>
      </c>
      <c r="C80" s="3" t="s">
        <v>161</v>
      </c>
      <c r="D80" s="3" t="n">
        <v>8</v>
      </c>
      <c r="E80" s="3" t="n">
        <v>117</v>
      </c>
      <c r="G80" s="4" t="s">
        <v>836</v>
      </c>
      <c r="H80" s="3" t="s">
        <v>164</v>
      </c>
      <c r="I80" s="3" t="s">
        <v>611</v>
      </c>
      <c r="J80" s="3" t="s">
        <v>637</v>
      </c>
      <c r="K80" s="3" t="s">
        <v>607</v>
      </c>
      <c r="L80" s="3" t="s">
        <v>618</v>
      </c>
      <c r="M80" s="3" t="s">
        <v>585</v>
      </c>
      <c r="N80" s="3" t="n">
        <v>88</v>
      </c>
      <c r="O80" s="3" t="n">
        <v>1</v>
      </c>
      <c r="Q80" s="3" t="n">
        <f aca="false">FALSE()</f>
        <v>0</v>
      </c>
      <c r="R80" s="3" t="n">
        <f aca="false">FALSE()</f>
        <v>0</v>
      </c>
      <c r="S80" s="3" t="n">
        <f aca="false">FALSE()</f>
        <v>0</v>
      </c>
      <c r="T80" s="3" t="n">
        <f aca="false">FALSE()</f>
        <v>0</v>
      </c>
      <c r="U80" s="3" t="n">
        <f aca="false">FALSE()</f>
        <v>0</v>
      </c>
      <c r="V80" s="3" t="n">
        <f aca="false">FALSE()</f>
        <v>0</v>
      </c>
      <c r="W80" s="3" t="n">
        <f aca="false">FALSE()</f>
        <v>0</v>
      </c>
      <c r="X80" s="3" t="n">
        <f aca="false">FALSE()</f>
        <v>0</v>
      </c>
      <c r="Y80" s="3" t="n">
        <f aca="false">FALSE()</f>
        <v>0</v>
      </c>
      <c r="Z80" s="3" t="n">
        <f aca="false">FALSE()</f>
        <v>0</v>
      </c>
      <c r="AA80" s="3" t="n">
        <f aca="false">TRUE()</f>
        <v>1</v>
      </c>
      <c r="AB80" s="3" t="n">
        <f aca="false">TRUE()</f>
        <v>1</v>
      </c>
      <c r="AC80" s="3" t="n">
        <f aca="false">TRUE()</f>
        <v>1</v>
      </c>
      <c r="AD80" s="3" t="n">
        <f aca="false">TRUE()</f>
        <v>1</v>
      </c>
      <c r="AE80" s="3" t="n">
        <f aca="false">TRUE()</f>
        <v>1</v>
      </c>
      <c r="AF80" s="3" t="n">
        <f aca="false">TRUE()</f>
        <v>1</v>
      </c>
      <c r="AG80" s="3" t="n">
        <f aca="false">TRUE()</f>
        <v>1</v>
      </c>
      <c r="AH80" s="3" t="n">
        <f aca="false">TRUE()</f>
        <v>1</v>
      </c>
      <c r="AI80" s="3" t="n">
        <f aca="false">TRUE()</f>
        <v>1</v>
      </c>
      <c r="AJ80" s="3" t="n">
        <f aca="false">TRUE()</f>
        <v>1</v>
      </c>
      <c r="AK80" s="3" t="n">
        <v>0</v>
      </c>
      <c r="AL80" s="3" t="n">
        <v>0</v>
      </c>
      <c r="AM80" s="3" t="n">
        <v>5</v>
      </c>
      <c r="AN80" s="3" t="n">
        <v>5</v>
      </c>
      <c r="AO80" s="3" t="n">
        <f aca="false">FALSE()</f>
        <v>0</v>
      </c>
    </row>
    <row r="81" customFormat="false" ht="15.75" hidden="false" customHeight="false" outlineLevel="0" collapsed="false">
      <c r="A81" s="40" t="n">
        <v>43596.815162037</v>
      </c>
      <c r="B81" s="3" t="s">
        <v>837</v>
      </c>
      <c r="C81" s="3" t="s">
        <v>319</v>
      </c>
      <c r="D81" s="3" t="n">
        <v>9</v>
      </c>
      <c r="E81" s="3" t="n">
        <v>117</v>
      </c>
      <c r="G81" s="4" t="s">
        <v>838</v>
      </c>
      <c r="H81" s="3" t="s">
        <v>839</v>
      </c>
      <c r="I81" s="3" t="s">
        <v>625</v>
      </c>
      <c r="J81" s="3" t="s">
        <v>612</v>
      </c>
      <c r="K81" s="3" t="s">
        <v>607</v>
      </c>
      <c r="L81" s="3" t="s">
        <v>595</v>
      </c>
      <c r="M81" s="3" t="s">
        <v>585</v>
      </c>
      <c r="N81" s="3" t="n">
        <v>89</v>
      </c>
      <c r="O81" s="3" t="n">
        <v>2</v>
      </c>
      <c r="Q81" s="3" t="n">
        <f aca="false">TRUE()</f>
        <v>1</v>
      </c>
      <c r="R81" s="3" t="n">
        <f aca="false">TRUE()</f>
        <v>1</v>
      </c>
      <c r="S81" s="3" t="n">
        <f aca="false">TRUE()</f>
        <v>1</v>
      </c>
      <c r="T81" s="3" t="n">
        <f aca="false">FALSE()</f>
        <v>0</v>
      </c>
      <c r="U81" s="3" t="n">
        <f aca="false">FALSE()</f>
        <v>0</v>
      </c>
      <c r="V81" s="3" t="n">
        <f aca="false">TRUE()</f>
        <v>1</v>
      </c>
      <c r="W81" s="3" t="n">
        <f aca="false">TRUE()</f>
        <v>1</v>
      </c>
      <c r="X81" s="3" t="n">
        <f aca="false">TRUE()</f>
        <v>1</v>
      </c>
      <c r="Y81" s="3" t="n">
        <f aca="false">FALSE()</f>
        <v>0</v>
      </c>
      <c r="Z81" s="3" t="n">
        <f aca="false">FALSE()</f>
        <v>0</v>
      </c>
      <c r="AA81" s="3" t="n">
        <f aca="false">TRUE()</f>
        <v>1</v>
      </c>
      <c r="AB81" s="3" t="n">
        <f aca="false">TRUE()</f>
        <v>1</v>
      </c>
      <c r="AC81" s="3" t="n">
        <f aca="false">FALSE()</f>
        <v>0</v>
      </c>
      <c r="AD81" s="3" t="n">
        <f aca="false">FALSE()</f>
        <v>0</v>
      </c>
      <c r="AE81" s="3" t="n">
        <f aca="false">TRUE()</f>
        <v>1</v>
      </c>
      <c r="AF81" s="3" t="n">
        <f aca="false">TRUE()</f>
        <v>1</v>
      </c>
      <c r="AG81" s="3" t="n">
        <f aca="false">TRUE()</f>
        <v>1</v>
      </c>
      <c r="AH81" s="3" t="n">
        <f aca="false">FALSE()</f>
        <v>0</v>
      </c>
      <c r="AI81" s="3" t="n">
        <f aca="false">FALSE()</f>
        <v>0</v>
      </c>
      <c r="AJ81" s="3" t="n">
        <f aca="false">TRUE()</f>
        <v>1</v>
      </c>
      <c r="AK81" s="3" t="n">
        <v>3</v>
      </c>
      <c r="AL81" s="3" t="n">
        <v>3</v>
      </c>
      <c r="AM81" s="3" t="n">
        <v>3</v>
      </c>
      <c r="AN81" s="3" t="n">
        <v>3</v>
      </c>
      <c r="AO81" s="3" t="n">
        <f aca="false">FALSE()</f>
        <v>0</v>
      </c>
    </row>
    <row r="82" customFormat="false" ht="15.75" hidden="false" customHeight="false" outlineLevel="0" collapsed="false">
      <c r="A82" s="40" t="n">
        <v>43596.8581828704</v>
      </c>
      <c r="B82" s="3" t="s">
        <v>840</v>
      </c>
      <c r="C82" s="3" t="s">
        <v>216</v>
      </c>
      <c r="D82" s="3" t="n">
        <v>10</v>
      </c>
      <c r="E82" s="3" t="n">
        <v>149</v>
      </c>
      <c r="G82" s="4" t="s">
        <v>841</v>
      </c>
      <c r="H82" s="3" t="s">
        <v>842</v>
      </c>
      <c r="I82" s="3" t="s">
        <v>582</v>
      </c>
      <c r="J82" s="3" t="s">
        <v>662</v>
      </c>
      <c r="K82" s="3" t="s">
        <v>686</v>
      </c>
      <c r="L82" s="3" t="s">
        <v>653</v>
      </c>
      <c r="M82" s="3" t="s">
        <v>585</v>
      </c>
      <c r="N82" s="3" t="n">
        <v>90</v>
      </c>
      <c r="O82" s="3" t="n">
        <v>-1</v>
      </c>
      <c r="Q82" s="3" t="n">
        <f aca="false">FALSE()</f>
        <v>0</v>
      </c>
      <c r="R82" s="3" t="n">
        <f aca="false">FALSE()</f>
        <v>0</v>
      </c>
      <c r="S82" s="3" t="n">
        <f aca="false">FALSE()</f>
        <v>0</v>
      </c>
      <c r="T82" s="3" t="n">
        <f aca="false">FALSE()</f>
        <v>0</v>
      </c>
      <c r="U82" s="3" t="n">
        <f aca="false">FALSE()</f>
        <v>0</v>
      </c>
      <c r="V82" s="3" t="n">
        <f aca="false">FALSE()</f>
        <v>0</v>
      </c>
      <c r="W82" s="3" t="n">
        <f aca="false">FALSE()</f>
        <v>0</v>
      </c>
      <c r="X82" s="3" t="n">
        <f aca="false">FALSE()</f>
        <v>0</v>
      </c>
      <c r="Y82" s="3" t="n">
        <f aca="false">FALSE()</f>
        <v>0</v>
      </c>
      <c r="Z82" s="3" t="n">
        <f aca="false">FALSE()</f>
        <v>0</v>
      </c>
      <c r="AA82" s="3" t="n">
        <f aca="false">FALSE()</f>
        <v>0</v>
      </c>
      <c r="AB82" s="3" t="n">
        <f aca="false">FALSE()</f>
        <v>0</v>
      </c>
      <c r="AC82" s="3" t="n">
        <f aca="false">FALSE()</f>
        <v>0</v>
      </c>
      <c r="AD82" s="3" t="n">
        <f aca="false">FALSE()</f>
        <v>0</v>
      </c>
      <c r="AE82" s="3" t="n">
        <f aca="false">FALSE()</f>
        <v>0</v>
      </c>
      <c r="AF82" s="3" t="n">
        <f aca="false">FALSE()</f>
        <v>0</v>
      </c>
      <c r="AG82" s="3" t="n">
        <f aca="false">FALSE()</f>
        <v>0</v>
      </c>
      <c r="AH82" s="3" t="n">
        <f aca="false">FALSE()</f>
        <v>0</v>
      </c>
      <c r="AI82" s="3" t="n">
        <f aca="false">FALSE()</f>
        <v>0</v>
      </c>
      <c r="AJ82" s="3" t="n">
        <f aca="false">FALSE()</f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f aca="false">FALSE()</f>
        <v>0</v>
      </c>
    </row>
    <row r="83" customFormat="false" ht="15.75" hidden="false" customHeight="false" outlineLevel="0" collapsed="false">
      <c r="A83" s="40" t="n">
        <v>43596.8629513889</v>
      </c>
      <c r="B83" s="3" t="s">
        <v>843</v>
      </c>
      <c r="C83" s="3" t="s">
        <v>200</v>
      </c>
      <c r="D83" s="3" t="n">
        <v>9</v>
      </c>
      <c r="E83" s="3" t="n">
        <v>117</v>
      </c>
      <c r="G83" s="4" t="s">
        <v>844</v>
      </c>
      <c r="H83" s="3" t="s">
        <v>845</v>
      </c>
      <c r="I83" s="3" t="s">
        <v>611</v>
      </c>
      <c r="J83" s="3" t="s">
        <v>617</v>
      </c>
      <c r="K83" s="3" t="s">
        <v>594</v>
      </c>
      <c r="L83" s="3" t="s">
        <v>595</v>
      </c>
      <c r="M83" s="3" t="s">
        <v>232</v>
      </c>
      <c r="N83" s="3" t="n">
        <v>91</v>
      </c>
      <c r="O83" s="3" t="n">
        <v>2</v>
      </c>
      <c r="Q83" s="3" t="n">
        <f aca="false">TRUE()</f>
        <v>1</v>
      </c>
      <c r="R83" s="3" t="n">
        <f aca="false">TRUE()</f>
        <v>1</v>
      </c>
      <c r="S83" s="3" t="n">
        <f aca="false">TRUE()</f>
        <v>1</v>
      </c>
      <c r="T83" s="3" t="n">
        <f aca="false">TRUE()</f>
        <v>1</v>
      </c>
      <c r="U83" s="3" t="n">
        <f aca="false">TRUE()</f>
        <v>1</v>
      </c>
      <c r="V83" s="3" t="n">
        <f aca="false">TRUE()</f>
        <v>1</v>
      </c>
      <c r="W83" s="3" t="n">
        <f aca="false">TRUE()</f>
        <v>1</v>
      </c>
      <c r="X83" s="3" t="n">
        <f aca="false">TRUE()</f>
        <v>1</v>
      </c>
      <c r="Y83" s="3" t="n">
        <f aca="false">TRUE()</f>
        <v>1</v>
      </c>
      <c r="Z83" s="3" t="n">
        <f aca="false">TRUE()</f>
        <v>1</v>
      </c>
      <c r="AA83" s="3" t="n">
        <f aca="false">TRUE()</f>
        <v>1</v>
      </c>
      <c r="AB83" s="3" t="n">
        <f aca="false">TRUE()</f>
        <v>1</v>
      </c>
      <c r="AC83" s="3" t="n">
        <f aca="false">TRUE()</f>
        <v>1</v>
      </c>
      <c r="AD83" s="3" t="n">
        <f aca="false">TRUE()</f>
        <v>1</v>
      </c>
      <c r="AE83" s="3" t="n">
        <f aca="false">TRUE()</f>
        <v>1</v>
      </c>
      <c r="AF83" s="3" t="n">
        <f aca="false">TRUE()</f>
        <v>1</v>
      </c>
      <c r="AG83" s="3" t="n">
        <f aca="false">TRUE()</f>
        <v>1</v>
      </c>
      <c r="AH83" s="3" t="n">
        <f aca="false">FALSE()</f>
        <v>0</v>
      </c>
      <c r="AI83" s="3" t="n">
        <f aca="false">TRUE()</f>
        <v>1</v>
      </c>
      <c r="AJ83" s="3" t="n">
        <f aca="false">TRUE()</f>
        <v>1</v>
      </c>
      <c r="AK83" s="3" t="n">
        <v>5</v>
      </c>
      <c r="AL83" s="3" t="n">
        <v>5</v>
      </c>
      <c r="AM83" s="3" t="n">
        <v>5</v>
      </c>
      <c r="AN83" s="3" t="n">
        <v>4</v>
      </c>
      <c r="AO83" s="3" t="n">
        <f aca="false">FALSE()</f>
        <v>0</v>
      </c>
    </row>
    <row r="84" customFormat="false" ht="15.75" hidden="false" customHeight="false" outlineLevel="0" collapsed="false">
      <c r="A84" s="40" t="n">
        <v>43596.8617013889</v>
      </c>
      <c r="B84" s="3" t="s">
        <v>846</v>
      </c>
      <c r="C84" s="3" t="s">
        <v>418</v>
      </c>
      <c r="D84" s="3" t="n">
        <v>9</v>
      </c>
      <c r="E84" s="3" t="n">
        <v>150</v>
      </c>
      <c r="G84" s="4" t="s">
        <v>847</v>
      </c>
      <c r="H84" s="3" t="s">
        <v>848</v>
      </c>
      <c r="I84" s="3" t="s">
        <v>611</v>
      </c>
      <c r="J84" s="3" t="s">
        <v>617</v>
      </c>
      <c r="K84" s="3" t="s">
        <v>594</v>
      </c>
      <c r="L84" s="3" t="s">
        <v>595</v>
      </c>
      <c r="M84" s="3" t="s">
        <v>232</v>
      </c>
      <c r="N84" s="3" t="n">
        <v>92</v>
      </c>
      <c r="O84" s="3" t="n">
        <v>2</v>
      </c>
      <c r="Q84" s="3" t="n">
        <f aca="false">TRUE()</f>
        <v>1</v>
      </c>
      <c r="R84" s="3" t="n">
        <f aca="false">FALSE()</f>
        <v>0</v>
      </c>
      <c r="S84" s="3" t="n">
        <f aca="false">TRUE()</f>
        <v>1</v>
      </c>
      <c r="T84" s="3" t="n">
        <f aca="false">TRUE()</f>
        <v>1</v>
      </c>
      <c r="U84" s="3" t="n">
        <f aca="false">TRUE()</f>
        <v>1</v>
      </c>
      <c r="V84" s="3" t="n">
        <f aca="false">TRUE()</f>
        <v>1</v>
      </c>
      <c r="W84" s="3" t="n">
        <f aca="false">FALSE()</f>
        <v>0</v>
      </c>
      <c r="X84" s="3" t="n">
        <f aca="false">TRUE()</f>
        <v>1</v>
      </c>
      <c r="Y84" s="3" t="n">
        <f aca="false">TRUE()</f>
        <v>1</v>
      </c>
      <c r="Z84" s="3" t="n">
        <f aca="false">TRUE()</f>
        <v>1</v>
      </c>
      <c r="AA84" s="3" t="n">
        <f aca="false">TRUE()</f>
        <v>1</v>
      </c>
      <c r="AB84" s="3" t="n">
        <f aca="false">TRUE()</f>
        <v>1</v>
      </c>
      <c r="AC84" s="3" t="n">
        <f aca="false">TRUE()</f>
        <v>1</v>
      </c>
      <c r="AD84" s="3" t="n">
        <f aca="false">TRUE()</f>
        <v>1</v>
      </c>
      <c r="AE84" s="3" t="n">
        <f aca="false">TRUE()</f>
        <v>1</v>
      </c>
      <c r="AF84" s="3" t="n">
        <f aca="false">TRUE()</f>
        <v>1</v>
      </c>
      <c r="AG84" s="3" t="n">
        <f aca="false">TRUE()</f>
        <v>1</v>
      </c>
      <c r="AH84" s="3" t="n">
        <f aca="false">FALSE()</f>
        <v>0</v>
      </c>
      <c r="AI84" s="3" t="n">
        <f aca="false">TRUE()</f>
        <v>1</v>
      </c>
      <c r="AJ84" s="3" t="n">
        <f aca="false">TRUE()</f>
        <v>1</v>
      </c>
      <c r="AK84" s="3" t="n">
        <v>4</v>
      </c>
      <c r="AL84" s="3" t="n">
        <v>4</v>
      </c>
      <c r="AM84" s="3" t="n">
        <v>5</v>
      </c>
      <c r="AN84" s="3" t="n">
        <v>4</v>
      </c>
      <c r="AO84" s="3" t="n">
        <f aca="false">FALSE()</f>
        <v>0</v>
      </c>
    </row>
    <row r="85" customFormat="false" ht="15.75" hidden="false" customHeight="false" outlineLevel="0" collapsed="false">
      <c r="A85" s="40" t="n">
        <v>43597.1503472222</v>
      </c>
      <c r="B85" s="3" t="s">
        <v>849</v>
      </c>
      <c r="C85" s="3" t="s">
        <v>156</v>
      </c>
      <c r="D85" s="3" t="n">
        <v>10</v>
      </c>
      <c r="E85" s="3" t="n">
        <v>142</v>
      </c>
      <c r="G85" s="4" t="s">
        <v>850</v>
      </c>
      <c r="H85" s="3" t="s">
        <v>851</v>
      </c>
      <c r="I85" s="3" t="s">
        <v>674</v>
      </c>
      <c r="J85" s="3" t="s">
        <v>637</v>
      </c>
      <c r="K85" s="3" t="s">
        <v>594</v>
      </c>
      <c r="L85" s="3" t="s">
        <v>590</v>
      </c>
      <c r="M85" s="3" t="s">
        <v>232</v>
      </c>
      <c r="N85" s="3" t="n">
        <v>94</v>
      </c>
      <c r="O85" s="3" t="n">
        <v>2</v>
      </c>
      <c r="Q85" s="3" t="n">
        <f aca="false">TRUE()</f>
        <v>1</v>
      </c>
      <c r="R85" s="3" t="n">
        <f aca="false">TRUE()</f>
        <v>1</v>
      </c>
      <c r="S85" s="3" t="n">
        <f aca="false">TRUE()</f>
        <v>1</v>
      </c>
      <c r="T85" s="3" t="n">
        <f aca="false">TRUE()</f>
        <v>1</v>
      </c>
      <c r="U85" s="3" t="n">
        <f aca="false">TRUE()</f>
        <v>1</v>
      </c>
      <c r="V85" s="3" t="n">
        <f aca="false">TRUE()</f>
        <v>1</v>
      </c>
      <c r="W85" s="3" t="n">
        <f aca="false">TRUE()</f>
        <v>1</v>
      </c>
      <c r="X85" s="3" t="n">
        <f aca="false">TRUE()</f>
        <v>1</v>
      </c>
      <c r="Y85" s="3" t="n">
        <f aca="false">TRUE()</f>
        <v>1</v>
      </c>
      <c r="Z85" s="3" t="n">
        <f aca="false">TRUE()</f>
        <v>1</v>
      </c>
      <c r="AA85" s="3" t="n">
        <f aca="false">TRUE()</f>
        <v>1</v>
      </c>
      <c r="AB85" s="3" t="n">
        <f aca="false">TRUE()</f>
        <v>1</v>
      </c>
      <c r="AC85" s="3" t="n">
        <f aca="false">TRUE()</f>
        <v>1</v>
      </c>
      <c r="AD85" s="3" t="n">
        <f aca="false">TRUE()</f>
        <v>1</v>
      </c>
      <c r="AE85" s="3" t="n">
        <f aca="false">TRUE()</f>
        <v>1</v>
      </c>
      <c r="AF85" s="3" t="n">
        <f aca="false">TRUE()</f>
        <v>1</v>
      </c>
      <c r="AG85" s="3" t="n">
        <f aca="false">TRUE()</f>
        <v>1</v>
      </c>
      <c r="AH85" s="3" t="n">
        <f aca="false">TRUE()</f>
        <v>1</v>
      </c>
      <c r="AI85" s="3" t="n">
        <f aca="false">TRUE()</f>
        <v>1</v>
      </c>
      <c r="AJ85" s="3" t="n">
        <f aca="false">TRUE()</f>
        <v>1</v>
      </c>
      <c r="AK85" s="3" t="n">
        <v>5</v>
      </c>
      <c r="AL85" s="3" t="n">
        <v>5</v>
      </c>
      <c r="AM85" s="3" t="n">
        <v>5</v>
      </c>
      <c r="AN85" s="3" t="n">
        <v>5</v>
      </c>
      <c r="AO85" s="3" t="n">
        <f aca="false">TRUE()</f>
        <v>1</v>
      </c>
    </row>
    <row r="86" customFormat="false" ht="15.75" hidden="false" customHeight="false" outlineLevel="0" collapsed="false">
      <c r="A86" s="40" t="n">
        <v>43597.160787037</v>
      </c>
      <c r="B86" s="3" t="s">
        <v>852</v>
      </c>
      <c r="C86" s="3" t="s">
        <v>156</v>
      </c>
      <c r="D86" s="3" t="n">
        <v>9</v>
      </c>
      <c r="E86" s="3" t="n">
        <v>117</v>
      </c>
      <c r="G86" s="4" t="s">
        <v>853</v>
      </c>
      <c r="H86" s="3" t="s">
        <v>854</v>
      </c>
      <c r="I86" s="3" t="s">
        <v>582</v>
      </c>
      <c r="J86" s="3" t="s">
        <v>612</v>
      </c>
      <c r="K86" s="3" t="s">
        <v>601</v>
      </c>
      <c r="L86" s="3" t="s">
        <v>602</v>
      </c>
      <c r="M86" s="3" t="s">
        <v>585</v>
      </c>
      <c r="N86" s="3" t="n">
        <v>95</v>
      </c>
      <c r="O86" s="3" t="n">
        <v>2</v>
      </c>
      <c r="Q86" s="3" t="n">
        <f aca="false">TRUE()</f>
        <v>1</v>
      </c>
      <c r="R86" s="3" t="n">
        <f aca="false">TRUE()</f>
        <v>1</v>
      </c>
      <c r="S86" s="3" t="n">
        <f aca="false">TRUE()</f>
        <v>1</v>
      </c>
      <c r="T86" s="3" t="n">
        <f aca="false">TRUE()</f>
        <v>1</v>
      </c>
      <c r="U86" s="3" t="n">
        <f aca="false">TRUE()</f>
        <v>1</v>
      </c>
      <c r="V86" s="3" t="n">
        <f aca="false">TRUE()</f>
        <v>1</v>
      </c>
      <c r="W86" s="3" t="n">
        <f aca="false">TRUE()</f>
        <v>1</v>
      </c>
      <c r="X86" s="3" t="n">
        <f aca="false">TRUE()</f>
        <v>1</v>
      </c>
      <c r="Y86" s="3" t="n">
        <f aca="false">TRUE()</f>
        <v>1</v>
      </c>
      <c r="Z86" s="3" t="n">
        <f aca="false">TRUE()</f>
        <v>1</v>
      </c>
      <c r="AA86" s="3" t="n">
        <f aca="false">TRUE()</f>
        <v>1</v>
      </c>
      <c r="AB86" s="3" t="n">
        <f aca="false">FALSE()</f>
        <v>0</v>
      </c>
      <c r="AC86" s="3" t="n">
        <f aca="false">TRUE()</f>
        <v>1</v>
      </c>
      <c r="AD86" s="3" t="n">
        <f aca="false">TRUE()</f>
        <v>1</v>
      </c>
      <c r="AE86" s="3" t="n">
        <f aca="false">FALSE()</f>
        <v>0</v>
      </c>
      <c r="AF86" s="3" t="n">
        <f aca="false">TRUE()</f>
        <v>1</v>
      </c>
      <c r="AG86" s="3" t="n">
        <f aca="false">TRUE()</f>
        <v>1</v>
      </c>
      <c r="AH86" s="3" t="n">
        <f aca="false">TRUE()</f>
        <v>1</v>
      </c>
      <c r="AI86" s="3" t="n">
        <f aca="false">FALSE()</f>
        <v>0</v>
      </c>
      <c r="AJ86" s="3" t="n">
        <f aca="false">FALSE()</f>
        <v>0</v>
      </c>
      <c r="AK86" s="3" t="n">
        <v>5</v>
      </c>
      <c r="AL86" s="3" t="n">
        <v>5</v>
      </c>
      <c r="AM86" s="3" t="n">
        <v>3</v>
      </c>
      <c r="AN86" s="3" t="n">
        <v>3</v>
      </c>
      <c r="AO86" s="3" t="n">
        <f aca="false">TRUE()</f>
        <v>1</v>
      </c>
    </row>
    <row r="87" customFormat="false" ht="15.75" hidden="false" customHeight="false" outlineLevel="0" collapsed="false">
      <c r="A87" s="40" t="n">
        <v>43597.1856712963</v>
      </c>
      <c r="B87" s="3" t="s">
        <v>855</v>
      </c>
      <c r="C87" s="3" t="s">
        <v>856</v>
      </c>
      <c r="D87" s="3" t="n">
        <v>8</v>
      </c>
      <c r="E87" s="3" t="n">
        <v>117</v>
      </c>
      <c r="G87" s="4" t="s">
        <v>857</v>
      </c>
      <c r="H87" s="3" t="s">
        <v>858</v>
      </c>
      <c r="I87" s="3" t="s">
        <v>625</v>
      </c>
      <c r="J87" s="3" t="s">
        <v>637</v>
      </c>
      <c r="K87" s="3" t="s">
        <v>601</v>
      </c>
      <c r="L87" s="3" t="s">
        <v>595</v>
      </c>
      <c r="M87" s="3" t="s">
        <v>232</v>
      </c>
      <c r="N87" s="3" t="n">
        <v>96</v>
      </c>
      <c r="O87" s="3" t="n">
        <v>2</v>
      </c>
      <c r="Q87" s="3" t="n">
        <f aca="false">TRUE()</f>
        <v>1</v>
      </c>
      <c r="R87" s="3" t="n">
        <f aca="false">TRUE()</f>
        <v>1</v>
      </c>
      <c r="S87" s="3" t="n">
        <f aca="false">TRUE()</f>
        <v>1</v>
      </c>
      <c r="T87" s="3" t="n">
        <f aca="false">TRUE()</f>
        <v>1</v>
      </c>
      <c r="U87" s="3" t="n">
        <f aca="false">TRUE()</f>
        <v>1</v>
      </c>
      <c r="V87" s="3" t="n">
        <f aca="false">TRUE()</f>
        <v>1</v>
      </c>
      <c r="W87" s="3" t="n">
        <f aca="false">TRUE()</f>
        <v>1</v>
      </c>
      <c r="X87" s="3" t="n">
        <f aca="false">TRUE()</f>
        <v>1</v>
      </c>
      <c r="Y87" s="3" t="n">
        <f aca="false">TRUE()</f>
        <v>1</v>
      </c>
      <c r="Z87" s="3" t="n">
        <f aca="false">TRUE()</f>
        <v>1</v>
      </c>
      <c r="AA87" s="3" t="n">
        <f aca="false">TRUE()</f>
        <v>1</v>
      </c>
      <c r="AB87" s="3" t="n">
        <f aca="false">TRUE()</f>
        <v>1</v>
      </c>
      <c r="AC87" s="3" t="n">
        <f aca="false">FALSE()</f>
        <v>0</v>
      </c>
      <c r="AD87" s="3" t="n">
        <f aca="false">FALSE()</f>
        <v>0</v>
      </c>
      <c r="AE87" s="3" t="n">
        <f aca="false">FALSE()</f>
        <v>0</v>
      </c>
      <c r="AF87" s="3" t="n">
        <f aca="false">TRUE()</f>
        <v>1</v>
      </c>
      <c r="AG87" s="3" t="n">
        <f aca="false">TRUE()</f>
        <v>1</v>
      </c>
      <c r="AH87" s="3" t="n">
        <f aca="false">FALSE()</f>
        <v>0</v>
      </c>
      <c r="AI87" s="3" t="n">
        <f aca="false">FALSE()</f>
        <v>0</v>
      </c>
      <c r="AJ87" s="3" t="n">
        <f aca="false">FALSE()</f>
        <v>0</v>
      </c>
      <c r="AK87" s="3" t="n">
        <v>5</v>
      </c>
      <c r="AL87" s="3" t="n">
        <v>5</v>
      </c>
      <c r="AM87" s="3" t="n">
        <v>2</v>
      </c>
      <c r="AN87" s="3" t="n">
        <v>2</v>
      </c>
      <c r="AO87" s="3" t="n">
        <f aca="false">FALSE()</f>
        <v>0</v>
      </c>
    </row>
    <row r="88" customFormat="false" ht="15.75" hidden="false" customHeight="false" outlineLevel="0" collapsed="false">
      <c r="A88" s="40" t="n">
        <v>43597.1894328704</v>
      </c>
      <c r="B88" s="3" t="s">
        <v>859</v>
      </c>
      <c r="C88" s="3" t="s">
        <v>13</v>
      </c>
      <c r="D88" s="3" t="n">
        <v>10</v>
      </c>
      <c r="E88" s="3" t="n">
        <v>117</v>
      </c>
      <c r="F88" s="3" t="s">
        <v>860</v>
      </c>
      <c r="G88" s="4" t="s">
        <v>861</v>
      </c>
      <c r="H88" s="3" t="s">
        <v>862</v>
      </c>
      <c r="I88" s="3" t="s">
        <v>611</v>
      </c>
      <c r="J88" s="3" t="s">
        <v>593</v>
      </c>
      <c r="K88" s="3" t="s">
        <v>607</v>
      </c>
      <c r="L88" s="3" t="s">
        <v>653</v>
      </c>
      <c r="M88" s="3" t="s">
        <v>585</v>
      </c>
      <c r="N88" s="3" t="n">
        <v>97</v>
      </c>
      <c r="O88" s="3" t="n">
        <v>2</v>
      </c>
      <c r="Q88" s="3" t="n">
        <f aca="false">FALSE()</f>
        <v>0</v>
      </c>
      <c r="R88" s="3" t="n">
        <f aca="false">FALSE()</f>
        <v>0</v>
      </c>
      <c r="S88" s="3" t="n">
        <f aca="false">FALSE()</f>
        <v>0</v>
      </c>
      <c r="T88" s="3" t="n">
        <f aca="false">FALSE()</f>
        <v>0</v>
      </c>
      <c r="U88" s="3" t="n">
        <f aca="false">FALSE()</f>
        <v>0</v>
      </c>
      <c r="V88" s="3" t="n">
        <f aca="false">FALSE()</f>
        <v>0</v>
      </c>
      <c r="W88" s="3" t="n">
        <f aca="false">FALSE()</f>
        <v>0</v>
      </c>
      <c r="X88" s="3" t="n">
        <f aca="false">FALSE()</f>
        <v>0</v>
      </c>
      <c r="Y88" s="3" t="n">
        <f aca="false">FALSE()</f>
        <v>0</v>
      </c>
      <c r="Z88" s="3" t="n">
        <f aca="false">FALSE()</f>
        <v>0</v>
      </c>
      <c r="AA88" s="3" t="n">
        <f aca="false">FALSE()</f>
        <v>0</v>
      </c>
      <c r="AB88" s="3" t="n">
        <f aca="false">FALSE()</f>
        <v>0</v>
      </c>
      <c r="AC88" s="3" t="n">
        <f aca="false">FALSE()</f>
        <v>0</v>
      </c>
      <c r="AD88" s="3" t="n">
        <f aca="false">FALSE()</f>
        <v>0</v>
      </c>
      <c r="AE88" s="3" t="n">
        <f aca="false">FALSE()</f>
        <v>0</v>
      </c>
      <c r="AF88" s="3" t="n">
        <f aca="false">FALSE()</f>
        <v>0</v>
      </c>
      <c r="AG88" s="3" t="n">
        <f aca="false">FALSE()</f>
        <v>0</v>
      </c>
      <c r="AH88" s="3" t="n">
        <f aca="false">FALSE()</f>
        <v>0</v>
      </c>
      <c r="AI88" s="3" t="n">
        <f aca="false">FALSE()</f>
        <v>0</v>
      </c>
      <c r="AJ88" s="3" t="n">
        <f aca="false">FALSE()</f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f aca="false">FALSE()</f>
        <v>0</v>
      </c>
    </row>
    <row r="89" customFormat="false" ht="15.75" hidden="false" customHeight="false" outlineLevel="0" collapsed="false">
      <c r="A89" s="40" t="n">
        <v>43597.2128703704</v>
      </c>
      <c r="B89" s="3" t="s">
        <v>275</v>
      </c>
      <c r="C89" s="3" t="s">
        <v>276</v>
      </c>
      <c r="D89" s="3" t="n">
        <v>8</v>
      </c>
      <c r="E89" s="3" t="n">
        <v>177</v>
      </c>
      <c r="G89" s="4" t="s">
        <v>863</v>
      </c>
      <c r="H89" s="3" t="s">
        <v>864</v>
      </c>
      <c r="I89" s="3" t="s">
        <v>339</v>
      </c>
      <c r="J89" s="3" t="s">
        <v>339</v>
      </c>
      <c r="K89" s="3" t="s">
        <v>686</v>
      </c>
      <c r="L89" s="3" t="s">
        <v>608</v>
      </c>
      <c r="M89" s="3" t="s">
        <v>585</v>
      </c>
      <c r="N89" s="3" t="n">
        <v>98</v>
      </c>
      <c r="O89" s="3" t="n">
        <v>2</v>
      </c>
      <c r="P89" s="3" t="s">
        <v>865</v>
      </c>
      <c r="Q89" s="3" t="n">
        <f aca="false">FALSE()</f>
        <v>0</v>
      </c>
      <c r="R89" s="3" t="n">
        <f aca="false">FALSE()</f>
        <v>0</v>
      </c>
      <c r="S89" s="3" t="n">
        <f aca="false">FALSE()</f>
        <v>0</v>
      </c>
      <c r="T89" s="3" t="n">
        <f aca="false">FALSE()</f>
        <v>0</v>
      </c>
      <c r="U89" s="3" t="n">
        <f aca="false">FALSE()</f>
        <v>0</v>
      </c>
      <c r="V89" s="3" t="n">
        <f aca="false">FALSE()</f>
        <v>0</v>
      </c>
      <c r="W89" s="3" t="n">
        <f aca="false">FALSE()</f>
        <v>0</v>
      </c>
      <c r="X89" s="3" t="n">
        <f aca="false">FALSE()</f>
        <v>0</v>
      </c>
      <c r="Y89" s="3" t="n">
        <f aca="false">FALSE()</f>
        <v>0</v>
      </c>
      <c r="Z89" s="3" t="n">
        <f aca="false">FALSE()</f>
        <v>0</v>
      </c>
      <c r="AA89" s="3" t="n">
        <f aca="false">FALSE()</f>
        <v>0</v>
      </c>
      <c r="AB89" s="3" t="n">
        <f aca="false">FALSE()</f>
        <v>0</v>
      </c>
      <c r="AC89" s="3" t="n">
        <f aca="false">FALSE()</f>
        <v>0</v>
      </c>
      <c r="AD89" s="3" t="n">
        <f aca="false">FALSE()</f>
        <v>0</v>
      </c>
      <c r="AE89" s="3" t="n">
        <f aca="false">FALSE()</f>
        <v>0</v>
      </c>
      <c r="AF89" s="3" t="n">
        <f aca="false">FALSE()</f>
        <v>0</v>
      </c>
      <c r="AG89" s="3" t="n">
        <f aca="false">FALSE()</f>
        <v>0</v>
      </c>
      <c r="AH89" s="3" t="n">
        <f aca="false">FALSE()</f>
        <v>0</v>
      </c>
      <c r="AI89" s="3" t="n">
        <f aca="false">FALSE()</f>
        <v>0</v>
      </c>
      <c r="AJ89" s="3" t="n">
        <f aca="false">FALSE()</f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f aca="false">FALSE()</f>
        <v>0</v>
      </c>
    </row>
    <row r="90" customFormat="false" ht="15.75" hidden="false" customHeight="false" outlineLevel="0" collapsed="false">
      <c r="A90" s="40" t="n">
        <v>43597.217974537</v>
      </c>
      <c r="B90" s="3" t="s">
        <v>866</v>
      </c>
      <c r="C90" s="3" t="s">
        <v>263</v>
      </c>
      <c r="D90" s="3" t="n">
        <v>9</v>
      </c>
      <c r="E90" s="3" t="n">
        <v>117</v>
      </c>
      <c r="G90" s="4" t="s">
        <v>867</v>
      </c>
      <c r="H90" s="3" t="s">
        <v>868</v>
      </c>
      <c r="I90" s="3" t="s">
        <v>592</v>
      </c>
      <c r="J90" s="3" t="s">
        <v>637</v>
      </c>
      <c r="K90" s="3" t="s">
        <v>589</v>
      </c>
      <c r="L90" s="3" t="s">
        <v>638</v>
      </c>
      <c r="M90" s="3" t="s">
        <v>232</v>
      </c>
      <c r="N90" s="3" t="n">
        <v>99</v>
      </c>
      <c r="O90" s="3" t="n">
        <v>2</v>
      </c>
      <c r="Q90" s="3" t="n">
        <f aca="false">TRUE()</f>
        <v>1</v>
      </c>
      <c r="R90" s="3" t="n">
        <f aca="false">TRUE()</f>
        <v>1</v>
      </c>
      <c r="S90" s="3" t="n">
        <f aca="false">TRUE()</f>
        <v>1</v>
      </c>
      <c r="T90" s="3" t="n">
        <f aca="false">TRUE()</f>
        <v>1</v>
      </c>
      <c r="U90" s="3" t="n">
        <f aca="false">TRUE()</f>
        <v>1</v>
      </c>
      <c r="V90" s="3" t="n">
        <f aca="false">TRUE()</f>
        <v>1</v>
      </c>
      <c r="W90" s="3" t="n">
        <f aca="false">TRUE()</f>
        <v>1</v>
      </c>
      <c r="X90" s="3" t="n">
        <f aca="false">TRUE()</f>
        <v>1</v>
      </c>
      <c r="Y90" s="3" t="n">
        <f aca="false">TRUE()</f>
        <v>1</v>
      </c>
      <c r="Z90" s="3" t="n">
        <f aca="false">TRUE()</f>
        <v>1</v>
      </c>
      <c r="AA90" s="3" t="n">
        <f aca="false">FALSE()</f>
        <v>0</v>
      </c>
      <c r="AB90" s="3" t="n">
        <f aca="false">TRUE()</f>
        <v>1</v>
      </c>
      <c r="AC90" s="3" t="n">
        <f aca="false">FALSE()</f>
        <v>0</v>
      </c>
      <c r="AD90" s="3" t="n">
        <f aca="false">TRUE()</f>
        <v>1</v>
      </c>
      <c r="AE90" s="3" t="n">
        <f aca="false">TRUE()</f>
        <v>1</v>
      </c>
      <c r="AF90" s="3" t="n">
        <f aca="false">TRUE()</f>
        <v>1</v>
      </c>
      <c r="AG90" s="3" t="n">
        <f aca="false">TRUE()</f>
        <v>1</v>
      </c>
      <c r="AH90" s="3" t="n">
        <f aca="false">TRUE()</f>
        <v>1</v>
      </c>
      <c r="AI90" s="3" t="n">
        <f aca="false">TRUE()</f>
        <v>1</v>
      </c>
      <c r="AJ90" s="3" t="n">
        <f aca="false">FALSE()</f>
        <v>0</v>
      </c>
      <c r="AK90" s="3" t="n">
        <v>5</v>
      </c>
      <c r="AL90" s="3" t="n">
        <v>5</v>
      </c>
      <c r="AM90" s="3" t="n">
        <v>3</v>
      </c>
      <c r="AN90" s="3" t="n">
        <v>4</v>
      </c>
      <c r="AO90" s="3" t="n">
        <f aca="false">FALSE()</f>
        <v>0</v>
      </c>
    </row>
    <row r="91" customFormat="false" ht="15.75" hidden="false" customHeight="false" outlineLevel="0" collapsed="false">
      <c r="A91" s="40" t="n">
        <v>43597.2557175926</v>
      </c>
      <c r="B91" s="3" t="s">
        <v>869</v>
      </c>
      <c r="C91" s="3" t="s">
        <v>61</v>
      </c>
      <c r="D91" s="3" t="n">
        <v>9</v>
      </c>
      <c r="E91" s="3" t="n">
        <v>117</v>
      </c>
      <c r="G91" s="4" t="s">
        <v>870</v>
      </c>
      <c r="H91" s="3" t="s">
        <v>871</v>
      </c>
      <c r="I91" s="3" t="s">
        <v>611</v>
      </c>
      <c r="J91" s="3" t="s">
        <v>593</v>
      </c>
      <c r="K91" s="3" t="s">
        <v>607</v>
      </c>
      <c r="L91" s="3" t="s">
        <v>653</v>
      </c>
      <c r="M91" s="3" t="s">
        <v>585</v>
      </c>
      <c r="N91" s="3" t="n">
        <v>100</v>
      </c>
      <c r="O91" s="3" t="n">
        <v>2</v>
      </c>
      <c r="Q91" s="3" t="n">
        <f aca="false">TRUE()</f>
        <v>1</v>
      </c>
      <c r="R91" s="3" t="n">
        <f aca="false">TRUE()</f>
        <v>1</v>
      </c>
      <c r="S91" s="3" t="n">
        <f aca="false">TRUE()</f>
        <v>1</v>
      </c>
      <c r="T91" s="3" t="n">
        <f aca="false">TRUE()</f>
        <v>1</v>
      </c>
      <c r="U91" s="3" t="n">
        <f aca="false">TRUE()</f>
        <v>1</v>
      </c>
      <c r="V91" s="3" t="n">
        <f aca="false">TRUE()</f>
        <v>1</v>
      </c>
      <c r="W91" s="3" t="n">
        <f aca="false">TRUE()</f>
        <v>1</v>
      </c>
      <c r="X91" s="3" t="n">
        <f aca="false">TRUE()</f>
        <v>1</v>
      </c>
      <c r="Y91" s="3" t="n">
        <f aca="false">TRUE()</f>
        <v>1</v>
      </c>
      <c r="Z91" s="3" t="n">
        <f aca="false">TRUE()</f>
        <v>1</v>
      </c>
      <c r="AA91" s="3" t="n">
        <f aca="false">TRUE()</f>
        <v>1</v>
      </c>
      <c r="AB91" s="3" t="n">
        <f aca="false">TRUE()</f>
        <v>1</v>
      </c>
      <c r="AC91" s="3" t="n">
        <f aca="false">TRUE()</f>
        <v>1</v>
      </c>
      <c r="AD91" s="3" t="n">
        <f aca="false">TRUE()</f>
        <v>1</v>
      </c>
      <c r="AE91" s="3" t="n">
        <f aca="false">TRUE()</f>
        <v>1</v>
      </c>
      <c r="AF91" s="3" t="n">
        <f aca="false">TRUE()</f>
        <v>1</v>
      </c>
      <c r="AG91" s="3" t="n">
        <f aca="false">FALSE()</f>
        <v>0</v>
      </c>
      <c r="AH91" s="3" t="n">
        <f aca="false">TRUE()</f>
        <v>1</v>
      </c>
      <c r="AI91" s="3" t="n">
        <f aca="false">TRUE()</f>
        <v>1</v>
      </c>
      <c r="AJ91" s="3" t="n">
        <f aca="false">TRUE()</f>
        <v>1</v>
      </c>
      <c r="AK91" s="3" t="n">
        <v>5</v>
      </c>
      <c r="AL91" s="3" t="n">
        <v>5</v>
      </c>
      <c r="AM91" s="3" t="n">
        <v>5</v>
      </c>
      <c r="AN91" s="3" t="n">
        <v>4</v>
      </c>
      <c r="AO91" s="3" t="n">
        <f aca="false">TRUE()</f>
        <v>1</v>
      </c>
    </row>
    <row r="92" customFormat="false" ht="15.75" hidden="false" customHeight="false" outlineLevel="0" collapsed="false">
      <c r="A92" s="40" t="n">
        <v>43597.2969328704</v>
      </c>
      <c r="B92" s="3" t="s">
        <v>120</v>
      </c>
      <c r="C92" s="3" t="s">
        <v>121</v>
      </c>
      <c r="D92" s="3" t="n">
        <v>9</v>
      </c>
      <c r="E92" s="3" t="n">
        <v>139</v>
      </c>
      <c r="G92" s="4" t="s">
        <v>872</v>
      </c>
      <c r="H92" s="3" t="s">
        <v>124</v>
      </c>
      <c r="I92" s="3" t="s">
        <v>674</v>
      </c>
      <c r="J92" s="3" t="s">
        <v>617</v>
      </c>
      <c r="K92" s="3" t="s">
        <v>594</v>
      </c>
      <c r="L92" s="3" t="s">
        <v>638</v>
      </c>
      <c r="M92" s="3" t="s">
        <v>232</v>
      </c>
      <c r="N92" s="3" t="n">
        <v>101</v>
      </c>
      <c r="O92" s="3" t="n">
        <v>2</v>
      </c>
      <c r="Q92" s="3" t="n">
        <f aca="false">TRUE()</f>
        <v>1</v>
      </c>
      <c r="R92" s="3" t="n">
        <f aca="false">TRUE()</f>
        <v>1</v>
      </c>
      <c r="S92" s="3" t="n">
        <f aca="false">TRUE()</f>
        <v>1</v>
      </c>
      <c r="T92" s="3" t="n">
        <f aca="false">TRUE()</f>
        <v>1</v>
      </c>
      <c r="U92" s="3" t="n">
        <f aca="false">TRUE()</f>
        <v>1</v>
      </c>
      <c r="V92" s="3" t="n">
        <f aca="false">TRUE()</f>
        <v>1</v>
      </c>
      <c r="W92" s="3" t="n">
        <f aca="false">TRUE()</f>
        <v>1</v>
      </c>
      <c r="X92" s="3" t="n">
        <f aca="false">TRUE()</f>
        <v>1</v>
      </c>
      <c r="Y92" s="3" t="n">
        <f aca="false">TRUE()</f>
        <v>1</v>
      </c>
      <c r="Z92" s="3" t="n">
        <f aca="false">TRUE()</f>
        <v>1</v>
      </c>
      <c r="AA92" s="3" t="n">
        <f aca="false">TRUE()</f>
        <v>1</v>
      </c>
      <c r="AB92" s="3" t="n">
        <f aca="false">TRUE()</f>
        <v>1</v>
      </c>
      <c r="AC92" s="3" t="n">
        <f aca="false">TRUE()</f>
        <v>1</v>
      </c>
      <c r="AD92" s="3" t="n">
        <f aca="false">TRUE()</f>
        <v>1</v>
      </c>
      <c r="AE92" s="3" t="n">
        <f aca="false">TRUE()</f>
        <v>1</v>
      </c>
      <c r="AF92" s="3" t="n">
        <f aca="false">TRUE()</f>
        <v>1</v>
      </c>
      <c r="AG92" s="3" t="n">
        <f aca="false">TRUE()</f>
        <v>1</v>
      </c>
      <c r="AH92" s="3" t="n">
        <f aca="false">TRUE()</f>
        <v>1</v>
      </c>
      <c r="AI92" s="3" t="n">
        <f aca="false">TRUE()</f>
        <v>1</v>
      </c>
      <c r="AJ92" s="3" t="n">
        <f aca="false">TRUE()</f>
        <v>1</v>
      </c>
      <c r="AK92" s="3" t="n">
        <v>5</v>
      </c>
      <c r="AL92" s="3" t="n">
        <v>5</v>
      </c>
      <c r="AM92" s="3" t="n">
        <v>5</v>
      </c>
      <c r="AN92" s="3" t="n">
        <v>5</v>
      </c>
      <c r="AO92" s="3" t="n">
        <f aca="false">FALSE()</f>
        <v>0</v>
      </c>
    </row>
    <row r="93" customFormat="false" ht="15.75" hidden="false" customHeight="false" outlineLevel="0" collapsed="false">
      <c r="A93" s="40" t="n">
        <v>43597.3056018519</v>
      </c>
      <c r="B93" s="3" t="s">
        <v>873</v>
      </c>
      <c r="C93" s="3" t="s">
        <v>461</v>
      </c>
      <c r="D93" s="3" t="n">
        <v>9</v>
      </c>
      <c r="E93" s="3" t="n">
        <v>117</v>
      </c>
      <c r="G93" s="4" t="s">
        <v>874</v>
      </c>
      <c r="H93" s="3" t="s">
        <v>875</v>
      </c>
      <c r="I93" s="3" t="s">
        <v>582</v>
      </c>
      <c r="J93" s="3" t="s">
        <v>612</v>
      </c>
      <c r="K93" s="3" t="s">
        <v>607</v>
      </c>
      <c r="L93" s="3" t="s">
        <v>595</v>
      </c>
      <c r="M93" s="3" t="s">
        <v>585</v>
      </c>
      <c r="N93" s="3" t="n">
        <v>102</v>
      </c>
      <c r="O93" s="3" t="n">
        <v>2</v>
      </c>
      <c r="Q93" s="3" t="n">
        <f aca="false">TRUE()</f>
        <v>1</v>
      </c>
      <c r="R93" s="3" t="n">
        <f aca="false">TRUE()</f>
        <v>1</v>
      </c>
      <c r="S93" s="3" t="n">
        <f aca="false">TRUE()</f>
        <v>1</v>
      </c>
      <c r="T93" s="3" t="n">
        <f aca="false">TRUE()</f>
        <v>1</v>
      </c>
      <c r="U93" s="3" t="n">
        <f aca="false">FALSE()</f>
        <v>0</v>
      </c>
      <c r="V93" s="3" t="n">
        <f aca="false">TRUE()</f>
        <v>1</v>
      </c>
      <c r="W93" s="3" t="n">
        <f aca="false">TRUE()</f>
        <v>1</v>
      </c>
      <c r="X93" s="3" t="n">
        <f aca="false">TRUE()</f>
        <v>1</v>
      </c>
      <c r="Y93" s="3" t="n">
        <f aca="false">TRUE()</f>
        <v>1</v>
      </c>
      <c r="Z93" s="3" t="n">
        <f aca="false">FALSE()</f>
        <v>0</v>
      </c>
      <c r="AA93" s="3" t="n">
        <f aca="false">TRUE()</f>
        <v>1</v>
      </c>
      <c r="AB93" s="3" t="n">
        <f aca="false">TRUE()</f>
        <v>1</v>
      </c>
      <c r="AC93" s="3" t="n">
        <f aca="false">TRUE()</f>
        <v>1</v>
      </c>
      <c r="AD93" s="3" t="n">
        <f aca="false">TRUE()</f>
        <v>1</v>
      </c>
      <c r="AE93" s="3" t="n">
        <f aca="false">TRUE()</f>
        <v>1</v>
      </c>
      <c r="AF93" s="3" t="n">
        <f aca="false">TRUE()</f>
        <v>1</v>
      </c>
      <c r="AG93" s="3" t="n">
        <f aca="false">TRUE()</f>
        <v>1</v>
      </c>
      <c r="AH93" s="3" t="n">
        <f aca="false">FALSE()</f>
        <v>0</v>
      </c>
      <c r="AI93" s="3" t="n">
        <f aca="false">TRUE()</f>
        <v>1</v>
      </c>
      <c r="AJ93" s="3" t="n">
        <f aca="false">TRUE()</f>
        <v>1</v>
      </c>
      <c r="AK93" s="3" t="n">
        <v>4</v>
      </c>
      <c r="AL93" s="3" t="n">
        <v>4</v>
      </c>
      <c r="AM93" s="3" t="n">
        <v>5</v>
      </c>
      <c r="AN93" s="3" t="n">
        <v>4</v>
      </c>
      <c r="AO93" s="3" t="n">
        <f aca="false">FALSE()</f>
        <v>0</v>
      </c>
    </row>
    <row r="94" customFormat="false" ht="15.75" hidden="false" customHeight="false" outlineLevel="0" collapsed="false">
      <c r="A94" s="40" t="n">
        <v>43597.358587963</v>
      </c>
      <c r="B94" s="3" t="s">
        <v>876</v>
      </c>
      <c r="C94" s="3" t="s">
        <v>104</v>
      </c>
      <c r="D94" s="3" t="n">
        <v>11</v>
      </c>
      <c r="E94" s="3" t="n">
        <v>149</v>
      </c>
      <c r="G94" s="4" t="s">
        <v>877</v>
      </c>
      <c r="H94" s="3" t="s">
        <v>878</v>
      </c>
      <c r="I94" s="3" t="s">
        <v>625</v>
      </c>
      <c r="J94" s="3" t="s">
        <v>637</v>
      </c>
      <c r="K94" s="3" t="s">
        <v>594</v>
      </c>
      <c r="L94" s="3" t="s">
        <v>595</v>
      </c>
      <c r="M94" s="3" t="s">
        <v>585</v>
      </c>
      <c r="N94" s="3" t="n">
        <v>103</v>
      </c>
      <c r="O94" s="3" t="n">
        <v>2</v>
      </c>
      <c r="Q94" s="3" t="n">
        <f aca="false">TRUE()</f>
        <v>1</v>
      </c>
      <c r="R94" s="3" t="n">
        <f aca="false">FALSE()</f>
        <v>0</v>
      </c>
      <c r="S94" s="3" t="n">
        <f aca="false">FALSE()</f>
        <v>0</v>
      </c>
      <c r="T94" s="3" t="n">
        <f aca="false">TRUE()</f>
        <v>1</v>
      </c>
      <c r="U94" s="3" t="n">
        <f aca="false">FALSE()</f>
        <v>0</v>
      </c>
      <c r="V94" s="3" t="n">
        <f aca="false">TRUE()</f>
        <v>1</v>
      </c>
      <c r="W94" s="3" t="n">
        <f aca="false">FALSE()</f>
        <v>0</v>
      </c>
      <c r="X94" s="3" t="n">
        <f aca="false">FALSE()</f>
        <v>0</v>
      </c>
      <c r="Y94" s="3" t="n">
        <f aca="false">TRUE()</f>
        <v>1</v>
      </c>
      <c r="Z94" s="3" t="n">
        <f aca="false">FALSE()</f>
        <v>0</v>
      </c>
      <c r="AA94" s="3" t="n">
        <f aca="false">FALSE()</f>
        <v>0</v>
      </c>
      <c r="AB94" s="3" t="n">
        <f aca="false">FALSE()</f>
        <v>0</v>
      </c>
      <c r="AC94" s="3" t="n">
        <f aca="false">TRUE()</f>
        <v>1</v>
      </c>
      <c r="AD94" s="3" t="n">
        <f aca="false">TRUE()</f>
        <v>1</v>
      </c>
      <c r="AE94" s="3" t="n">
        <f aca="false">FALSE()</f>
        <v>0</v>
      </c>
      <c r="AF94" s="3" t="n">
        <f aca="false">FALSE()</f>
        <v>0</v>
      </c>
      <c r="AG94" s="3" t="n">
        <f aca="false">TRUE()</f>
        <v>1</v>
      </c>
      <c r="AH94" s="3" t="n">
        <f aca="false">FALSE()</f>
        <v>0</v>
      </c>
      <c r="AI94" s="3" t="n">
        <f aca="false">TRUE()</f>
        <v>1</v>
      </c>
      <c r="AJ94" s="3" t="n">
        <f aca="false">TRUE()</f>
        <v>1</v>
      </c>
      <c r="AK94" s="3" t="n">
        <v>2</v>
      </c>
      <c r="AL94" s="3" t="n">
        <v>2</v>
      </c>
      <c r="AM94" s="3" t="n">
        <v>2</v>
      </c>
      <c r="AN94" s="3" t="n">
        <v>3</v>
      </c>
      <c r="AO94" s="3" t="n">
        <f aca="false">FALSE()</f>
        <v>0</v>
      </c>
    </row>
    <row r="95" customFormat="false" ht="15.75" hidden="false" customHeight="false" outlineLevel="0" collapsed="false">
      <c r="A95" s="40" t="n">
        <v>43597.3857523148</v>
      </c>
      <c r="B95" s="3" t="s">
        <v>251</v>
      </c>
      <c r="C95" s="3" t="s">
        <v>252</v>
      </c>
      <c r="D95" s="3" t="n">
        <v>7</v>
      </c>
      <c r="E95" s="3" t="n">
        <v>117</v>
      </c>
      <c r="G95" s="4" t="s">
        <v>879</v>
      </c>
      <c r="H95" s="3" t="s">
        <v>255</v>
      </c>
      <c r="I95" s="3" t="s">
        <v>675</v>
      </c>
      <c r="J95" s="3" t="s">
        <v>593</v>
      </c>
      <c r="K95" s="3" t="s">
        <v>686</v>
      </c>
      <c r="L95" s="3" t="s">
        <v>608</v>
      </c>
      <c r="M95" s="3" t="s">
        <v>232</v>
      </c>
      <c r="N95" s="3" t="n">
        <v>104</v>
      </c>
      <c r="O95" s="3" t="n">
        <v>2</v>
      </c>
      <c r="Q95" s="3" t="n">
        <f aca="false">TRUE()</f>
        <v>1</v>
      </c>
      <c r="R95" s="3" t="n">
        <f aca="false">TRUE()</f>
        <v>1</v>
      </c>
      <c r="S95" s="3" t="n">
        <f aca="false">TRUE()</f>
        <v>1</v>
      </c>
      <c r="T95" s="3" t="n">
        <f aca="false">TRUE()</f>
        <v>1</v>
      </c>
      <c r="U95" s="3" t="n">
        <f aca="false">TRUE()</f>
        <v>1</v>
      </c>
      <c r="V95" s="3" t="n">
        <f aca="false">TRUE()</f>
        <v>1</v>
      </c>
      <c r="W95" s="3" t="n">
        <f aca="false">TRUE()</f>
        <v>1</v>
      </c>
      <c r="X95" s="3" t="n">
        <f aca="false">TRUE()</f>
        <v>1</v>
      </c>
      <c r="Y95" s="3" t="n">
        <f aca="false">TRUE()</f>
        <v>1</v>
      </c>
      <c r="Z95" s="3" t="n">
        <f aca="false">TRUE()</f>
        <v>1</v>
      </c>
      <c r="AA95" s="3" t="n">
        <f aca="false">TRUE()</f>
        <v>1</v>
      </c>
      <c r="AB95" s="3" t="n">
        <f aca="false">TRUE()</f>
        <v>1</v>
      </c>
      <c r="AC95" s="3" t="n">
        <f aca="false">TRUE()</f>
        <v>1</v>
      </c>
      <c r="AD95" s="3" t="n">
        <f aca="false">TRUE()</f>
        <v>1</v>
      </c>
      <c r="AE95" s="3" t="n">
        <f aca="false">TRUE()</f>
        <v>1</v>
      </c>
      <c r="AF95" s="3" t="n">
        <f aca="false">TRUE()</f>
        <v>1</v>
      </c>
      <c r="AG95" s="3" t="n">
        <f aca="false">TRUE()</f>
        <v>1</v>
      </c>
      <c r="AH95" s="3" t="n">
        <f aca="false">TRUE()</f>
        <v>1</v>
      </c>
      <c r="AI95" s="3" t="n">
        <f aca="false">TRUE()</f>
        <v>1</v>
      </c>
      <c r="AJ95" s="3" t="n">
        <f aca="false">TRUE()</f>
        <v>1</v>
      </c>
      <c r="AK95" s="3" t="n">
        <v>5</v>
      </c>
      <c r="AL95" s="3" t="n">
        <v>5</v>
      </c>
      <c r="AM95" s="3" t="n">
        <v>5</v>
      </c>
      <c r="AN95" s="3" t="n">
        <v>5</v>
      </c>
      <c r="AO95" s="3" t="n">
        <f aca="false">FALSE()</f>
        <v>0</v>
      </c>
    </row>
    <row r="96" customFormat="false" ht="15.75" hidden="false" customHeight="false" outlineLevel="0" collapsed="false">
      <c r="A96" s="40" t="n">
        <v>43597.4355439815</v>
      </c>
      <c r="B96" s="3" t="s">
        <v>880</v>
      </c>
      <c r="C96" s="3" t="s">
        <v>210</v>
      </c>
      <c r="D96" s="3" t="n">
        <v>10</v>
      </c>
      <c r="E96" s="3" t="n">
        <v>117</v>
      </c>
      <c r="G96" s="4" t="s">
        <v>881</v>
      </c>
      <c r="H96" s="3" t="s">
        <v>882</v>
      </c>
      <c r="I96" s="3" t="s">
        <v>582</v>
      </c>
      <c r="J96" s="3" t="s">
        <v>593</v>
      </c>
      <c r="K96" s="3" t="s">
        <v>883</v>
      </c>
      <c r="L96" s="3" t="s">
        <v>602</v>
      </c>
      <c r="M96" s="3" t="s">
        <v>585</v>
      </c>
      <c r="N96" s="3" t="n">
        <v>105</v>
      </c>
      <c r="O96" s="3" t="n">
        <v>2</v>
      </c>
      <c r="Q96" s="3" t="n">
        <f aca="false">TRUE()</f>
        <v>1</v>
      </c>
      <c r="R96" s="3" t="n">
        <f aca="false">TRUE()</f>
        <v>1</v>
      </c>
      <c r="S96" s="3" t="n">
        <f aca="false">TRUE()</f>
        <v>1</v>
      </c>
      <c r="T96" s="3" t="n">
        <f aca="false">TRUE()</f>
        <v>1</v>
      </c>
      <c r="U96" s="3" t="n">
        <f aca="false">TRUE()</f>
        <v>1</v>
      </c>
      <c r="V96" s="3" t="n">
        <f aca="false">TRUE()</f>
        <v>1</v>
      </c>
      <c r="W96" s="3" t="n">
        <f aca="false">TRUE()</f>
        <v>1</v>
      </c>
      <c r="X96" s="3" t="n">
        <f aca="false">TRUE()</f>
        <v>1</v>
      </c>
      <c r="Y96" s="3" t="n">
        <f aca="false">TRUE()</f>
        <v>1</v>
      </c>
      <c r="Z96" s="3" t="n">
        <f aca="false">TRUE()</f>
        <v>1</v>
      </c>
      <c r="AA96" s="3" t="n">
        <f aca="false">TRUE()</f>
        <v>1</v>
      </c>
      <c r="AB96" s="3" t="n">
        <f aca="false">TRUE()</f>
        <v>1</v>
      </c>
      <c r="AC96" s="3" t="n">
        <f aca="false">TRUE()</f>
        <v>1</v>
      </c>
      <c r="AD96" s="3" t="n">
        <f aca="false">TRUE()</f>
        <v>1</v>
      </c>
      <c r="AE96" s="3" t="n">
        <f aca="false">TRUE()</f>
        <v>1</v>
      </c>
      <c r="AF96" s="3" t="n">
        <f aca="false">TRUE()</f>
        <v>1</v>
      </c>
      <c r="AG96" s="3" t="n">
        <f aca="false">TRUE()</f>
        <v>1</v>
      </c>
      <c r="AH96" s="3" t="n">
        <f aca="false">TRUE()</f>
        <v>1</v>
      </c>
      <c r="AI96" s="3" t="n">
        <f aca="false">FALSE()</f>
        <v>0</v>
      </c>
      <c r="AJ96" s="3" t="n">
        <f aca="false">FALSE()</f>
        <v>0</v>
      </c>
      <c r="AK96" s="3" t="n">
        <v>5</v>
      </c>
      <c r="AL96" s="3" t="n">
        <v>5</v>
      </c>
      <c r="AM96" s="3" t="n">
        <v>5</v>
      </c>
      <c r="AN96" s="3" t="n">
        <v>3</v>
      </c>
      <c r="AO96" s="3" t="n">
        <f aca="false">FALSE()</f>
        <v>0</v>
      </c>
    </row>
    <row r="97" customFormat="false" ht="15.75" hidden="false" customHeight="false" outlineLevel="0" collapsed="false">
      <c r="A97" s="40" t="n">
        <v>43597.4342939815</v>
      </c>
      <c r="B97" s="3" t="s">
        <v>42</v>
      </c>
      <c r="C97" s="3" t="s">
        <v>43</v>
      </c>
      <c r="D97" s="3" t="n">
        <v>8</v>
      </c>
      <c r="E97" s="3" t="n">
        <v>117</v>
      </c>
      <c r="G97" s="4" t="s">
        <v>884</v>
      </c>
      <c r="H97" s="3" t="s">
        <v>885</v>
      </c>
      <c r="I97" s="3" t="s">
        <v>587</v>
      </c>
      <c r="J97" s="3" t="s">
        <v>583</v>
      </c>
      <c r="K97" s="3" t="s">
        <v>601</v>
      </c>
      <c r="L97" s="3" t="s">
        <v>618</v>
      </c>
      <c r="M97" s="3" t="s">
        <v>232</v>
      </c>
      <c r="N97" s="3" t="n">
        <v>107</v>
      </c>
      <c r="O97" s="3" t="n">
        <v>2</v>
      </c>
      <c r="Q97" s="3" t="n">
        <f aca="false">TRUE()</f>
        <v>1</v>
      </c>
      <c r="R97" s="3" t="n">
        <f aca="false">FALSE()</f>
        <v>0</v>
      </c>
      <c r="S97" s="3" t="n">
        <f aca="false">FALSE()</f>
        <v>0</v>
      </c>
      <c r="T97" s="3" t="n">
        <f aca="false">TRUE()</f>
        <v>1</v>
      </c>
      <c r="U97" s="3" t="n">
        <f aca="false">FALSE()</f>
        <v>0</v>
      </c>
      <c r="V97" s="3" t="n">
        <f aca="false">TRUE()</f>
        <v>1</v>
      </c>
      <c r="W97" s="3" t="n">
        <f aca="false">TRUE()</f>
        <v>1</v>
      </c>
      <c r="X97" s="3" t="n">
        <f aca="false">FALSE()</f>
        <v>0</v>
      </c>
      <c r="Y97" s="3" t="n">
        <f aca="false">TRUE()</f>
        <v>1</v>
      </c>
      <c r="Z97" s="3" t="n">
        <f aca="false">TRUE()</f>
        <v>1</v>
      </c>
      <c r="AA97" s="3" t="n">
        <f aca="false">TRUE()</f>
        <v>1</v>
      </c>
      <c r="AB97" s="3" t="n">
        <f aca="false">TRUE()</f>
        <v>1</v>
      </c>
      <c r="AC97" s="3" t="n">
        <f aca="false">TRUE()</f>
        <v>1</v>
      </c>
      <c r="AD97" s="3" t="n">
        <f aca="false">TRUE()</f>
        <v>1</v>
      </c>
      <c r="AE97" s="3" t="n">
        <f aca="false">FALSE()</f>
        <v>0</v>
      </c>
      <c r="AF97" s="3" t="n">
        <f aca="false">TRUE()</f>
        <v>1</v>
      </c>
      <c r="AG97" s="3" t="n">
        <f aca="false">TRUE()</f>
        <v>1</v>
      </c>
      <c r="AH97" s="3" t="n">
        <f aca="false">TRUE()</f>
        <v>1</v>
      </c>
      <c r="AI97" s="3" t="n">
        <f aca="false">TRUE()</f>
        <v>1</v>
      </c>
      <c r="AJ97" s="3" t="n">
        <f aca="false">TRUE()</f>
        <v>1</v>
      </c>
      <c r="AK97" s="3" t="n">
        <v>2</v>
      </c>
      <c r="AL97" s="3" t="n">
        <v>4</v>
      </c>
      <c r="AM97" s="3" t="n">
        <v>4</v>
      </c>
      <c r="AN97" s="3" t="n">
        <v>5</v>
      </c>
      <c r="AO97" s="3" t="n">
        <f aca="false">TRUE()</f>
        <v>1</v>
      </c>
    </row>
    <row r="98" customFormat="false" ht="15.75" hidden="false" customHeight="false" outlineLevel="0" collapsed="false">
      <c r="A98" s="40" t="n">
        <v>43597.4352430556</v>
      </c>
      <c r="B98" s="3" t="s">
        <v>886</v>
      </c>
      <c r="C98" s="3" t="s">
        <v>29</v>
      </c>
      <c r="D98" s="3" t="n">
        <v>10</v>
      </c>
      <c r="E98" s="3" t="n">
        <v>117</v>
      </c>
      <c r="G98" s="4" t="s">
        <v>887</v>
      </c>
      <c r="H98" s="3" t="s">
        <v>888</v>
      </c>
      <c r="I98" s="3" t="s">
        <v>582</v>
      </c>
      <c r="J98" s="3" t="s">
        <v>593</v>
      </c>
      <c r="K98" s="3" t="s">
        <v>883</v>
      </c>
      <c r="L98" s="3" t="s">
        <v>602</v>
      </c>
      <c r="M98" s="3" t="s">
        <v>232</v>
      </c>
      <c r="N98" s="3" t="n">
        <v>108</v>
      </c>
      <c r="O98" s="3" t="n">
        <v>2</v>
      </c>
      <c r="Q98" s="3" t="n">
        <f aca="false">TRUE()</f>
        <v>1</v>
      </c>
      <c r="R98" s="3" t="n">
        <f aca="false">TRUE()</f>
        <v>1</v>
      </c>
      <c r="S98" s="3" t="n">
        <f aca="false">TRUE()</f>
        <v>1</v>
      </c>
      <c r="T98" s="3" t="n">
        <f aca="false">TRUE()</f>
        <v>1</v>
      </c>
      <c r="U98" s="3" t="n">
        <f aca="false">TRUE()</f>
        <v>1</v>
      </c>
      <c r="V98" s="3" t="n">
        <f aca="false">TRUE()</f>
        <v>1</v>
      </c>
      <c r="W98" s="3" t="n">
        <f aca="false">TRUE()</f>
        <v>1</v>
      </c>
      <c r="X98" s="3" t="n">
        <f aca="false">TRUE()</f>
        <v>1</v>
      </c>
      <c r="Y98" s="3" t="n">
        <f aca="false">TRUE()</f>
        <v>1</v>
      </c>
      <c r="Z98" s="3" t="n">
        <f aca="false">TRUE()</f>
        <v>1</v>
      </c>
      <c r="AA98" s="3" t="n">
        <f aca="false">TRUE()</f>
        <v>1</v>
      </c>
      <c r="AB98" s="3" t="n">
        <f aca="false">TRUE()</f>
        <v>1</v>
      </c>
      <c r="AC98" s="3" t="n">
        <f aca="false">TRUE()</f>
        <v>1</v>
      </c>
      <c r="AD98" s="3" t="n">
        <f aca="false">TRUE()</f>
        <v>1</v>
      </c>
      <c r="AE98" s="3" t="n">
        <f aca="false">TRUE()</f>
        <v>1</v>
      </c>
      <c r="AF98" s="3" t="n">
        <f aca="false">TRUE()</f>
        <v>1</v>
      </c>
      <c r="AG98" s="3" t="n">
        <f aca="false">TRUE()</f>
        <v>1</v>
      </c>
      <c r="AH98" s="3" t="n">
        <f aca="false">TRUE()</f>
        <v>1</v>
      </c>
      <c r="AI98" s="3" t="n">
        <f aca="false">FALSE()</f>
        <v>0</v>
      </c>
      <c r="AJ98" s="3" t="n">
        <f aca="false">FALSE()</f>
        <v>0</v>
      </c>
      <c r="AK98" s="3" t="n">
        <v>5</v>
      </c>
      <c r="AL98" s="3" t="n">
        <v>5</v>
      </c>
      <c r="AM98" s="3" t="n">
        <v>5</v>
      </c>
      <c r="AN98" s="3" t="n">
        <v>3</v>
      </c>
      <c r="AO98" s="3" t="n">
        <f aca="false">TRUE()</f>
        <v>1</v>
      </c>
    </row>
    <row r="99" customFormat="false" ht="15.75" hidden="false" customHeight="false" outlineLevel="0" collapsed="false">
      <c r="A99" s="40" t="n">
        <v>43597.4371064815</v>
      </c>
      <c r="B99" s="3" t="s">
        <v>889</v>
      </c>
      <c r="C99" s="3" t="s">
        <v>856</v>
      </c>
      <c r="D99" s="3" t="n">
        <v>10</v>
      </c>
      <c r="E99" s="3" t="s">
        <v>504</v>
      </c>
      <c r="G99" s="4" t="s">
        <v>890</v>
      </c>
      <c r="H99" s="3" t="s">
        <v>891</v>
      </c>
      <c r="I99" s="3" t="s">
        <v>339</v>
      </c>
      <c r="J99" s="3" t="s">
        <v>662</v>
      </c>
      <c r="K99" s="3" t="s">
        <v>601</v>
      </c>
      <c r="L99" s="3" t="s">
        <v>653</v>
      </c>
      <c r="M99" s="3" t="s">
        <v>232</v>
      </c>
      <c r="N99" s="3" t="n">
        <v>109</v>
      </c>
      <c r="O99" s="3" t="n">
        <v>2</v>
      </c>
      <c r="Q99" s="3" t="n">
        <f aca="false">FALSE()</f>
        <v>0</v>
      </c>
      <c r="R99" s="3" t="n">
        <f aca="false">FALSE()</f>
        <v>0</v>
      </c>
      <c r="S99" s="3" t="n">
        <f aca="false">FALSE()</f>
        <v>0</v>
      </c>
      <c r="T99" s="3" t="n">
        <f aca="false">FALSE()</f>
        <v>0</v>
      </c>
      <c r="U99" s="3" t="n">
        <f aca="false">FALSE()</f>
        <v>0</v>
      </c>
      <c r="V99" s="3" t="n">
        <f aca="false">TRUE()</f>
        <v>1</v>
      </c>
      <c r="W99" s="3" t="n">
        <f aca="false">FALSE()</f>
        <v>0</v>
      </c>
      <c r="X99" s="3" t="n">
        <f aca="false">TRUE()</f>
        <v>1</v>
      </c>
      <c r="Y99" s="3" t="n">
        <f aca="false">TRUE()</f>
        <v>1</v>
      </c>
      <c r="Z99" s="3" t="n">
        <f aca="false">FALSE()</f>
        <v>0</v>
      </c>
      <c r="AA99" s="3" t="n">
        <f aca="false">FALSE()</f>
        <v>0</v>
      </c>
      <c r="AB99" s="3" t="n">
        <f aca="false">FALSE()</f>
        <v>0</v>
      </c>
      <c r="AC99" s="3" t="n">
        <f aca="false">FALSE()</f>
        <v>0</v>
      </c>
      <c r="AD99" s="3" t="n">
        <f aca="false">FALSE()</f>
        <v>0</v>
      </c>
      <c r="AE99" s="3" t="n">
        <f aca="false">FALSE()</f>
        <v>0</v>
      </c>
      <c r="AF99" s="3" t="n">
        <f aca="false">FALSE()</f>
        <v>0</v>
      </c>
      <c r="AG99" s="3" t="n">
        <f aca="false">FALSE()</f>
        <v>0</v>
      </c>
      <c r="AH99" s="3" t="n">
        <f aca="false">FALSE()</f>
        <v>0</v>
      </c>
      <c r="AI99" s="3" t="n">
        <f aca="false">FALSE()</f>
        <v>0</v>
      </c>
      <c r="AJ99" s="3" t="n">
        <f aca="false">FALSE()</f>
        <v>0</v>
      </c>
      <c r="AK99" s="3" t="n">
        <v>0</v>
      </c>
      <c r="AL99" s="3" t="n">
        <v>3</v>
      </c>
      <c r="AM99" s="3" t="n">
        <v>0</v>
      </c>
      <c r="AN99" s="3" t="n">
        <v>0</v>
      </c>
      <c r="AO99" s="3" t="n">
        <f aca="false">FALSE()</f>
        <v>0</v>
      </c>
    </row>
    <row r="100" customFormat="false" ht="15.75" hidden="false" customHeight="false" outlineLevel="0" collapsed="false">
      <c r="A100" s="40" t="n">
        <v>43597.4665740741</v>
      </c>
      <c r="B100" s="3" t="s">
        <v>318</v>
      </c>
      <c r="C100" s="3" t="s">
        <v>319</v>
      </c>
      <c r="D100" s="3" t="n">
        <v>8</v>
      </c>
      <c r="E100" s="3" t="n">
        <v>137</v>
      </c>
      <c r="G100" s="4" t="s">
        <v>892</v>
      </c>
      <c r="H100" s="3" t="s">
        <v>322</v>
      </c>
      <c r="I100" s="3" t="s">
        <v>587</v>
      </c>
      <c r="J100" s="3" t="s">
        <v>637</v>
      </c>
      <c r="K100" s="3" t="s">
        <v>601</v>
      </c>
      <c r="L100" s="3" t="s">
        <v>638</v>
      </c>
      <c r="M100" s="3" t="s">
        <v>585</v>
      </c>
      <c r="N100" s="3" t="n">
        <v>110</v>
      </c>
      <c r="O100" s="3" t="n">
        <v>2</v>
      </c>
      <c r="Q100" s="3" t="n">
        <f aca="false">TRUE()</f>
        <v>1</v>
      </c>
      <c r="R100" s="3" t="n">
        <f aca="false">TRUE()</f>
        <v>1</v>
      </c>
      <c r="S100" s="3" t="n">
        <f aca="false">TRUE()</f>
        <v>1</v>
      </c>
      <c r="T100" s="3" t="n">
        <f aca="false">TRUE()</f>
        <v>1</v>
      </c>
      <c r="U100" s="3" t="n">
        <f aca="false">TRUE()</f>
        <v>1</v>
      </c>
      <c r="V100" s="3" t="n">
        <f aca="false">TRUE()</f>
        <v>1</v>
      </c>
      <c r="W100" s="3" t="n">
        <f aca="false">TRUE()</f>
        <v>1</v>
      </c>
      <c r="X100" s="3" t="n">
        <f aca="false">TRUE()</f>
        <v>1</v>
      </c>
      <c r="Y100" s="3" t="n">
        <f aca="false">TRUE()</f>
        <v>1</v>
      </c>
      <c r="Z100" s="3" t="n">
        <f aca="false">TRUE()</f>
        <v>1</v>
      </c>
      <c r="AA100" s="3" t="n">
        <f aca="false">TRUE()</f>
        <v>1</v>
      </c>
      <c r="AB100" s="3" t="n">
        <f aca="false">TRUE()</f>
        <v>1</v>
      </c>
      <c r="AC100" s="3" t="n">
        <f aca="false">TRUE()</f>
        <v>1</v>
      </c>
      <c r="AD100" s="3" t="n">
        <f aca="false">TRUE()</f>
        <v>1</v>
      </c>
      <c r="AE100" s="3" t="n">
        <f aca="false">FALSE()</f>
        <v>0</v>
      </c>
      <c r="AF100" s="3" t="n">
        <f aca="false">TRUE()</f>
        <v>1</v>
      </c>
      <c r="AG100" s="3" t="n">
        <f aca="false">TRUE()</f>
        <v>1</v>
      </c>
      <c r="AH100" s="3" t="n">
        <f aca="false">TRUE()</f>
        <v>1</v>
      </c>
      <c r="AI100" s="3" t="n">
        <f aca="false">TRUE()</f>
        <v>1</v>
      </c>
      <c r="AJ100" s="3" t="n">
        <f aca="false">TRUE()</f>
        <v>1</v>
      </c>
      <c r="AK100" s="3" t="n">
        <v>5</v>
      </c>
      <c r="AL100" s="3" t="n">
        <v>5</v>
      </c>
      <c r="AM100" s="3" t="n">
        <v>4</v>
      </c>
      <c r="AN100" s="3" t="n">
        <v>5</v>
      </c>
      <c r="AO100" s="3" t="n">
        <f aca="false">TRUE()</f>
        <v>1</v>
      </c>
    </row>
    <row r="101" customFormat="false" ht="15.75" hidden="false" customHeight="false" outlineLevel="0" collapsed="false">
      <c r="A101" s="40" t="n">
        <v>43597.4705092593</v>
      </c>
      <c r="B101" s="3" t="s">
        <v>893</v>
      </c>
      <c r="C101" s="3" t="s">
        <v>29</v>
      </c>
      <c r="D101" s="3" t="n">
        <v>8</v>
      </c>
      <c r="E101" s="3" t="n">
        <v>137</v>
      </c>
      <c r="G101" s="4" t="s">
        <v>894</v>
      </c>
      <c r="H101" s="3" t="s">
        <v>895</v>
      </c>
      <c r="I101" s="3" t="s">
        <v>587</v>
      </c>
      <c r="J101" s="3" t="s">
        <v>637</v>
      </c>
      <c r="K101" s="3" t="s">
        <v>601</v>
      </c>
      <c r="L101" s="3" t="s">
        <v>638</v>
      </c>
      <c r="M101" s="3" t="s">
        <v>232</v>
      </c>
      <c r="N101" s="3" t="n">
        <v>111</v>
      </c>
      <c r="O101" s="3" t="n">
        <v>2</v>
      </c>
      <c r="Q101" s="3" t="n">
        <f aca="false">TRUE()</f>
        <v>1</v>
      </c>
      <c r="R101" s="3" t="n">
        <f aca="false">TRUE()</f>
        <v>1</v>
      </c>
      <c r="S101" s="3" t="n">
        <f aca="false">TRUE()</f>
        <v>1</v>
      </c>
      <c r="T101" s="3" t="n">
        <f aca="false">TRUE()</f>
        <v>1</v>
      </c>
      <c r="U101" s="3" t="n">
        <f aca="false">TRUE()</f>
        <v>1</v>
      </c>
      <c r="V101" s="3" t="n">
        <f aca="false">TRUE()</f>
        <v>1</v>
      </c>
      <c r="W101" s="3" t="n">
        <f aca="false">TRUE()</f>
        <v>1</v>
      </c>
      <c r="X101" s="3" t="n">
        <f aca="false">TRUE()</f>
        <v>1</v>
      </c>
      <c r="Y101" s="3" t="n">
        <f aca="false">TRUE()</f>
        <v>1</v>
      </c>
      <c r="Z101" s="3" t="n">
        <f aca="false">TRUE()</f>
        <v>1</v>
      </c>
      <c r="AA101" s="3" t="n">
        <f aca="false">TRUE()</f>
        <v>1</v>
      </c>
      <c r="AB101" s="3" t="n">
        <f aca="false">TRUE()</f>
        <v>1</v>
      </c>
      <c r="AC101" s="3" t="n">
        <f aca="false">TRUE()</f>
        <v>1</v>
      </c>
      <c r="AD101" s="3" t="n">
        <f aca="false">TRUE()</f>
        <v>1</v>
      </c>
      <c r="AE101" s="3" t="n">
        <f aca="false">FALSE()</f>
        <v>0</v>
      </c>
      <c r="AF101" s="3" t="n">
        <f aca="false">TRUE()</f>
        <v>1</v>
      </c>
      <c r="AG101" s="3" t="n">
        <f aca="false">TRUE()</f>
        <v>1</v>
      </c>
      <c r="AH101" s="3" t="n">
        <f aca="false">TRUE()</f>
        <v>1</v>
      </c>
      <c r="AI101" s="3" t="n">
        <f aca="false">TRUE()</f>
        <v>1</v>
      </c>
      <c r="AJ101" s="3" t="n">
        <f aca="false">TRUE()</f>
        <v>1</v>
      </c>
      <c r="AK101" s="3" t="n">
        <v>5</v>
      </c>
      <c r="AL101" s="3" t="n">
        <v>5</v>
      </c>
      <c r="AM101" s="3" t="n">
        <v>4</v>
      </c>
      <c r="AN101" s="3" t="n">
        <v>5</v>
      </c>
      <c r="AO101" s="3" t="n">
        <f aca="false">TRUE()</f>
        <v>1</v>
      </c>
    </row>
    <row r="102" customFormat="false" ht="15.75" hidden="false" customHeight="false" outlineLevel="0" collapsed="false">
      <c r="A102" s="40" t="n">
        <v>43597.5296990741</v>
      </c>
      <c r="B102" s="3" t="s">
        <v>896</v>
      </c>
      <c r="C102" s="3" t="s">
        <v>627</v>
      </c>
      <c r="D102" s="3" t="n">
        <v>9</v>
      </c>
      <c r="E102" s="3" t="n">
        <v>139</v>
      </c>
      <c r="G102" s="4" t="s">
        <v>897</v>
      </c>
      <c r="H102" s="3" t="s">
        <v>898</v>
      </c>
      <c r="I102" s="3" t="s">
        <v>675</v>
      </c>
      <c r="J102" s="3" t="s">
        <v>782</v>
      </c>
      <c r="K102" s="3" t="s">
        <v>650</v>
      </c>
      <c r="L102" s="3" t="s">
        <v>618</v>
      </c>
      <c r="M102" s="3" t="s">
        <v>232</v>
      </c>
      <c r="N102" s="3" t="n">
        <v>112</v>
      </c>
      <c r="O102" s="3" t="n">
        <v>-1</v>
      </c>
      <c r="Q102" s="3" t="n">
        <f aca="false">FALSE()</f>
        <v>0</v>
      </c>
      <c r="R102" s="3" t="n">
        <f aca="false">FALSE()</f>
        <v>0</v>
      </c>
      <c r="S102" s="3" t="n">
        <f aca="false">FALSE()</f>
        <v>0</v>
      </c>
      <c r="T102" s="3" t="n">
        <f aca="false">FALSE()</f>
        <v>0</v>
      </c>
      <c r="U102" s="3" t="n">
        <f aca="false">FALSE()</f>
        <v>0</v>
      </c>
      <c r="V102" s="3" t="n">
        <f aca="false">FALSE()</f>
        <v>0</v>
      </c>
      <c r="W102" s="3" t="n">
        <f aca="false">FALSE()</f>
        <v>0</v>
      </c>
      <c r="X102" s="3" t="n">
        <f aca="false">FALSE()</f>
        <v>0</v>
      </c>
      <c r="Y102" s="3" t="n">
        <f aca="false">FALSE()</f>
        <v>0</v>
      </c>
      <c r="Z102" s="3" t="n">
        <f aca="false">FALSE()</f>
        <v>0</v>
      </c>
      <c r="AA102" s="3" t="n">
        <f aca="false">FALSE()</f>
        <v>0</v>
      </c>
      <c r="AB102" s="3" t="n">
        <f aca="false">FALSE()</f>
        <v>0</v>
      </c>
      <c r="AC102" s="3" t="n">
        <f aca="false">FALSE()</f>
        <v>0</v>
      </c>
      <c r="AD102" s="3" t="n">
        <f aca="false">FALSE()</f>
        <v>0</v>
      </c>
      <c r="AE102" s="3" t="n">
        <f aca="false">FALSE()</f>
        <v>0</v>
      </c>
      <c r="AF102" s="3" t="n">
        <f aca="false">FALSE()</f>
        <v>0</v>
      </c>
      <c r="AG102" s="3" t="n">
        <f aca="false">FALSE()</f>
        <v>0</v>
      </c>
      <c r="AH102" s="3" t="n">
        <f aca="false">FALSE()</f>
        <v>0</v>
      </c>
      <c r="AI102" s="3" t="n">
        <f aca="false">FALSE()</f>
        <v>0</v>
      </c>
      <c r="AJ102" s="3" t="n">
        <f aca="false">FALSE()</f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f aca="false">FALSE()</f>
        <v>0</v>
      </c>
    </row>
    <row r="103" customFormat="false" ht="15.75" hidden="false" customHeight="false" outlineLevel="0" collapsed="false">
      <c r="A103" s="40" t="n">
        <v>43597.5455555556</v>
      </c>
      <c r="B103" s="3" t="s">
        <v>899</v>
      </c>
      <c r="C103" s="3" t="s">
        <v>13</v>
      </c>
      <c r="D103" s="3" t="n">
        <v>10</v>
      </c>
      <c r="E103" s="3" t="n">
        <v>117</v>
      </c>
      <c r="G103" s="4" t="s">
        <v>900</v>
      </c>
      <c r="H103" s="3" t="s">
        <v>901</v>
      </c>
      <c r="I103" s="3" t="s">
        <v>611</v>
      </c>
      <c r="J103" s="3" t="s">
        <v>593</v>
      </c>
      <c r="K103" s="3" t="s">
        <v>607</v>
      </c>
      <c r="L103" s="3" t="s">
        <v>339</v>
      </c>
      <c r="M103" s="3" t="s">
        <v>232</v>
      </c>
      <c r="N103" s="3" t="n">
        <v>113</v>
      </c>
      <c r="O103" s="3" t="n">
        <v>2</v>
      </c>
      <c r="Q103" s="3" t="n">
        <f aca="false">TRUE()</f>
        <v>1</v>
      </c>
      <c r="R103" s="3" t="n">
        <f aca="false">TRUE()</f>
        <v>1</v>
      </c>
      <c r="S103" s="3" t="n">
        <f aca="false">TRUE()</f>
        <v>1</v>
      </c>
      <c r="T103" s="3" t="n">
        <f aca="false">TRUE()</f>
        <v>1</v>
      </c>
      <c r="U103" s="3" t="n">
        <f aca="false">FALSE()</f>
        <v>0</v>
      </c>
      <c r="V103" s="3" t="n">
        <f aca="false">FALSE()</f>
        <v>0</v>
      </c>
      <c r="W103" s="3" t="n">
        <f aca="false">TRUE()</f>
        <v>1</v>
      </c>
      <c r="X103" s="3" t="n">
        <f aca="false">FALSE()</f>
        <v>0</v>
      </c>
      <c r="Y103" s="3" t="n">
        <f aca="false">FALSE()</f>
        <v>0</v>
      </c>
      <c r="Z103" s="3" t="n">
        <f aca="false">FALSE()</f>
        <v>0</v>
      </c>
      <c r="AA103" s="3" t="n">
        <f aca="false">FALSE()</f>
        <v>0</v>
      </c>
      <c r="AB103" s="3" t="n">
        <f aca="false">FALSE()</f>
        <v>0</v>
      </c>
      <c r="AC103" s="3" t="n">
        <f aca="false">FALSE()</f>
        <v>0</v>
      </c>
      <c r="AD103" s="3" t="n">
        <f aca="false">FALSE()</f>
        <v>0</v>
      </c>
      <c r="AE103" s="3" t="n">
        <f aca="false">FALSE()</f>
        <v>0</v>
      </c>
      <c r="AF103" s="3" t="n">
        <f aca="false">FALSE()</f>
        <v>0</v>
      </c>
      <c r="AG103" s="3" t="n">
        <f aca="false">FALSE()</f>
        <v>0</v>
      </c>
      <c r="AH103" s="3" t="n">
        <f aca="false">FALSE()</f>
        <v>0</v>
      </c>
      <c r="AI103" s="3" t="n">
        <f aca="false">FALSE()</f>
        <v>0</v>
      </c>
      <c r="AJ103" s="3" t="n">
        <f aca="false">FALSE()</f>
        <v>0</v>
      </c>
      <c r="AK103" s="3" t="n">
        <v>4</v>
      </c>
      <c r="AL103" s="3" t="n">
        <v>1</v>
      </c>
      <c r="AM103" s="3" t="n">
        <v>0</v>
      </c>
      <c r="AN103" s="3" t="n">
        <v>0</v>
      </c>
      <c r="AO103" s="3" t="n">
        <f aca="false">TRUE()</f>
        <v>1</v>
      </c>
    </row>
    <row r="104" customFormat="false" ht="15.75" hidden="false" customHeight="false" outlineLevel="0" collapsed="false">
      <c r="A104" s="40" t="n">
        <v>43597.5494675926</v>
      </c>
      <c r="B104" s="3" t="s">
        <v>81</v>
      </c>
      <c r="C104" s="3" t="s">
        <v>82</v>
      </c>
      <c r="D104" s="3" t="n">
        <v>7</v>
      </c>
      <c r="E104" s="3" t="n">
        <v>25</v>
      </c>
      <c r="G104" s="4" t="s">
        <v>902</v>
      </c>
      <c r="H104" s="3" t="s">
        <v>85</v>
      </c>
      <c r="I104" s="3" t="s">
        <v>675</v>
      </c>
      <c r="J104" s="3" t="s">
        <v>593</v>
      </c>
      <c r="K104" s="3" t="s">
        <v>650</v>
      </c>
      <c r="L104" s="3" t="s">
        <v>608</v>
      </c>
      <c r="M104" s="3" t="s">
        <v>232</v>
      </c>
      <c r="N104" s="3" t="n">
        <v>114</v>
      </c>
      <c r="O104" s="3" t="n">
        <v>2</v>
      </c>
      <c r="Q104" s="3" t="n">
        <f aca="false">TRUE()</f>
        <v>1</v>
      </c>
      <c r="R104" s="3" t="n">
        <f aca="false">TRUE()</f>
        <v>1</v>
      </c>
      <c r="S104" s="3" t="n">
        <f aca="false">TRUE()</f>
        <v>1</v>
      </c>
      <c r="T104" s="3" t="n">
        <f aca="false">TRUE()</f>
        <v>1</v>
      </c>
      <c r="U104" s="3" t="n">
        <f aca="false">TRUE()</f>
        <v>1</v>
      </c>
      <c r="V104" s="3" t="n">
        <f aca="false">TRUE()</f>
        <v>1</v>
      </c>
      <c r="W104" s="3" t="n">
        <f aca="false">TRUE()</f>
        <v>1</v>
      </c>
      <c r="X104" s="3" t="n">
        <f aca="false">TRUE()</f>
        <v>1</v>
      </c>
      <c r="Y104" s="3" t="n">
        <f aca="false">TRUE()</f>
        <v>1</v>
      </c>
      <c r="Z104" s="3" t="n">
        <f aca="false">TRUE()</f>
        <v>1</v>
      </c>
      <c r="AA104" s="3" t="n">
        <f aca="false">TRUE()</f>
        <v>1</v>
      </c>
      <c r="AB104" s="3" t="n">
        <f aca="false">TRUE()</f>
        <v>1</v>
      </c>
      <c r="AC104" s="3" t="n">
        <f aca="false">TRUE()</f>
        <v>1</v>
      </c>
      <c r="AD104" s="3" t="n">
        <f aca="false">TRUE()</f>
        <v>1</v>
      </c>
      <c r="AE104" s="3" t="n">
        <f aca="false">TRUE()</f>
        <v>1</v>
      </c>
      <c r="AF104" s="3" t="n">
        <f aca="false">TRUE()</f>
        <v>1</v>
      </c>
      <c r="AG104" s="3" t="n">
        <f aca="false">TRUE()</f>
        <v>1</v>
      </c>
      <c r="AH104" s="3" t="n">
        <f aca="false">TRUE()</f>
        <v>1</v>
      </c>
      <c r="AI104" s="3" t="n">
        <f aca="false">TRUE()</f>
        <v>1</v>
      </c>
      <c r="AJ104" s="3" t="n">
        <f aca="false">TRUE()</f>
        <v>1</v>
      </c>
      <c r="AK104" s="3" t="n">
        <v>5</v>
      </c>
      <c r="AL104" s="3" t="n">
        <v>5</v>
      </c>
      <c r="AM104" s="3" t="n">
        <v>5</v>
      </c>
      <c r="AN104" s="3" t="n">
        <v>5</v>
      </c>
      <c r="AO104" s="3" t="n">
        <f aca="false">TRUE()</f>
        <v>1</v>
      </c>
    </row>
    <row r="105" customFormat="false" ht="15.75" hidden="false" customHeight="false" outlineLevel="0" collapsed="false">
      <c r="A105" s="40" t="n">
        <v>43597.5518402778</v>
      </c>
      <c r="B105" s="3" t="s">
        <v>903</v>
      </c>
      <c r="C105" s="3" t="s">
        <v>428</v>
      </c>
      <c r="D105" s="3" t="n">
        <v>8</v>
      </c>
      <c r="E105" s="3" t="n">
        <v>117</v>
      </c>
      <c r="G105" s="4" t="s">
        <v>904</v>
      </c>
      <c r="H105" s="3" t="s">
        <v>905</v>
      </c>
      <c r="I105" s="3" t="s">
        <v>582</v>
      </c>
      <c r="J105" s="3" t="s">
        <v>593</v>
      </c>
      <c r="K105" s="3" t="s">
        <v>594</v>
      </c>
      <c r="L105" s="3" t="s">
        <v>595</v>
      </c>
      <c r="M105" s="3" t="s">
        <v>585</v>
      </c>
      <c r="N105" s="3" t="n">
        <v>115</v>
      </c>
      <c r="O105" s="3" t="n">
        <v>2</v>
      </c>
      <c r="P105" s="3" t="s">
        <v>906</v>
      </c>
      <c r="Q105" s="3" t="n">
        <f aca="false">FALSE()</f>
        <v>0</v>
      </c>
      <c r="R105" s="3" t="n">
        <f aca="false">FALSE()</f>
        <v>0</v>
      </c>
      <c r="S105" s="3" t="n">
        <f aca="false">FALSE()</f>
        <v>0</v>
      </c>
      <c r="T105" s="3" t="n">
        <f aca="false">FALSE()</f>
        <v>0</v>
      </c>
      <c r="U105" s="3" t="n">
        <f aca="false">FALSE()</f>
        <v>0</v>
      </c>
      <c r="V105" s="3" t="n">
        <f aca="false">TRUE()</f>
        <v>1</v>
      </c>
      <c r="W105" s="3" t="n">
        <f aca="false">TRUE()</f>
        <v>1</v>
      </c>
      <c r="X105" s="3" t="n">
        <f aca="false">FALSE()</f>
        <v>0</v>
      </c>
      <c r="Y105" s="3" t="n">
        <f aca="false">FALSE()</f>
        <v>0</v>
      </c>
      <c r="Z105" s="3" t="n">
        <f aca="false">TRUE()</f>
        <v>1</v>
      </c>
      <c r="AA105" s="3" t="n">
        <f aca="false">FALSE()</f>
        <v>0</v>
      </c>
      <c r="AB105" s="3" t="n">
        <f aca="false">FALSE()</f>
        <v>0</v>
      </c>
      <c r="AC105" s="3" t="n">
        <f aca="false">FALSE()</f>
        <v>0</v>
      </c>
      <c r="AD105" s="3" t="n">
        <f aca="false">TRUE()</f>
        <v>1</v>
      </c>
      <c r="AE105" s="3" t="n">
        <f aca="false">FALSE()</f>
        <v>0</v>
      </c>
      <c r="AF105" s="3" t="n">
        <f aca="false">FALSE()</f>
        <v>0</v>
      </c>
      <c r="AG105" s="3" t="n">
        <f aca="false">FALSE()</f>
        <v>0</v>
      </c>
      <c r="AH105" s="3" t="n">
        <f aca="false">FALSE()</f>
        <v>0</v>
      </c>
      <c r="AI105" s="3" t="n">
        <f aca="false">FALSE()</f>
        <v>0</v>
      </c>
      <c r="AJ105" s="3" t="n">
        <f aca="false">FALSE()</f>
        <v>0</v>
      </c>
      <c r="AK105" s="3" t="n">
        <v>0</v>
      </c>
      <c r="AL105" s="3" t="n">
        <v>3</v>
      </c>
      <c r="AM105" s="3" t="n">
        <v>1</v>
      </c>
      <c r="AN105" s="3" t="n">
        <v>0</v>
      </c>
      <c r="AO105" s="3" t="n">
        <f aca="false">FALSE()</f>
        <v>0</v>
      </c>
    </row>
    <row r="106" customFormat="false" ht="15.75" hidden="false" customHeight="false" outlineLevel="0" collapsed="false">
      <c r="A106" s="40" t="n">
        <v>43597.5676967593</v>
      </c>
      <c r="B106" s="3" t="s">
        <v>12</v>
      </c>
      <c r="C106" s="3" t="s">
        <v>13</v>
      </c>
      <c r="D106" s="3" t="n">
        <v>9</v>
      </c>
      <c r="E106" s="3" t="n">
        <v>29</v>
      </c>
      <c r="G106" s="4" t="s">
        <v>907</v>
      </c>
      <c r="H106" s="3" t="s">
        <v>17</v>
      </c>
      <c r="I106" s="3" t="s">
        <v>582</v>
      </c>
      <c r="J106" s="3" t="s">
        <v>617</v>
      </c>
      <c r="K106" s="3" t="s">
        <v>686</v>
      </c>
      <c r="L106" s="3" t="s">
        <v>608</v>
      </c>
      <c r="M106" s="3" t="s">
        <v>232</v>
      </c>
      <c r="N106" s="3" t="n">
        <v>116</v>
      </c>
      <c r="O106" s="3" t="n">
        <v>2</v>
      </c>
      <c r="Q106" s="3" t="n">
        <f aca="false">TRUE()</f>
        <v>1</v>
      </c>
      <c r="R106" s="3" t="n">
        <f aca="false">TRUE()</f>
        <v>1</v>
      </c>
      <c r="S106" s="3" t="n">
        <f aca="false">TRUE()</f>
        <v>1</v>
      </c>
      <c r="T106" s="3" t="n">
        <f aca="false">TRUE()</f>
        <v>1</v>
      </c>
      <c r="U106" s="3" t="n">
        <f aca="false">TRUE()</f>
        <v>1</v>
      </c>
      <c r="V106" s="3" t="n">
        <f aca="false">TRUE()</f>
        <v>1</v>
      </c>
      <c r="W106" s="3" t="n">
        <f aca="false">TRUE()</f>
        <v>1</v>
      </c>
      <c r="X106" s="3" t="n">
        <f aca="false">TRUE()</f>
        <v>1</v>
      </c>
      <c r="Y106" s="3" t="n">
        <f aca="false">TRUE()</f>
        <v>1</v>
      </c>
      <c r="Z106" s="3" t="n">
        <f aca="false">TRUE()</f>
        <v>1</v>
      </c>
      <c r="AA106" s="3" t="n">
        <f aca="false">TRUE()</f>
        <v>1</v>
      </c>
      <c r="AB106" s="3" t="n">
        <f aca="false">TRUE()</f>
        <v>1</v>
      </c>
      <c r="AC106" s="3" t="n">
        <f aca="false">TRUE()</f>
        <v>1</v>
      </c>
      <c r="AD106" s="3" t="n">
        <f aca="false">TRUE()</f>
        <v>1</v>
      </c>
      <c r="AE106" s="3" t="n">
        <f aca="false">TRUE()</f>
        <v>1</v>
      </c>
      <c r="AF106" s="3" t="n">
        <f aca="false">TRUE()</f>
        <v>1</v>
      </c>
      <c r="AG106" s="3" t="n">
        <f aca="false">TRUE()</f>
        <v>1</v>
      </c>
      <c r="AH106" s="3" t="n">
        <f aca="false">TRUE()</f>
        <v>1</v>
      </c>
      <c r="AI106" s="3" t="n">
        <f aca="false">TRUE()</f>
        <v>1</v>
      </c>
      <c r="AJ106" s="3" t="n">
        <f aca="false">TRUE()</f>
        <v>1</v>
      </c>
      <c r="AK106" s="3" t="n">
        <v>5</v>
      </c>
      <c r="AL106" s="3" t="n">
        <v>5</v>
      </c>
      <c r="AM106" s="3" t="n">
        <v>5</v>
      </c>
      <c r="AN106" s="3" t="n">
        <v>5</v>
      </c>
      <c r="AO106" s="3" t="n">
        <f aca="false">TRUE()</f>
        <v>1</v>
      </c>
    </row>
    <row r="107" customFormat="false" ht="15.75" hidden="false" customHeight="false" outlineLevel="0" collapsed="false">
      <c r="A107" s="40" t="n">
        <v>43597.5797222222</v>
      </c>
      <c r="B107" s="3" t="s">
        <v>908</v>
      </c>
      <c r="C107" s="3" t="s">
        <v>173</v>
      </c>
      <c r="D107" s="3" t="n">
        <v>8</v>
      </c>
      <c r="E107" s="3" t="n">
        <v>84</v>
      </c>
      <c r="G107" s="4" t="s">
        <v>909</v>
      </c>
      <c r="H107" s="3" t="s">
        <v>910</v>
      </c>
      <c r="I107" s="3" t="s">
        <v>582</v>
      </c>
      <c r="J107" s="3" t="s">
        <v>583</v>
      </c>
      <c r="K107" s="3" t="s">
        <v>601</v>
      </c>
      <c r="L107" s="3" t="s">
        <v>608</v>
      </c>
      <c r="M107" s="3" t="s">
        <v>232</v>
      </c>
      <c r="N107" s="3" t="n">
        <v>117</v>
      </c>
      <c r="O107" s="3" t="n">
        <v>2</v>
      </c>
      <c r="Q107" s="3" t="n">
        <f aca="false">FALSE()</f>
        <v>0</v>
      </c>
      <c r="R107" s="3" t="n">
        <f aca="false">FALSE()</f>
        <v>0</v>
      </c>
      <c r="S107" s="3" t="n">
        <f aca="false">FALSE()</f>
        <v>0</v>
      </c>
      <c r="T107" s="3" t="n">
        <f aca="false">FALSE()</f>
        <v>0</v>
      </c>
      <c r="U107" s="3" t="n">
        <f aca="false">FALSE()</f>
        <v>0</v>
      </c>
      <c r="V107" s="3" t="n">
        <f aca="false">FALSE()</f>
        <v>0</v>
      </c>
      <c r="W107" s="3" t="n">
        <f aca="false">FALSE()</f>
        <v>0</v>
      </c>
      <c r="X107" s="3" t="n">
        <f aca="false">FALSE()</f>
        <v>0</v>
      </c>
      <c r="Y107" s="3" t="n">
        <f aca="false">FALSE()</f>
        <v>0</v>
      </c>
      <c r="Z107" s="3" t="n">
        <f aca="false">FALSE()</f>
        <v>0</v>
      </c>
      <c r="AA107" s="3" t="n">
        <f aca="false">FALSE()</f>
        <v>0</v>
      </c>
      <c r="AB107" s="3" t="n">
        <f aca="false">FALSE()</f>
        <v>0</v>
      </c>
      <c r="AC107" s="3" t="n">
        <f aca="false">FALSE()</f>
        <v>0</v>
      </c>
      <c r="AD107" s="3" t="n">
        <f aca="false">FALSE()</f>
        <v>0</v>
      </c>
      <c r="AE107" s="3" t="n">
        <f aca="false">FALSE()</f>
        <v>0</v>
      </c>
      <c r="AF107" s="3" t="n">
        <f aca="false">FALSE()</f>
        <v>0</v>
      </c>
      <c r="AG107" s="3" t="n">
        <f aca="false">FALSE()</f>
        <v>0</v>
      </c>
      <c r="AH107" s="3" t="n">
        <f aca="false">FALSE()</f>
        <v>0</v>
      </c>
      <c r="AI107" s="3" t="n">
        <f aca="false">FALSE()</f>
        <v>0</v>
      </c>
      <c r="AJ107" s="3" t="n">
        <f aca="false">FALSE()</f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f aca="false">FALSE()</f>
        <v>0</v>
      </c>
    </row>
    <row r="108" customFormat="false" ht="15.75" hidden="false" customHeight="false" outlineLevel="0" collapsed="false">
      <c r="A108" s="40" t="n">
        <v>43597.6012037037</v>
      </c>
      <c r="B108" s="3" t="s">
        <v>911</v>
      </c>
      <c r="C108" s="3" t="s">
        <v>137</v>
      </c>
      <c r="D108" s="3" t="n">
        <v>10</v>
      </c>
      <c r="E108" s="3" t="n">
        <v>117</v>
      </c>
      <c r="F108" s="3" t="s">
        <v>826</v>
      </c>
      <c r="G108" s="3" t="s">
        <v>232</v>
      </c>
      <c r="H108" s="3" t="s">
        <v>912</v>
      </c>
      <c r="I108" s="3" t="s">
        <v>339</v>
      </c>
      <c r="J108" s="3" t="s">
        <v>593</v>
      </c>
      <c r="K108" s="3" t="s">
        <v>594</v>
      </c>
      <c r="L108" s="3" t="s">
        <v>653</v>
      </c>
      <c r="M108" s="3" t="s">
        <v>232</v>
      </c>
      <c r="N108" s="3" t="n">
        <v>118</v>
      </c>
      <c r="O108" s="3" t="n">
        <v>1</v>
      </c>
      <c r="Q108" s="3" t="n">
        <f aca="false">FALSE()</f>
        <v>0</v>
      </c>
      <c r="R108" s="3" t="n">
        <f aca="false">FALSE()</f>
        <v>0</v>
      </c>
      <c r="S108" s="3" t="n">
        <f aca="false">FALSE()</f>
        <v>0</v>
      </c>
      <c r="T108" s="3" t="n">
        <f aca="false">FALSE()</f>
        <v>0</v>
      </c>
      <c r="U108" s="3" t="n">
        <f aca="false">FALSE()</f>
        <v>0</v>
      </c>
      <c r="V108" s="3" t="n">
        <f aca="false">FALSE()</f>
        <v>0</v>
      </c>
      <c r="W108" s="3" t="n">
        <f aca="false">TRUE()</f>
        <v>1</v>
      </c>
      <c r="X108" s="3" t="n">
        <f aca="false">FALSE()</f>
        <v>0</v>
      </c>
      <c r="Y108" s="3" t="n">
        <f aca="false">FALSE()</f>
        <v>0</v>
      </c>
      <c r="Z108" s="3" t="n">
        <f aca="false">FALSE()</f>
        <v>0</v>
      </c>
      <c r="AA108" s="3" t="n">
        <f aca="false">FALSE()</f>
        <v>0</v>
      </c>
      <c r="AB108" s="3" t="n">
        <f aca="false">FALSE()</f>
        <v>0</v>
      </c>
      <c r="AC108" s="3" t="n">
        <f aca="false">FALSE()</f>
        <v>0</v>
      </c>
      <c r="AD108" s="3" t="n">
        <f aca="false">FALSE()</f>
        <v>0</v>
      </c>
      <c r="AE108" s="3" t="n">
        <f aca="false">FALSE()</f>
        <v>0</v>
      </c>
      <c r="AF108" s="3" t="n">
        <f aca="false">FALSE()</f>
        <v>0</v>
      </c>
      <c r="AG108" s="3" t="n">
        <f aca="false">FALSE()</f>
        <v>0</v>
      </c>
      <c r="AH108" s="3" t="n">
        <f aca="false">FALSE()</f>
        <v>0</v>
      </c>
      <c r="AI108" s="3" t="n">
        <f aca="false">FALSE()</f>
        <v>0</v>
      </c>
      <c r="AJ108" s="3" t="n">
        <f aca="false">FALSE()</f>
        <v>0</v>
      </c>
      <c r="AK108" s="3" t="n">
        <v>0</v>
      </c>
      <c r="AL108" s="3" t="n">
        <v>1</v>
      </c>
      <c r="AM108" s="3" t="n">
        <v>0</v>
      </c>
      <c r="AN108" s="3" t="n">
        <v>0</v>
      </c>
      <c r="AO108" s="3" t="n">
        <f aca="false">FALSE()</f>
        <v>0</v>
      </c>
    </row>
    <row r="109" customFormat="false" ht="15.75" hidden="false" customHeight="false" outlineLevel="0" collapsed="false">
      <c r="A109" s="40" t="n">
        <v>43597.6103472222</v>
      </c>
      <c r="B109" s="3" t="s">
        <v>913</v>
      </c>
      <c r="C109" s="3" t="s">
        <v>54</v>
      </c>
      <c r="D109" s="3" t="n">
        <v>9</v>
      </c>
      <c r="E109" s="3" t="n">
        <v>159</v>
      </c>
      <c r="G109" s="4" t="s">
        <v>914</v>
      </c>
      <c r="H109" s="3" t="s">
        <v>915</v>
      </c>
      <c r="I109" s="3" t="s">
        <v>611</v>
      </c>
      <c r="J109" s="3" t="s">
        <v>612</v>
      </c>
      <c r="K109" s="3" t="s">
        <v>594</v>
      </c>
      <c r="L109" s="3" t="s">
        <v>638</v>
      </c>
      <c r="M109" s="3" t="s">
        <v>232</v>
      </c>
      <c r="N109" s="3" t="n">
        <v>119</v>
      </c>
      <c r="O109" s="3" t="n">
        <v>2</v>
      </c>
      <c r="Q109" s="3" t="n">
        <f aca="false">TRUE()</f>
        <v>1</v>
      </c>
      <c r="R109" s="3" t="n">
        <f aca="false">TRUE()</f>
        <v>1</v>
      </c>
      <c r="S109" s="3" t="n">
        <f aca="false">TRUE()</f>
        <v>1</v>
      </c>
      <c r="T109" s="3" t="n">
        <f aca="false">TRUE()</f>
        <v>1</v>
      </c>
      <c r="U109" s="3" t="n">
        <f aca="false">FALSE()</f>
        <v>0</v>
      </c>
      <c r="V109" s="3" t="n">
        <f aca="false">TRUE()</f>
        <v>1</v>
      </c>
      <c r="W109" s="3" t="n">
        <f aca="false">TRUE()</f>
        <v>1</v>
      </c>
      <c r="X109" s="3" t="n">
        <f aca="false">TRUE()</f>
        <v>1</v>
      </c>
      <c r="Y109" s="3" t="n">
        <f aca="false">TRUE()</f>
        <v>1</v>
      </c>
      <c r="Z109" s="3" t="n">
        <f aca="false">FALSE()</f>
        <v>0</v>
      </c>
      <c r="AA109" s="3" t="n">
        <f aca="false">TRUE()</f>
        <v>1</v>
      </c>
      <c r="AB109" s="3" t="n">
        <f aca="false">TRUE()</f>
        <v>1</v>
      </c>
      <c r="AC109" s="3" t="n">
        <f aca="false">FALSE()</f>
        <v>0</v>
      </c>
      <c r="AD109" s="3" t="n">
        <f aca="false">FALSE()</f>
        <v>0</v>
      </c>
      <c r="AE109" s="3" t="n">
        <f aca="false">FALSE()</f>
        <v>0</v>
      </c>
      <c r="AF109" s="3" t="n">
        <f aca="false">TRUE()</f>
        <v>1</v>
      </c>
      <c r="AG109" s="3" t="n">
        <f aca="false">TRUE()</f>
        <v>1</v>
      </c>
      <c r="AH109" s="3" t="n">
        <f aca="false">TRUE()</f>
        <v>1</v>
      </c>
      <c r="AI109" s="3" t="n">
        <f aca="false">TRUE()</f>
        <v>1</v>
      </c>
      <c r="AJ109" s="3" t="n">
        <f aca="false">TRUE()</f>
        <v>1</v>
      </c>
      <c r="AK109" s="3" t="n">
        <v>4</v>
      </c>
      <c r="AL109" s="3" t="n">
        <v>4</v>
      </c>
      <c r="AM109" s="3" t="n">
        <v>2</v>
      </c>
      <c r="AN109" s="3" t="n">
        <v>5</v>
      </c>
      <c r="AO109" s="3" t="n">
        <f aca="false">FALSE()</f>
        <v>0</v>
      </c>
    </row>
    <row r="110" customFormat="false" ht="15.75" hidden="false" customHeight="false" outlineLevel="0" collapsed="false">
      <c r="A110" s="40" t="n">
        <v>43597.6765972222</v>
      </c>
      <c r="B110" s="3" t="s">
        <v>916</v>
      </c>
      <c r="C110" s="3" t="s">
        <v>917</v>
      </c>
      <c r="D110" s="3" t="n">
        <v>9</v>
      </c>
      <c r="E110" s="3" t="n">
        <v>75</v>
      </c>
      <c r="F110" s="3" t="s">
        <v>918</v>
      </c>
      <c r="G110" s="4" t="s">
        <v>919</v>
      </c>
      <c r="H110" s="3" t="s">
        <v>920</v>
      </c>
      <c r="I110" s="3" t="s">
        <v>582</v>
      </c>
      <c r="J110" s="3" t="s">
        <v>593</v>
      </c>
      <c r="K110" s="3" t="s">
        <v>686</v>
      </c>
      <c r="L110" s="3" t="s">
        <v>608</v>
      </c>
      <c r="M110" s="3" t="s">
        <v>232</v>
      </c>
      <c r="N110" s="3" t="n">
        <v>121</v>
      </c>
      <c r="O110" s="3" t="n">
        <v>2</v>
      </c>
      <c r="Q110" s="3" t="n">
        <f aca="false">FALSE()</f>
        <v>0</v>
      </c>
      <c r="R110" s="3" t="n">
        <f aca="false">FALSE()</f>
        <v>0</v>
      </c>
      <c r="S110" s="3" t="n">
        <f aca="false">FALSE()</f>
        <v>0</v>
      </c>
      <c r="T110" s="3" t="n">
        <f aca="false">FALSE()</f>
        <v>0</v>
      </c>
      <c r="U110" s="3" t="n">
        <f aca="false">FALSE()</f>
        <v>0</v>
      </c>
      <c r="V110" s="3" t="n">
        <f aca="false">FALSE()</f>
        <v>0</v>
      </c>
      <c r="W110" s="3" t="n">
        <f aca="false">FALSE()</f>
        <v>0</v>
      </c>
      <c r="X110" s="3" t="n">
        <f aca="false">FALSE()</f>
        <v>0</v>
      </c>
      <c r="Y110" s="3" t="n">
        <f aca="false">FALSE()</f>
        <v>0</v>
      </c>
      <c r="Z110" s="3" t="n">
        <f aca="false">FALSE()</f>
        <v>0</v>
      </c>
      <c r="AA110" s="3" t="n">
        <f aca="false">FALSE()</f>
        <v>0</v>
      </c>
      <c r="AB110" s="3" t="n">
        <f aca="false">FALSE()</f>
        <v>0</v>
      </c>
      <c r="AC110" s="3" t="n">
        <f aca="false">FALSE()</f>
        <v>0</v>
      </c>
      <c r="AD110" s="3" t="n">
        <f aca="false">FALSE()</f>
        <v>0</v>
      </c>
      <c r="AE110" s="3" t="n">
        <f aca="false">FALSE()</f>
        <v>0</v>
      </c>
      <c r="AF110" s="3" t="n">
        <f aca="false">FALSE()</f>
        <v>0</v>
      </c>
      <c r="AG110" s="3" t="n">
        <f aca="false">FALSE()</f>
        <v>0</v>
      </c>
      <c r="AH110" s="3" t="n">
        <f aca="false">FALSE()</f>
        <v>0</v>
      </c>
      <c r="AI110" s="3" t="n">
        <f aca="false">FALSE()</f>
        <v>0</v>
      </c>
      <c r="AJ110" s="3" t="n">
        <f aca="false">FALSE()</f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f aca="false">FALSE()</f>
        <v>0</v>
      </c>
    </row>
    <row r="111" customFormat="false" ht="15.75" hidden="false" customHeight="false" outlineLevel="0" collapsed="false">
      <c r="A111" s="40" t="n">
        <v>43597.6842013889</v>
      </c>
      <c r="B111" s="3" t="s">
        <v>921</v>
      </c>
      <c r="C111" s="3" t="s">
        <v>922</v>
      </c>
      <c r="D111" s="3" t="n">
        <v>8</v>
      </c>
      <c r="E111" s="3" t="n">
        <v>130</v>
      </c>
      <c r="G111" s="4" t="s">
        <v>923</v>
      </c>
      <c r="H111" s="3" t="s">
        <v>924</v>
      </c>
      <c r="I111" s="3" t="s">
        <v>339</v>
      </c>
      <c r="J111" s="3" t="s">
        <v>617</v>
      </c>
      <c r="K111" s="3" t="s">
        <v>339</v>
      </c>
      <c r="L111" s="3" t="s">
        <v>638</v>
      </c>
      <c r="M111" s="3" t="s">
        <v>232</v>
      </c>
      <c r="N111" s="3" t="n">
        <v>122</v>
      </c>
      <c r="O111" s="3" t="n">
        <v>2</v>
      </c>
      <c r="Q111" s="3" t="n">
        <f aca="false">FALSE()</f>
        <v>0</v>
      </c>
      <c r="R111" s="3" t="n">
        <f aca="false">FALSE()</f>
        <v>0</v>
      </c>
      <c r="S111" s="3" t="n">
        <f aca="false">FALSE()</f>
        <v>0</v>
      </c>
      <c r="T111" s="3" t="n">
        <f aca="false">FALSE()</f>
        <v>0</v>
      </c>
      <c r="U111" s="3" t="n">
        <f aca="false">FALSE()</f>
        <v>0</v>
      </c>
      <c r="V111" s="3" t="n">
        <f aca="false">FALSE()</f>
        <v>0</v>
      </c>
      <c r="W111" s="3" t="n">
        <f aca="false">TRUE()</f>
        <v>1</v>
      </c>
      <c r="X111" s="3" t="n">
        <f aca="false">FALSE()</f>
        <v>0</v>
      </c>
      <c r="Y111" s="3" t="n">
        <f aca="false">FALSE()</f>
        <v>0</v>
      </c>
      <c r="Z111" s="3" t="n">
        <f aca="false">FALSE()</f>
        <v>0</v>
      </c>
      <c r="AA111" s="3" t="n">
        <f aca="false">FALSE()</f>
        <v>0</v>
      </c>
      <c r="AB111" s="3" t="n">
        <f aca="false">FALSE()</f>
        <v>0</v>
      </c>
      <c r="AC111" s="3" t="n">
        <f aca="false">FALSE()</f>
        <v>0</v>
      </c>
      <c r="AD111" s="3" t="n">
        <f aca="false">FALSE()</f>
        <v>0</v>
      </c>
      <c r="AE111" s="3" t="n">
        <f aca="false">FALSE()</f>
        <v>0</v>
      </c>
      <c r="AF111" s="3" t="n">
        <f aca="false">FALSE()</f>
        <v>0</v>
      </c>
      <c r="AG111" s="3" t="n">
        <f aca="false">FALSE()</f>
        <v>0</v>
      </c>
      <c r="AH111" s="3" t="n">
        <f aca="false">FALSE()</f>
        <v>0</v>
      </c>
      <c r="AI111" s="3" t="n">
        <f aca="false">FALSE()</f>
        <v>0</v>
      </c>
      <c r="AJ111" s="3" t="n">
        <f aca="false">FALSE()</f>
        <v>0</v>
      </c>
      <c r="AK111" s="3" t="n">
        <v>0</v>
      </c>
      <c r="AL111" s="3" t="n">
        <v>1</v>
      </c>
      <c r="AM111" s="3" t="n">
        <v>0</v>
      </c>
      <c r="AN111" s="3" t="n">
        <v>0</v>
      </c>
      <c r="AO111" s="3" t="n">
        <f aca="false">FALSE()</f>
        <v>0</v>
      </c>
    </row>
    <row r="112" customFormat="false" ht="15.75" hidden="false" customHeight="false" outlineLevel="0" collapsed="false">
      <c r="A112" s="40" t="n">
        <v>43597.7027083333</v>
      </c>
      <c r="B112" s="3" t="s">
        <v>424</v>
      </c>
      <c r="C112" s="3" t="s">
        <v>173</v>
      </c>
      <c r="D112" s="3" t="n">
        <v>9</v>
      </c>
      <c r="E112" s="3" t="n">
        <v>117</v>
      </c>
      <c r="G112" s="4" t="s">
        <v>925</v>
      </c>
      <c r="H112" s="3" t="s">
        <v>426</v>
      </c>
      <c r="I112" s="3" t="s">
        <v>674</v>
      </c>
      <c r="J112" s="3" t="s">
        <v>662</v>
      </c>
      <c r="K112" s="3" t="s">
        <v>883</v>
      </c>
      <c r="L112" s="3" t="s">
        <v>618</v>
      </c>
      <c r="M112" s="3" t="s">
        <v>232</v>
      </c>
      <c r="N112" s="3" t="n">
        <v>124</v>
      </c>
      <c r="O112" s="3" t="n">
        <v>2</v>
      </c>
      <c r="Q112" s="3" t="n">
        <f aca="false">TRUE()</f>
        <v>1</v>
      </c>
      <c r="R112" s="3" t="n">
        <f aca="false">TRUE()</f>
        <v>1</v>
      </c>
      <c r="S112" s="3" t="n">
        <f aca="false">TRUE()</f>
        <v>1</v>
      </c>
      <c r="T112" s="3" t="n">
        <f aca="false">TRUE()</f>
        <v>1</v>
      </c>
      <c r="U112" s="3" t="n">
        <f aca="false">TRUE()</f>
        <v>1</v>
      </c>
      <c r="V112" s="3" t="n">
        <f aca="false">TRUE()</f>
        <v>1</v>
      </c>
      <c r="W112" s="3" t="n">
        <f aca="false">TRUE()</f>
        <v>1</v>
      </c>
      <c r="X112" s="3" t="n">
        <f aca="false">TRUE()</f>
        <v>1</v>
      </c>
      <c r="Y112" s="3" t="n">
        <f aca="false">TRUE()</f>
        <v>1</v>
      </c>
      <c r="Z112" s="3" t="n">
        <f aca="false">TRUE()</f>
        <v>1</v>
      </c>
      <c r="AA112" s="3" t="n">
        <f aca="false">TRUE()</f>
        <v>1</v>
      </c>
      <c r="AB112" s="3" t="n">
        <f aca="false">TRUE()</f>
        <v>1</v>
      </c>
      <c r="AC112" s="3" t="n">
        <f aca="false">TRUE()</f>
        <v>1</v>
      </c>
      <c r="AD112" s="3" t="n">
        <f aca="false">TRUE()</f>
        <v>1</v>
      </c>
      <c r="AE112" s="3" t="n">
        <f aca="false">TRUE()</f>
        <v>1</v>
      </c>
      <c r="AF112" s="3" t="n">
        <f aca="false">TRUE()</f>
        <v>1</v>
      </c>
      <c r="AG112" s="3" t="n">
        <f aca="false">TRUE()</f>
        <v>1</v>
      </c>
      <c r="AH112" s="3" t="n">
        <f aca="false">TRUE()</f>
        <v>1</v>
      </c>
      <c r="AI112" s="3" t="n">
        <f aca="false">TRUE()</f>
        <v>1</v>
      </c>
      <c r="AJ112" s="3" t="n">
        <f aca="false">TRUE()</f>
        <v>1</v>
      </c>
      <c r="AK112" s="3" t="n">
        <v>5</v>
      </c>
      <c r="AL112" s="3" t="n">
        <v>5</v>
      </c>
      <c r="AM112" s="3" t="n">
        <v>5</v>
      </c>
      <c r="AN112" s="3" t="n">
        <v>5</v>
      </c>
      <c r="AO112" s="3" t="n">
        <f aca="false">FALSE()</f>
        <v>0</v>
      </c>
    </row>
    <row r="113" customFormat="false" ht="15.75" hidden="false" customHeight="false" outlineLevel="0" collapsed="false">
      <c r="A113" s="40" t="n">
        <v>43597.7096990741</v>
      </c>
      <c r="B113" s="3" t="s">
        <v>335</v>
      </c>
      <c r="C113" s="3" t="s">
        <v>336</v>
      </c>
      <c r="D113" s="3" t="n">
        <v>7</v>
      </c>
      <c r="E113" s="3" t="n">
        <v>140</v>
      </c>
      <c r="G113" s="4" t="s">
        <v>926</v>
      </c>
      <c r="H113" s="3" t="s">
        <v>927</v>
      </c>
      <c r="I113" s="3" t="s">
        <v>625</v>
      </c>
      <c r="J113" s="3" t="s">
        <v>612</v>
      </c>
      <c r="K113" s="3" t="s">
        <v>584</v>
      </c>
      <c r="L113" s="3" t="s">
        <v>608</v>
      </c>
      <c r="M113" s="3" t="s">
        <v>232</v>
      </c>
      <c r="N113" s="3" t="n">
        <v>125</v>
      </c>
      <c r="O113" s="3" t="n">
        <v>2</v>
      </c>
      <c r="Q113" s="3" t="n">
        <f aca="false">TRUE()</f>
        <v>1</v>
      </c>
      <c r="R113" s="3" t="n">
        <f aca="false">TRUE()</f>
        <v>1</v>
      </c>
      <c r="S113" s="3" t="n">
        <f aca="false">TRUE()</f>
        <v>1</v>
      </c>
      <c r="T113" s="3" t="n">
        <f aca="false">TRUE()</f>
        <v>1</v>
      </c>
      <c r="U113" s="3" t="n">
        <f aca="false">TRUE()</f>
        <v>1</v>
      </c>
      <c r="V113" s="3" t="n">
        <f aca="false">TRUE()</f>
        <v>1</v>
      </c>
      <c r="W113" s="3" t="n">
        <f aca="false">TRUE()</f>
        <v>1</v>
      </c>
      <c r="X113" s="3" t="n">
        <f aca="false">TRUE()</f>
        <v>1</v>
      </c>
      <c r="Y113" s="3" t="n">
        <f aca="false">FALSE()</f>
        <v>0</v>
      </c>
      <c r="Z113" s="3" t="n">
        <f aca="false">TRUE()</f>
        <v>1</v>
      </c>
      <c r="AA113" s="3" t="n">
        <f aca="false">TRUE()</f>
        <v>1</v>
      </c>
      <c r="AB113" s="3" t="n">
        <f aca="false">TRUE()</f>
        <v>1</v>
      </c>
      <c r="AC113" s="3" t="n">
        <f aca="false">TRUE()</f>
        <v>1</v>
      </c>
      <c r="AD113" s="3" t="n">
        <f aca="false">TRUE()</f>
        <v>1</v>
      </c>
      <c r="AE113" s="3" t="n">
        <f aca="false">TRUE()</f>
        <v>1</v>
      </c>
      <c r="AF113" s="3" t="n">
        <f aca="false">TRUE()</f>
        <v>1</v>
      </c>
      <c r="AG113" s="3" t="n">
        <f aca="false">TRUE()</f>
        <v>1</v>
      </c>
      <c r="AH113" s="3" t="n">
        <f aca="false">FALSE()</f>
        <v>0</v>
      </c>
      <c r="AI113" s="3" t="n">
        <f aca="false">FALSE()</f>
        <v>0</v>
      </c>
      <c r="AJ113" s="3" t="n">
        <f aca="false">FALSE()</f>
        <v>0</v>
      </c>
      <c r="AK113" s="3" t="n">
        <v>5</v>
      </c>
      <c r="AL113" s="3" t="n">
        <v>4</v>
      </c>
      <c r="AM113" s="3" t="n">
        <v>5</v>
      </c>
      <c r="AN113" s="3" t="n">
        <v>2</v>
      </c>
      <c r="AO113" s="3" t="n">
        <f aca="false">FALSE()</f>
        <v>0</v>
      </c>
    </row>
    <row r="114" customFormat="false" ht="15.75" hidden="false" customHeight="false" outlineLevel="0" collapsed="false">
      <c r="A114" s="40" t="n">
        <v>43597.7694675926</v>
      </c>
      <c r="B114" s="3" t="s">
        <v>928</v>
      </c>
      <c r="C114" s="3" t="s">
        <v>137</v>
      </c>
      <c r="D114" s="3" t="n">
        <v>10</v>
      </c>
      <c r="E114" s="3" t="n">
        <v>117</v>
      </c>
      <c r="G114" s="4" t="s">
        <v>929</v>
      </c>
      <c r="H114" s="3" t="s">
        <v>930</v>
      </c>
      <c r="I114" s="3" t="s">
        <v>611</v>
      </c>
      <c r="J114" s="3" t="s">
        <v>593</v>
      </c>
      <c r="K114" s="3" t="s">
        <v>686</v>
      </c>
      <c r="L114" s="3" t="s">
        <v>653</v>
      </c>
      <c r="M114" s="3" t="s">
        <v>232</v>
      </c>
      <c r="N114" s="3" t="n">
        <v>126</v>
      </c>
      <c r="O114" s="3" t="n">
        <v>2</v>
      </c>
      <c r="Q114" s="3" t="n">
        <f aca="false">FALSE()</f>
        <v>0</v>
      </c>
      <c r="R114" s="3" t="n">
        <f aca="false">FALSE()</f>
        <v>0</v>
      </c>
      <c r="S114" s="3" t="n">
        <f aca="false">FALSE()</f>
        <v>0</v>
      </c>
      <c r="T114" s="3" t="n">
        <f aca="false">FALSE()</f>
        <v>0</v>
      </c>
      <c r="U114" s="3" t="n">
        <f aca="false">FALSE()</f>
        <v>0</v>
      </c>
      <c r="V114" s="3" t="n">
        <f aca="false">TRUE()</f>
        <v>1</v>
      </c>
      <c r="W114" s="3" t="n">
        <f aca="false">FALSE()</f>
        <v>0</v>
      </c>
      <c r="X114" s="3" t="n">
        <f aca="false">FALSE()</f>
        <v>0</v>
      </c>
      <c r="Y114" s="3" t="n">
        <f aca="false">FALSE()</f>
        <v>0</v>
      </c>
      <c r="Z114" s="3" t="n">
        <f aca="false">FALSE()</f>
        <v>0</v>
      </c>
      <c r="AA114" s="3" t="n">
        <f aca="false">TRUE()</f>
        <v>1</v>
      </c>
      <c r="AB114" s="3" t="n">
        <f aca="false">FALSE()</f>
        <v>0</v>
      </c>
      <c r="AC114" s="3" t="n">
        <f aca="false">FALSE()</f>
        <v>0</v>
      </c>
      <c r="AD114" s="3" t="n">
        <f aca="false">FALSE()</f>
        <v>0</v>
      </c>
      <c r="AE114" s="3" t="n">
        <f aca="false">FALSE()</f>
        <v>0</v>
      </c>
      <c r="AF114" s="3" t="n">
        <f aca="false">FALSE()</f>
        <v>0</v>
      </c>
      <c r="AG114" s="3" t="n">
        <f aca="false">FALSE()</f>
        <v>0</v>
      </c>
      <c r="AH114" s="3" t="n">
        <f aca="false">FALSE()</f>
        <v>0</v>
      </c>
      <c r="AI114" s="3" t="n">
        <f aca="false">FALSE()</f>
        <v>0</v>
      </c>
      <c r="AJ114" s="3" t="n">
        <f aca="false">FALSE()</f>
        <v>0</v>
      </c>
      <c r="AK114" s="3" t="n">
        <v>0</v>
      </c>
      <c r="AL114" s="3" t="n">
        <v>1</v>
      </c>
      <c r="AM114" s="3" t="n">
        <v>1</v>
      </c>
      <c r="AN114" s="3" t="n">
        <v>0</v>
      </c>
      <c r="AO114" s="3" t="n">
        <f aca="false">FALSE()</f>
        <v>0</v>
      </c>
    </row>
    <row r="115" customFormat="false" ht="15.75" hidden="false" customHeight="false" outlineLevel="0" collapsed="false">
      <c r="A115" s="40" t="n">
        <v>43598.1135185185</v>
      </c>
      <c r="B115" s="3" t="s">
        <v>460</v>
      </c>
      <c r="C115" s="3" t="s">
        <v>461</v>
      </c>
      <c r="D115" s="3" t="n">
        <v>7</v>
      </c>
      <c r="E115" s="3" t="n">
        <v>140</v>
      </c>
      <c r="G115" s="4" t="s">
        <v>931</v>
      </c>
      <c r="H115" s="3" t="s">
        <v>464</v>
      </c>
      <c r="I115" s="3" t="s">
        <v>625</v>
      </c>
      <c r="J115" s="3" t="s">
        <v>617</v>
      </c>
      <c r="K115" s="3" t="s">
        <v>594</v>
      </c>
      <c r="L115" s="3" t="s">
        <v>595</v>
      </c>
      <c r="M115" s="3" t="s">
        <v>232</v>
      </c>
      <c r="N115" s="3" t="n">
        <v>128</v>
      </c>
      <c r="O115" s="3" t="n">
        <v>2</v>
      </c>
      <c r="Q115" s="3" t="n">
        <f aca="false">TRUE()</f>
        <v>1</v>
      </c>
      <c r="R115" s="3" t="n">
        <f aca="false">TRUE()</f>
        <v>1</v>
      </c>
      <c r="S115" s="3" t="n">
        <f aca="false">FALSE()</f>
        <v>0</v>
      </c>
      <c r="T115" s="3" t="n">
        <f aca="false">TRUE()</f>
        <v>1</v>
      </c>
      <c r="U115" s="3" t="n">
        <f aca="false">TRUE()</f>
        <v>1</v>
      </c>
      <c r="V115" s="3" t="n">
        <f aca="false">TRUE()</f>
        <v>1</v>
      </c>
      <c r="W115" s="3" t="n">
        <f aca="false">TRUE()</f>
        <v>1</v>
      </c>
      <c r="X115" s="3" t="n">
        <f aca="false">FALSE()</f>
        <v>0</v>
      </c>
      <c r="Y115" s="3" t="n">
        <f aca="false">TRUE()</f>
        <v>1</v>
      </c>
      <c r="Z115" s="3" t="n">
        <f aca="false">TRUE()</f>
        <v>1</v>
      </c>
      <c r="AA115" s="3" t="n">
        <f aca="false">TRUE()</f>
        <v>1</v>
      </c>
      <c r="AB115" s="3" t="n">
        <f aca="false">TRUE()</f>
        <v>1</v>
      </c>
      <c r="AC115" s="3" t="n">
        <f aca="false">FALSE()</f>
        <v>0</v>
      </c>
      <c r="AD115" s="3" t="n">
        <f aca="false">TRUE()</f>
        <v>1</v>
      </c>
      <c r="AE115" s="3" t="n">
        <f aca="false">FALSE()</f>
        <v>0</v>
      </c>
      <c r="AF115" s="3" t="n">
        <f aca="false">TRUE()</f>
        <v>1</v>
      </c>
      <c r="AG115" s="3" t="n">
        <f aca="false">TRUE()</f>
        <v>1</v>
      </c>
      <c r="AH115" s="3" t="n">
        <f aca="false">FALSE()</f>
        <v>0</v>
      </c>
      <c r="AI115" s="3" t="n">
        <f aca="false">TRUE()</f>
        <v>1</v>
      </c>
      <c r="AJ115" s="3" t="n">
        <f aca="false">FALSE()</f>
        <v>0</v>
      </c>
      <c r="AK115" s="3" t="n">
        <v>4</v>
      </c>
      <c r="AL115" s="3" t="n">
        <v>4</v>
      </c>
      <c r="AM115" s="3" t="n">
        <v>3</v>
      </c>
      <c r="AN115" s="3" t="n">
        <v>3</v>
      </c>
      <c r="AO115" s="3" t="n">
        <f aca="false">FALSE()</f>
        <v>0</v>
      </c>
    </row>
    <row r="116" customFormat="false" ht="15.75" hidden="false" customHeight="false" outlineLevel="0" collapsed="false">
      <c r="A116" s="40" t="n">
        <v>43598.1870023148</v>
      </c>
      <c r="B116" s="3" t="s">
        <v>932</v>
      </c>
      <c r="C116" s="3" t="s">
        <v>754</v>
      </c>
      <c r="D116" s="3" t="n">
        <v>10</v>
      </c>
      <c r="E116" s="3" t="n">
        <v>26</v>
      </c>
      <c r="G116" s="4" t="s">
        <v>933</v>
      </c>
      <c r="H116" s="3" t="s">
        <v>934</v>
      </c>
      <c r="I116" s="3" t="s">
        <v>582</v>
      </c>
      <c r="J116" s="3" t="s">
        <v>593</v>
      </c>
      <c r="K116" s="3" t="s">
        <v>594</v>
      </c>
      <c r="L116" s="3" t="s">
        <v>638</v>
      </c>
      <c r="M116" s="3" t="s">
        <v>232</v>
      </c>
      <c r="N116" s="3" t="n">
        <v>129</v>
      </c>
      <c r="O116" s="3" t="n">
        <v>2</v>
      </c>
      <c r="Q116" s="3" t="n">
        <f aca="false">TRUE()</f>
        <v>1</v>
      </c>
      <c r="R116" s="3" t="n">
        <f aca="false">TRUE()</f>
        <v>1</v>
      </c>
      <c r="S116" s="3" t="n">
        <f aca="false">TRUE()</f>
        <v>1</v>
      </c>
      <c r="T116" s="3" t="n">
        <f aca="false">TRUE()</f>
        <v>1</v>
      </c>
      <c r="U116" s="3" t="n">
        <f aca="false">TRUE()</f>
        <v>1</v>
      </c>
      <c r="V116" s="3" t="n">
        <f aca="false">TRUE()</f>
        <v>1</v>
      </c>
      <c r="W116" s="3" t="n">
        <f aca="false">TRUE()</f>
        <v>1</v>
      </c>
      <c r="X116" s="3" t="n">
        <f aca="false">TRUE()</f>
        <v>1</v>
      </c>
      <c r="Y116" s="3" t="n">
        <f aca="false">TRUE()</f>
        <v>1</v>
      </c>
      <c r="Z116" s="3" t="n">
        <f aca="false">TRUE()</f>
        <v>1</v>
      </c>
      <c r="AA116" s="3" t="n">
        <f aca="false">TRUE()</f>
        <v>1</v>
      </c>
      <c r="AB116" s="3" t="n">
        <f aca="false">TRUE()</f>
        <v>1</v>
      </c>
      <c r="AC116" s="3" t="n">
        <f aca="false">TRUE()</f>
        <v>1</v>
      </c>
      <c r="AD116" s="3" t="n">
        <f aca="false">TRUE()</f>
        <v>1</v>
      </c>
      <c r="AE116" s="3" t="n">
        <f aca="false">TRUE()</f>
        <v>1</v>
      </c>
      <c r="AF116" s="3" t="n">
        <f aca="false">TRUE()</f>
        <v>1</v>
      </c>
      <c r="AG116" s="3" t="n">
        <f aca="false">TRUE()</f>
        <v>1</v>
      </c>
      <c r="AH116" s="3" t="n">
        <f aca="false">TRUE()</f>
        <v>1</v>
      </c>
      <c r="AI116" s="3" t="n">
        <f aca="false">TRUE()</f>
        <v>1</v>
      </c>
      <c r="AJ116" s="3" t="n">
        <f aca="false">TRUE()</f>
        <v>1</v>
      </c>
      <c r="AK116" s="3" t="n">
        <v>5</v>
      </c>
      <c r="AL116" s="3" t="n">
        <v>5</v>
      </c>
      <c r="AM116" s="3" t="n">
        <v>5</v>
      </c>
      <c r="AN116" s="3" t="n">
        <v>5</v>
      </c>
      <c r="AO116" s="3" t="n">
        <f aca="false">FALSE()</f>
        <v>0</v>
      </c>
    </row>
    <row r="117" customFormat="false" ht="15.75" hidden="false" customHeight="false" outlineLevel="0" collapsed="false">
      <c r="A117" s="40" t="n">
        <v>43598.2027083333</v>
      </c>
      <c r="B117" s="3" t="s">
        <v>935</v>
      </c>
      <c r="C117" s="3" t="s">
        <v>216</v>
      </c>
      <c r="D117" s="3" t="n">
        <v>7</v>
      </c>
      <c r="E117" s="3" t="n">
        <v>84</v>
      </c>
      <c r="F117" s="3" t="s">
        <v>936</v>
      </c>
      <c r="G117" s="4" t="s">
        <v>937</v>
      </c>
      <c r="H117" s="3" t="s">
        <v>938</v>
      </c>
      <c r="I117" s="3" t="s">
        <v>675</v>
      </c>
      <c r="J117" s="3" t="s">
        <v>600</v>
      </c>
      <c r="K117" s="3" t="s">
        <v>339</v>
      </c>
      <c r="L117" s="3" t="s">
        <v>339</v>
      </c>
      <c r="M117" s="3" t="s">
        <v>232</v>
      </c>
      <c r="N117" s="3" t="n">
        <v>130</v>
      </c>
      <c r="O117" s="3" t="n">
        <v>1</v>
      </c>
      <c r="Q117" s="3" t="n">
        <f aca="false">TRUE()</f>
        <v>1</v>
      </c>
      <c r="R117" s="3" t="n">
        <f aca="false">TRUE()</f>
        <v>1</v>
      </c>
      <c r="S117" s="3" t="n">
        <f aca="false">TRUE()</f>
        <v>1</v>
      </c>
      <c r="T117" s="3" t="n">
        <f aca="false">TRUE()</f>
        <v>1</v>
      </c>
      <c r="U117" s="3" t="n">
        <f aca="false">TRUE()</f>
        <v>1</v>
      </c>
      <c r="V117" s="3" t="n">
        <f aca="false">TRUE()</f>
        <v>1</v>
      </c>
      <c r="W117" s="3" t="n">
        <f aca="false">TRUE()</f>
        <v>1</v>
      </c>
      <c r="X117" s="3" t="n">
        <f aca="false">TRUE()</f>
        <v>1</v>
      </c>
      <c r="Y117" s="3" t="n">
        <f aca="false">TRUE()</f>
        <v>1</v>
      </c>
      <c r="Z117" s="3" t="n">
        <f aca="false">TRUE()</f>
        <v>1</v>
      </c>
      <c r="AA117" s="3" t="n">
        <f aca="false">FALSE()</f>
        <v>0</v>
      </c>
      <c r="AB117" s="3" t="n">
        <f aca="false">FALSE()</f>
        <v>0</v>
      </c>
      <c r="AC117" s="3" t="n">
        <f aca="false">FALSE()</f>
        <v>0</v>
      </c>
      <c r="AD117" s="3" t="n">
        <f aca="false">FALSE()</f>
        <v>0</v>
      </c>
      <c r="AE117" s="3" t="n">
        <f aca="false">FALSE()</f>
        <v>0</v>
      </c>
      <c r="AF117" s="3" t="n">
        <f aca="false">FALSE()</f>
        <v>0</v>
      </c>
      <c r="AG117" s="3" t="n">
        <f aca="false">FALSE()</f>
        <v>0</v>
      </c>
      <c r="AH117" s="3" t="n">
        <f aca="false">FALSE()</f>
        <v>0</v>
      </c>
      <c r="AI117" s="3" t="n">
        <f aca="false">FALSE()</f>
        <v>0</v>
      </c>
      <c r="AJ117" s="3" t="n">
        <f aca="false">FALSE()</f>
        <v>0</v>
      </c>
      <c r="AK117" s="3" t="n">
        <v>5</v>
      </c>
      <c r="AL117" s="3" t="n">
        <v>5</v>
      </c>
      <c r="AM117" s="3" t="n">
        <v>0</v>
      </c>
      <c r="AN117" s="3" t="n">
        <v>0</v>
      </c>
      <c r="AO117" s="3" t="n">
        <f aca="false">FALSE()</f>
        <v>0</v>
      </c>
    </row>
    <row r="118" customFormat="false" ht="15.75" hidden="false" customHeight="false" outlineLevel="0" collapsed="false">
      <c r="A118" s="40" t="n">
        <v>43598.2061689815</v>
      </c>
      <c r="B118" s="3" t="s">
        <v>939</v>
      </c>
      <c r="C118" s="3" t="s">
        <v>82</v>
      </c>
      <c r="D118" s="3" t="n">
        <v>8</v>
      </c>
      <c r="E118" s="3" t="n">
        <v>117</v>
      </c>
      <c r="G118" s="4" t="s">
        <v>940</v>
      </c>
      <c r="H118" s="3" t="s">
        <v>941</v>
      </c>
      <c r="I118" s="3" t="s">
        <v>339</v>
      </c>
      <c r="J118" s="3" t="s">
        <v>593</v>
      </c>
      <c r="K118" s="3" t="s">
        <v>339</v>
      </c>
      <c r="L118" s="3" t="s">
        <v>339</v>
      </c>
      <c r="M118" s="3" t="s">
        <v>232</v>
      </c>
      <c r="N118" s="3" t="n">
        <v>131</v>
      </c>
      <c r="O118" s="3" t="n">
        <v>2</v>
      </c>
      <c r="Q118" s="3" t="n">
        <f aca="false">FALSE()</f>
        <v>0</v>
      </c>
      <c r="R118" s="3" t="n">
        <f aca="false">FALSE()</f>
        <v>0</v>
      </c>
      <c r="S118" s="3" t="n">
        <f aca="false">FALSE()</f>
        <v>0</v>
      </c>
      <c r="T118" s="3" t="n">
        <f aca="false">FALSE()</f>
        <v>0</v>
      </c>
      <c r="U118" s="3" t="n">
        <f aca="false">FALSE()</f>
        <v>0</v>
      </c>
      <c r="V118" s="3" t="n">
        <f aca="false">TRUE()</f>
        <v>1</v>
      </c>
      <c r="W118" s="3" t="n">
        <f aca="false">TRUE()</f>
        <v>1</v>
      </c>
      <c r="X118" s="3" t="n">
        <f aca="false">TRUE()</f>
        <v>1</v>
      </c>
      <c r="Y118" s="3" t="n">
        <f aca="false">TRUE()</f>
        <v>1</v>
      </c>
      <c r="Z118" s="3" t="n">
        <f aca="false">TRUE()</f>
        <v>1</v>
      </c>
      <c r="AA118" s="3" t="n">
        <f aca="false">FALSE()</f>
        <v>0</v>
      </c>
      <c r="AB118" s="3" t="n">
        <f aca="false">FALSE()</f>
        <v>0</v>
      </c>
      <c r="AC118" s="3" t="n">
        <f aca="false">FALSE()</f>
        <v>0</v>
      </c>
      <c r="AD118" s="3" t="n">
        <f aca="false">FALSE()</f>
        <v>0</v>
      </c>
      <c r="AE118" s="3" t="n">
        <f aca="false">FALSE()</f>
        <v>0</v>
      </c>
      <c r="AF118" s="3" t="n">
        <f aca="false">FALSE()</f>
        <v>0</v>
      </c>
      <c r="AG118" s="3" t="n">
        <f aca="false">FALSE()</f>
        <v>0</v>
      </c>
      <c r="AH118" s="3" t="n">
        <f aca="false">FALSE()</f>
        <v>0</v>
      </c>
      <c r="AI118" s="3" t="n">
        <f aca="false">FALSE()</f>
        <v>0</v>
      </c>
      <c r="AJ118" s="3" t="n">
        <f aca="false">FALSE()</f>
        <v>0</v>
      </c>
      <c r="AK118" s="3" t="n">
        <v>0</v>
      </c>
      <c r="AL118" s="3" t="n">
        <v>5</v>
      </c>
      <c r="AM118" s="3" t="n">
        <v>0</v>
      </c>
      <c r="AN118" s="3" t="n">
        <v>0</v>
      </c>
      <c r="AO118" s="3" t="n">
        <f aca="false">FALSE()</f>
        <v>0</v>
      </c>
    </row>
    <row r="119" customFormat="false" ht="15.75" hidden="false" customHeight="false" outlineLevel="0" collapsed="false">
      <c r="A119" s="40" t="n">
        <v>43598.2164467593</v>
      </c>
      <c r="B119" s="3" t="s">
        <v>942</v>
      </c>
      <c r="C119" s="3" t="s">
        <v>526</v>
      </c>
      <c r="D119" s="3" t="n">
        <v>9</v>
      </c>
      <c r="E119" s="3" t="s">
        <v>943</v>
      </c>
      <c r="G119" s="3" t="s">
        <v>365</v>
      </c>
      <c r="H119" s="3" t="s">
        <v>944</v>
      </c>
      <c r="I119" s="3" t="s">
        <v>611</v>
      </c>
      <c r="J119" s="3" t="s">
        <v>583</v>
      </c>
      <c r="K119" s="3" t="s">
        <v>339</v>
      </c>
      <c r="L119" s="3" t="s">
        <v>590</v>
      </c>
      <c r="M119" s="3" t="s">
        <v>232</v>
      </c>
      <c r="N119" s="3" t="n">
        <v>132</v>
      </c>
      <c r="O119" s="3" t="n">
        <v>1</v>
      </c>
      <c r="Q119" s="3" t="n">
        <f aca="false">FALSE()</f>
        <v>0</v>
      </c>
      <c r="R119" s="3" t="n">
        <f aca="false">FALSE()</f>
        <v>0</v>
      </c>
      <c r="S119" s="3" t="n">
        <f aca="false">FALSE()</f>
        <v>0</v>
      </c>
      <c r="T119" s="3" t="n">
        <f aca="false">FALSE()</f>
        <v>0</v>
      </c>
      <c r="U119" s="3" t="n">
        <f aca="false">FALSE()</f>
        <v>0</v>
      </c>
      <c r="V119" s="3" t="n">
        <f aca="false">FALSE()</f>
        <v>0</v>
      </c>
      <c r="W119" s="3" t="n">
        <f aca="false">FALSE()</f>
        <v>0</v>
      </c>
      <c r="X119" s="3" t="n">
        <f aca="false">FALSE()</f>
        <v>0</v>
      </c>
      <c r="Y119" s="3" t="n">
        <f aca="false">FALSE()</f>
        <v>0</v>
      </c>
      <c r="Z119" s="3" t="n">
        <f aca="false">FALSE()</f>
        <v>0</v>
      </c>
      <c r="AA119" s="3" t="n">
        <f aca="false">FALSE()</f>
        <v>0</v>
      </c>
      <c r="AB119" s="3" t="n">
        <f aca="false">FALSE()</f>
        <v>0</v>
      </c>
      <c r="AC119" s="3" t="n">
        <f aca="false">FALSE()</f>
        <v>0</v>
      </c>
      <c r="AD119" s="3" t="n">
        <f aca="false">FALSE()</f>
        <v>0</v>
      </c>
      <c r="AE119" s="3" t="n">
        <f aca="false">FALSE()</f>
        <v>0</v>
      </c>
      <c r="AF119" s="3" t="n">
        <f aca="false">FALSE()</f>
        <v>0</v>
      </c>
      <c r="AG119" s="3" t="n">
        <f aca="false">FALSE()</f>
        <v>0</v>
      </c>
      <c r="AH119" s="3" t="n">
        <f aca="false">FALSE()</f>
        <v>0</v>
      </c>
      <c r="AI119" s="3" t="n">
        <f aca="false">FALSE()</f>
        <v>0</v>
      </c>
      <c r="AJ119" s="3" t="n">
        <f aca="false">FALSE()</f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f aca="false">FALSE()</f>
        <v>0</v>
      </c>
    </row>
    <row r="120" customFormat="false" ht="15.75" hidden="false" customHeight="false" outlineLevel="0" collapsed="false">
      <c r="A120" s="40" t="n">
        <v>43598.2655208333</v>
      </c>
      <c r="B120" s="3" t="s">
        <v>484</v>
      </c>
      <c r="C120" s="3" t="s">
        <v>456</v>
      </c>
      <c r="D120" s="3" t="n">
        <v>9</v>
      </c>
      <c r="E120" s="3" t="n">
        <v>117</v>
      </c>
      <c r="G120" s="4" t="s">
        <v>945</v>
      </c>
      <c r="H120" s="3" t="s">
        <v>487</v>
      </c>
      <c r="I120" s="3" t="s">
        <v>674</v>
      </c>
      <c r="J120" s="3" t="s">
        <v>662</v>
      </c>
      <c r="K120" s="3" t="s">
        <v>584</v>
      </c>
      <c r="L120" s="3" t="s">
        <v>339</v>
      </c>
      <c r="M120" s="3" t="s">
        <v>232</v>
      </c>
      <c r="N120" s="3" t="n">
        <v>133</v>
      </c>
      <c r="O120" s="3" t="n">
        <v>2</v>
      </c>
      <c r="Q120" s="3" t="n">
        <f aca="false">FALSE()</f>
        <v>0</v>
      </c>
      <c r="R120" s="3" t="n">
        <f aca="false">FALSE()</f>
        <v>0</v>
      </c>
      <c r="S120" s="3" t="n">
        <f aca="false">FALSE()</f>
        <v>0</v>
      </c>
      <c r="T120" s="3" t="n">
        <f aca="false">FALSE()</f>
        <v>0</v>
      </c>
      <c r="U120" s="3" t="n">
        <f aca="false">FALSE()</f>
        <v>0</v>
      </c>
      <c r="V120" s="3" t="n">
        <f aca="false">TRUE()</f>
        <v>1</v>
      </c>
      <c r="W120" s="3" t="n">
        <f aca="false">FALSE()</f>
        <v>0</v>
      </c>
      <c r="X120" s="3" t="n">
        <f aca="false">FALSE()</f>
        <v>0</v>
      </c>
      <c r="Y120" s="3" t="n">
        <f aca="false">FALSE()</f>
        <v>0</v>
      </c>
      <c r="Z120" s="3" t="n">
        <f aca="false">FALSE()</f>
        <v>0</v>
      </c>
      <c r="AA120" s="3" t="n">
        <f aca="false">TRUE()</f>
        <v>1</v>
      </c>
      <c r="AB120" s="3" t="n">
        <f aca="false">TRUE()</f>
        <v>1</v>
      </c>
      <c r="AC120" s="3" t="n">
        <f aca="false">TRUE()</f>
        <v>1</v>
      </c>
      <c r="AD120" s="3" t="n">
        <f aca="false">TRUE()</f>
        <v>1</v>
      </c>
      <c r="AE120" s="3" t="n">
        <f aca="false">TRUE()</f>
        <v>1</v>
      </c>
      <c r="AF120" s="3" t="n">
        <f aca="false">FALSE()</f>
        <v>0</v>
      </c>
      <c r="AG120" s="3" t="n">
        <f aca="false">FALSE()</f>
        <v>0</v>
      </c>
      <c r="AH120" s="3" t="n">
        <f aca="false">FALSE()</f>
        <v>0</v>
      </c>
      <c r="AI120" s="3" t="n">
        <f aca="false">FALSE()</f>
        <v>0</v>
      </c>
      <c r="AJ120" s="3" t="n">
        <f aca="false">FALSE()</f>
        <v>0</v>
      </c>
      <c r="AK120" s="3" t="n">
        <v>0</v>
      </c>
      <c r="AL120" s="3" t="n">
        <v>1</v>
      </c>
      <c r="AM120" s="3" t="n">
        <v>5</v>
      </c>
      <c r="AN120" s="3" t="n">
        <v>0</v>
      </c>
      <c r="AO120" s="3" t="n">
        <f aca="false">FALSE()</f>
        <v>0</v>
      </c>
    </row>
    <row r="121" customFormat="false" ht="15.75" hidden="false" customHeight="false" outlineLevel="0" collapsed="false">
      <c r="A121" s="40" t="n">
        <v>43598.2707523148</v>
      </c>
      <c r="B121" s="3" t="s">
        <v>946</v>
      </c>
      <c r="C121" s="3" t="s">
        <v>13</v>
      </c>
      <c r="D121" s="3" t="n">
        <v>10</v>
      </c>
      <c r="E121" s="3" t="n">
        <v>150</v>
      </c>
      <c r="G121" s="4" t="s">
        <v>947</v>
      </c>
      <c r="H121" s="3" t="s">
        <v>948</v>
      </c>
      <c r="I121" s="3" t="s">
        <v>582</v>
      </c>
      <c r="J121" s="3" t="s">
        <v>593</v>
      </c>
      <c r="K121" s="3" t="s">
        <v>607</v>
      </c>
      <c r="L121" s="3" t="s">
        <v>638</v>
      </c>
      <c r="M121" s="3" t="s">
        <v>232</v>
      </c>
      <c r="N121" s="3" t="n">
        <v>134</v>
      </c>
      <c r="O121" s="3" t="n">
        <v>2</v>
      </c>
      <c r="Q121" s="3" t="n">
        <f aca="false">TRUE()</f>
        <v>1</v>
      </c>
      <c r="R121" s="3" t="n">
        <f aca="false">FALSE()</f>
        <v>0</v>
      </c>
      <c r="S121" s="3" t="n">
        <f aca="false">FALSE()</f>
        <v>0</v>
      </c>
      <c r="T121" s="3" t="n">
        <f aca="false">FALSE()</f>
        <v>0</v>
      </c>
      <c r="U121" s="3" t="n">
        <f aca="false">FALSE()</f>
        <v>0</v>
      </c>
      <c r="V121" s="3" t="n">
        <f aca="false">TRUE()</f>
        <v>1</v>
      </c>
      <c r="W121" s="3" t="n">
        <f aca="false">TRUE()</f>
        <v>1</v>
      </c>
      <c r="X121" s="3" t="n">
        <f aca="false">TRUE()</f>
        <v>1</v>
      </c>
      <c r="Y121" s="3" t="n">
        <f aca="false">TRUE()</f>
        <v>1</v>
      </c>
      <c r="Z121" s="3" t="n">
        <f aca="false">TRUE()</f>
        <v>1</v>
      </c>
      <c r="AA121" s="3" t="n">
        <f aca="false">TRUE()</f>
        <v>1</v>
      </c>
      <c r="AB121" s="3" t="n">
        <f aca="false">TRUE()</f>
        <v>1</v>
      </c>
      <c r="AC121" s="3" t="n">
        <f aca="false">FALSE()</f>
        <v>0</v>
      </c>
      <c r="AD121" s="3" t="n">
        <f aca="false">FALSE()</f>
        <v>0</v>
      </c>
      <c r="AE121" s="3" t="n">
        <f aca="false">FALSE()</f>
        <v>0</v>
      </c>
      <c r="AF121" s="3" t="n">
        <f aca="false">TRUE()</f>
        <v>1</v>
      </c>
      <c r="AG121" s="3" t="n">
        <f aca="false">TRUE()</f>
        <v>1</v>
      </c>
      <c r="AH121" s="3" t="n">
        <f aca="false">TRUE()</f>
        <v>1</v>
      </c>
      <c r="AI121" s="3" t="n">
        <f aca="false">FALSE()</f>
        <v>0</v>
      </c>
      <c r="AJ121" s="3" t="n">
        <f aca="false">FALSE()</f>
        <v>0</v>
      </c>
      <c r="AK121" s="3" t="n">
        <v>1</v>
      </c>
      <c r="AL121" s="3" t="n">
        <v>5</v>
      </c>
      <c r="AM121" s="3" t="n">
        <v>2</v>
      </c>
      <c r="AN121" s="3" t="n">
        <v>3</v>
      </c>
      <c r="AO121" s="3" t="n">
        <f aca="false">FALSE()</f>
        <v>0</v>
      </c>
    </row>
    <row r="122" customFormat="false" ht="15.75" hidden="false" customHeight="false" outlineLevel="0" collapsed="false">
      <c r="A122" s="40" t="n">
        <v>43598.2766550926</v>
      </c>
      <c r="B122" s="3" t="s">
        <v>949</v>
      </c>
      <c r="C122" s="3" t="s">
        <v>104</v>
      </c>
      <c r="D122" s="3" t="n">
        <v>8</v>
      </c>
      <c r="E122" s="3" t="n">
        <v>117</v>
      </c>
      <c r="G122" s="3" t="s">
        <v>232</v>
      </c>
      <c r="H122" s="3" t="s">
        <v>950</v>
      </c>
      <c r="I122" s="3" t="s">
        <v>625</v>
      </c>
      <c r="J122" s="3" t="s">
        <v>617</v>
      </c>
      <c r="K122" s="3" t="s">
        <v>686</v>
      </c>
      <c r="L122" s="3" t="s">
        <v>638</v>
      </c>
      <c r="M122" s="3" t="s">
        <v>232</v>
      </c>
      <c r="N122" s="3" t="n">
        <v>135</v>
      </c>
      <c r="O122" s="3" t="n">
        <v>1</v>
      </c>
      <c r="Q122" s="3" t="n">
        <f aca="false">FALSE()</f>
        <v>0</v>
      </c>
      <c r="R122" s="3" t="n">
        <f aca="false">FALSE()</f>
        <v>0</v>
      </c>
      <c r="S122" s="3" t="n">
        <f aca="false">FALSE()</f>
        <v>0</v>
      </c>
      <c r="T122" s="3" t="n">
        <f aca="false">FALSE()</f>
        <v>0</v>
      </c>
      <c r="U122" s="3" t="n">
        <f aca="false">FALSE()</f>
        <v>0</v>
      </c>
      <c r="V122" s="3" t="n">
        <f aca="false">FALSE()</f>
        <v>0</v>
      </c>
      <c r="W122" s="3" t="n">
        <f aca="false">FALSE()</f>
        <v>0</v>
      </c>
      <c r="X122" s="3" t="n">
        <f aca="false">FALSE()</f>
        <v>0</v>
      </c>
      <c r="Y122" s="3" t="n">
        <f aca="false">FALSE()</f>
        <v>0</v>
      </c>
      <c r="Z122" s="3" t="n">
        <f aca="false">FALSE()</f>
        <v>0</v>
      </c>
      <c r="AA122" s="3" t="n">
        <f aca="false">FALSE()</f>
        <v>0</v>
      </c>
      <c r="AB122" s="3" t="n">
        <f aca="false">FALSE()</f>
        <v>0</v>
      </c>
      <c r="AC122" s="3" t="n">
        <f aca="false">FALSE()</f>
        <v>0</v>
      </c>
      <c r="AD122" s="3" t="n">
        <f aca="false">FALSE()</f>
        <v>0</v>
      </c>
      <c r="AE122" s="3" t="n">
        <f aca="false">FALSE()</f>
        <v>0</v>
      </c>
      <c r="AF122" s="3" t="n">
        <f aca="false">FALSE()</f>
        <v>0</v>
      </c>
      <c r="AG122" s="3" t="n">
        <f aca="false">FALSE()</f>
        <v>0</v>
      </c>
      <c r="AH122" s="3" t="n">
        <f aca="false">FALSE()</f>
        <v>0</v>
      </c>
      <c r="AI122" s="3" t="n">
        <f aca="false">FALSE()</f>
        <v>0</v>
      </c>
      <c r="AJ122" s="3" t="n">
        <f aca="false">FALSE()</f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f aca="false">FALSE()</f>
        <v>0</v>
      </c>
    </row>
    <row r="123" customFormat="false" ht="15.75" hidden="false" customHeight="false" outlineLevel="0" collapsed="false">
      <c r="A123" s="40" t="n">
        <v>43598.3412268519</v>
      </c>
      <c r="B123" s="3" t="s">
        <v>371</v>
      </c>
      <c r="C123" s="3" t="s">
        <v>372</v>
      </c>
      <c r="D123" s="3" t="n">
        <v>8</v>
      </c>
      <c r="E123" s="3" t="n">
        <v>36</v>
      </c>
      <c r="G123" s="4" t="s">
        <v>373</v>
      </c>
      <c r="H123" s="3" t="s">
        <v>374</v>
      </c>
      <c r="I123" s="3" t="s">
        <v>625</v>
      </c>
      <c r="J123" s="3" t="s">
        <v>583</v>
      </c>
      <c r="K123" s="3" t="s">
        <v>594</v>
      </c>
      <c r="L123" s="3" t="s">
        <v>618</v>
      </c>
      <c r="M123" s="3" t="s">
        <v>232</v>
      </c>
      <c r="N123" s="3" t="n">
        <v>136</v>
      </c>
      <c r="O123" s="3" t="n">
        <v>2</v>
      </c>
      <c r="Q123" s="3" t="n">
        <f aca="false">TRUE()</f>
        <v>1</v>
      </c>
      <c r="R123" s="3" t="n">
        <f aca="false">TRUE()</f>
        <v>1</v>
      </c>
      <c r="S123" s="3" t="n">
        <f aca="false">TRUE()</f>
        <v>1</v>
      </c>
      <c r="T123" s="3" t="n">
        <f aca="false">TRUE()</f>
        <v>1</v>
      </c>
      <c r="U123" s="3" t="n">
        <f aca="false">TRUE()</f>
        <v>1</v>
      </c>
      <c r="V123" s="3" t="n">
        <f aca="false">TRUE()</f>
        <v>1</v>
      </c>
      <c r="W123" s="3" t="n">
        <f aca="false">TRUE()</f>
        <v>1</v>
      </c>
      <c r="X123" s="3" t="n">
        <f aca="false">TRUE()</f>
        <v>1</v>
      </c>
      <c r="Y123" s="3" t="n">
        <f aca="false">TRUE()</f>
        <v>1</v>
      </c>
      <c r="Z123" s="3" t="n">
        <f aca="false">TRUE()</f>
        <v>1</v>
      </c>
      <c r="AA123" s="3" t="n">
        <f aca="false">TRUE()</f>
        <v>1</v>
      </c>
      <c r="AB123" s="3" t="n">
        <f aca="false">TRUE()</f>
        <v>1</v>
      </c>
      <c r="AC123" s="3" t="n">
        <f aca="false">TRUE()</f>
        <v>1</v>
      </c>
      <c r="AD123" s="3" t="n">
        <f aca="false">TRUE()</f>
        <v>1</v>
      </c>
      <c r="AE123" s="3" t="n">
        <f aca="false">TRUE()</f>
        <v>1</v>
      </c>
      <c r="AF123" s="3" t="n">
        <f aca="false">TRUE()</f>
        <v>1</v>
      </c>
      <c r="AG123" s="3" t="n">
        <f aca="false">TRUE()</f>
        <v>1</v>
      </c>
      <c r="AH123" s="3" t="n">
        <f aca="false">TRUE()</f>
        <v>1</v>
      </c>
      <c r="AI123" s="3" t="n">
        <f aca="false">TRUE()</f>
        <v>1</v>
      </c>
      <c r="AJ123" s="3" t="n">
        <f aca="false">TRUE()</f>
        <v>1</v>
      </c>
      <c r="AK123" s="3" t="n">
        <v>5</v>
      </c>
      <c r="AL123" s="3" t="n">
        <v>5</v>
      </c>
      <c r="AM123" s="3" t="n">
        <v>5</v>
      </c>
      <c r="AN123" s="3" t="n">
        <v>5</v>
      </c>
      <c r="AO123" s="3" t="n">
        <f aca="false">TRUE()</f>
        <v>1</v>
      </c>
    </row>
    <row r="124" customFormat="false" ht="15.75" hidden="false" customHeight="false" outlineLevel="0" collapsed="false">
      <c r="A124" s="40" t="n">
        <v>43598.3719907407</v>
      </c>
      <c r="B124" s="3" t="s">
        <v>951</v>
      </c>
      <c r="C124" s="3" t="s">
        <v>216</v>
      </c>
      <c r="D124" s="3" t="n">
        <v>9</v>
      </c>
      <c r="E124" s="3" t="n">
        <v>117</v>
      </c>
      <c r="G124" s="4" t="s">
        <v>952</v>
      </c>
      <c r="H124" s="3" t="s">
        <v>953</v>
      </c>
      <c r="I124" s="3" t="s">
        <v>674</v>
      </c>
      <c r="J124" s="3" t="s">
        <v>662</v>
      </c>
      <c r="K124" s="3" t="s">
        <v>601</v>
      </c>
      <c r="L124" s="3" t="s">
        <v>618</v>
      </c>
      <c r="M124" s="3" t="s">
        <v>232</v>
      </c>
      <c r="N124" s="3" t="n">
        <v>137</v>
      </c>
      <c r="O124" s="3" t="n">
        <v>2</v>
      </c>
      <c r="Q124" s="3" t="n">
        <f aca="false">TRUE()</f>
        <v>1</v>
      </c>
      <c r="R124" s="3" t="n">
        <f aca="false">TRUE()</f>
        <v>1</v>
      </c>
      <c r="S124" s="3" t="n">
        <f aca="false">TRUE()</f>
        <v>1</v>
      </c>
      <c r="T124" s="3" t="n">
        <f aca="false">TRUE()</f>
        <v>1</v>
      </c>
      <c r="U124" s="3" t="n">
        <f aca="false">TRUE()</f>
        <v>1</v>
      </c>
      <c r="V124" s="3" t="n">
        <f aca="false">TRUE()</f>
        <v>1</v>
      </c>
      <c r="W124" s="3" t="n">
        <f aca="false">TRUE()</f>
        <v>1</v>
      </c>
      <c r="X124" s="3" t="n">
        <f aca="false">TRUE()</f>
        <v>1</v>
      </c>
      <c r="Y124" s="3" t="n">
        <f aca="false">TRUE()</f>
        <v>1</v>
      </c>
      <c r="Z124" s="3" t="n">
        <f aca="false">TRUE()</f>
        <v>1</v>
      </c>
      <c r="AA124" s="3" t="n">
        <f aca="false">TRUE()</f>
        <v>1</v>
      </c>
      <c r="AB124" s="3" t="n">
        <f aca="false">TRUE()</f>
        <v>1</v>
      </c>
      <c r="AC124" s="3" t="n">
        <f aca="false">TRUE()</f>
        <v>1</v>
      </c>
      <c r="AD124" s="3" t="n">
        <f aca="false">TRUE()</f>
        <v>1</v>
      </c>
      <c r="AE124" s="3" t="n">
        <f aca="false">FALSE()</f>
        <v>0</v>
      </c>
      <c r="AF124" s="3" t="n">
        <f aca="false">TRUE()</f>
        <v>1</v>
      </c>
      <c r="AG124" s="3" t="n">
        <f aca="false">TRUE()</f>
        <v>1</v>
      </c>
      <c r="AH124" s="3" t="n">
        <f aca="false">TRUE()</f>
        <v>1</v>
      </c>
      <c r="AI124" s="3" t="n">
        <f aca="false">TRUE()</f>
        <v>1</v>
      </c>
      <c r="AJ124" s="3" t="n">
        <f aca="false">TRUE()</f>
        <v>1</v>
      </c>
      <c r="AK124" s="3" t="n">
        <v>5</v>
      </c>
      <c r="AL124" s="3" t="n">
        <v>5</v>
      </c>
      <c r="AM124" s="3" t="n">
        <v>4</v>
      </c>
      <c r="AN124" s="3" t="n">
        <v>5</v>
      </c>
      <c r="AO124" s="3" t="n">
        <f aca="false">TRUE()</f>
        <v>1</v>
      </c>
    </row>
    <row r="125" customFormat="false" ht="15.75" hidden="false" customHeight="false" outlineLevel="0" collapsed="false">
      <c r="A125" s="40" t="n">
        <v>43598.5462152778</v>
      </c>
      <c r="B125" s="3" t="s">
        <v>954</v>
      </c>
      <c r="C125" s="3" t="s">
        <v>428</v>
      </c>
      <c r="D125" s="3" t="n">
        <v>10</v>
      </c>
      <c r="E125" s="3" t="n">
        <v>117</v>
      </c>
      <c r="G125" s="4" t="s">
        <v>955</v>
      </c>
      <c r="H125" s="3" t="s">
        <v>956</v>
      </c>
      <c r="I125" s="3" t="s">
        <v>675</v>
      </c>
      <c r="J125" s="3" t="s">
        <v>662</v>
      </c>
      <c r="K125" s="3" t="s">
        <v>601</v>
      </c>
      <c r="L125" s="3" t="s">
        <v>638</v>
      </c>
      <c r="M125" s="3" t="s">
        <v>232</v>
      </c>
      <c r="N125" s="3" t="n">
        <v>142</v>
      </c>
      <c r="O125" s="3" t="n">
        <v>2</v>
      </c>
      <c r="Q125" s="3" t="n">
        <f aca="false">TRUE()</f>
        <v>1</v>
      </c>
      <c r="R125" s="3" t="n">
        <f aca="false">TRUE()</f>
        <v>1</v>
      </c>
      <c r="S125" s="3" t="n">
        <f aca="false">TRUE()</f>
        <v>1</v>
      </c>
      <c r="T125" s="3" t="n">
        <f aca="false">TRUE()</f>
        <v>1</v>
      </c>
      <c r="U125" s="3" t="n">
        <f aca="false">TRUE()</f>
        <v>1</v>
      </c>
      <c r="V125" s="3" t="n">
        <f aca="false">TRUE()</f>
        <v>1</v>
      </c>
      <c r="W125" s="3" t="n">
        <f aca="false">TRUE()</f>
        <v>1</v>
      </c>
      <c r="X125" s="3" t="n">
        <f aca="false">FALSE()</f>
        <v>0</v>
      </c>
      <c r="Y125" s="3" t="n">
        <f aca="false">TRUE()</f>
        <v>1</v>
      </c>
      <c r="Z125" s="3" t="n">
        <f aca="false">FALSE()</f>
        <v>0</v>
      </c>
      <c r="AA125" s="3" t="n">
        <f aca="false">FALSE()</f>
        <v>0</v>
      </c>
      <c r="AB125" s="3" t="n">
        <f aca="false">FALSE()</f>
        <v>0</v>
      </c>
      <c r="AC125" s="3" t="n">
        <f aca="false">FALSE()</f>
        <v>0</v>
      </c>
      <c r="AD125" s="3" t="n">
        <f aca="false">FALSE()</f>
        <v>0</v>
      </c>
      <c r="AE125" s="3" t="n">
        <f aca="false">FALSE()</f>
        <v>0</v>
      </c>
      <c r="AF125" s="3" t="n">
        <f aca="false">FALSE()</f>
        <v>0</v>
      </c>
      <c r="AG125" s="3" t="n">
        <f aca="false">FALSE()</f>
        <v>0</v>
      </c>
      <c r="AH125" s="3" t="n">
        <f aca="false">FALSE()</f>
        <v>0</v>
      </c>
      <c r="AI125" s="3" t="n">
        <f aca="false">FALSE()</f>
        <v>0</v>
      </c>
      <c r="AJ125" s="3" t="n">
        <f aca="false">FALSE()</f>
        <v>0</v>
      </c>
      <c r="AK125" s="3" t="n">
        <v>5</v>
      </c>
      <c r="AL125" s="3" t="n">
        <v>3</v>
      </c>
      <c r="AM125" s="3" t="n">
        <v>0</v>
      </c>
      <c r="AN125" s="3" t="n">
        <v>0</v>
      </c>
      <c r="AO125" s="3" t="n">
        <f aca="false">FALSE()</f>
        <v>0</v>
      </c>
    </row>
    <row r="126" customFormat="false" ht="15.75" hidden="false" customHeight="false" outlineLevel="0" collapsed="false">
      <c r="A126" s="40" t="n">
        <v>43598.5652777778</v>
      </c>
      <c r="B126" s="3" t="s">
        <v>957</v>
      </c>
      <c r="C126" s="3" t="s">
        <v>958</v>
      </c>
      <c r="D126" s="3" t="n">
        <v>9</v>
      </c>
      <c r="E126" s="3" t="n">
        <v>117</v>
      </c>
      <c r="G126" s="4" t="s">
        <v>959</v>
      </c>
      <c r="H126" s="3" t="s">
        <v>960</v>
      </c>
      <c r="I126" s="3" t="s">
        <v>611</v>
      </c>
      <c r="J126" s="3" t="s">
        <v>593</v>
      </c>
      <c r="K126" s="3" t="s">
        <v>883</v>
      </c>
      <c r="L126" s="3" t="s">
        <v>961</v>
      </c>
      <c r="M126" s="3" t="s">
        <v>585</v>
      </c>
      <c r="N126" s="3" t="n">
        <v>143</v>
      </c>
      <c r="O126" s="3" t="n">
        <v>-1</v>
      </c>
      <c r="Q126" s="3" t="n">
        <f aca="false">FALSE()</f>
        <v>0</v>
      </c>
      <c r="R126" s="3" t="n">
        <f aca="false">FALSE()</f>
        <v>0</v>
      </c>
      <c r="S126" s="3" t="n">
        <f aca="false">FALSE()</f>
        <v>0</v>
      </c>
      <c r="T126" s="3" t="n">
        <f aca="false">FALSE()</f>
        <v>0</v>
      </c>
      <c r="U126" s="3" t="n">
        <f aca="false">FALSE()</f>
        <v>0</v>
      </c>
      <c r="V126" s="3" t="n">
        <f aca="false">FALSE()</f>
        <v>0</v>
      </c>
      <c r="W126" s="3" t="n">
        <f aca="false">FALSE()</f>
        <v>0</v>
      </c>
      <c r="X126" s="3" t="n">
        <f aca="false">FALSE()</f>
        <v>0</v>
      </c>
      <c r="Y126" s="3" t="n">
        <f aca="false">FALSE()</f>
        <v>0</v>
      </c>
      <c r="Z126" s="3" t="n">
        <f aca="false">FALSE()</f>
        <v>0</v>
      </c>
      <c r="AA126" s="3" t="n">
        <f aca="false">FALSE()</f>
        <v>0</v>
      </c>
      <c r="AB126" s="3" t="n">
        <f aca="false">FALSE()</f>
        <v>0</v>
      </c>
      <c r="AC126" s="3" t="n">
        <f aca="false">FALSE()</f>
        <v>0</v>
      </c>
      <c r="AD126" s="3" t="n">
        <f aca="false">FALSE()</f>
        <v>0</v>
      </c>
      <c r="AE126" s="3" t="n">
        <f aca="false">FALSE()</f>
        <v>0</v>
      </c>
      <c r="AF126" s="3" t="n">
        <f aca="false">FALSE()</f>
        <v>0</v>
      </c>
      <c r="AG126" s="3" t="n">
        <f aca="false">FALSE()</f>
        <v>0</v>
      </c>
      <c r="AH126" s="3" t="n">
        <f aca="false">FALSE()</f>
        <v>0</v>
      </c>
      <c r="AI126" s="3" t="n">
        <f aca="false">FALSE()</f>
        <v>0</v>
      </c>
      <c r="AJ126" s="3" t="n">
        <f aca="false">FALSE()</f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f aca="false">FALSE()</f>
        <v>0</v>
      </c>
    </row>
    <row r="127" customFormat="false" ht="15.75" hidden="false" customHeight="false" outlineLevel="0" collapsed="false">
      <c r="A127" s="40" t="n">
        <v>43598.5745023148</v>
      </c>
      <c r="B127" s="3" t="s">
        <v>962</v>
      </c>
      <c r="C127" s="3" t="s">
        <v>137</v>
      </c>
      <c r="D127" s="3" t="n">
        <v>8</v>
      </c>
      <c r="E127" s="3" t="n">
        <v>146</v>
      </c>
      <c r="F127" s="3" t="s">
        <v>963</v>
      </c>
      <c r="G127" s="4" t="s">
        <v>964</v>
      </c>
      <c r="H127" s="3" t="s">
        <v>965</v>
      </c>
      <c r="I127" s="3" t="s">
        <v>674</v>
      </c>
      <c r="J127" s="3" t="s">
        <v>593</v>
      </c>
      <c r="K127" s="3" t="s">
        <v>686</v>
      </c>
      <c r="L127" s="3" t="s">
        <v>618</v>
      </c>
      <c r="M127" s="3" t="s">
        <v>232</v>
      </c>
      <c r="N127" s="3" t="n">
        <v>144</v>
      </c>
      <c r="O127" s="3" t="n">
        <v>2</v>
      </c>
      <c r="Q127" s="3" t="n">
        <f aca="false">FALSE()</f>
        <v>0</v>
      </c>
      <c r="R127" s="3" t="n">
        <f aca="false">FALSE()</f>
        <v>0</v>
      </c>
      <c r="S127" s="3" t="n">
        <f aca="false">FALSE()</f>
        <v>0</v>
      </c>
      <c r="T127" s="3" t="n">
        <f aca="false">FALSE()</f>
        <v>0</v>
      </c>
      <c r="U127" s="3" t="n">
        <f aca="false">FALSE()</f>
        <v>0</v>
      </c>
      <c r="V127" s="3" t="n">
        <f aca="false">FALSE()</f>
        <v>0</v>
      </c>
      <c r="W127" s="3" t="n">
        <f aca="false">FALSE()</f>
        <v>0</v>
      </c>
      <c r="X127" s="3" t="n">
        <f aca="false">FALSE()</f>
        <v>0</v>
      </c>
      <c r="Y127" s="3" t="n">
        <f aca="false">FALSE()</f>
        <v>0</v>
      </c>
      <c r="Z127" s="3" t="n">
        <f aca="false">FALSE()</f>
        <v>0</v>
      </c>
      <c r="AA127" s="3" t="n">
        <f aca="false">FALSE()</f>
        <v>0</v>
      </c>
      <c r="AB127" s="3" t="n">
        <f aca="false">FALSE()</f>
        <v>0</v>
      </c>
      <c r="AC127" s="3" t="n">
        <f aca="false">FALSE()</f>
        <v>0</v>
      </c>
      <c r="AD127" s="3" t="n">
        <f aca="false">FALSE()</f>
        <v>0</v>
      </c>
      <c r="AE127" s="3" t="n">
        <f aca="false">FALSE()</f>
        <v>0</v>
      </c>
      <c r="AF127" s="3" t="n">
        <f aca="false">FALSE()</f>
        <v>0</v>
      </c>
      <c r="AG127" s="3" t="n">
        <f aca="false">FALSE()</f>
        <v>0</v>
      </c>
      <c r="AH127" s="3" t="n">
        <f aca="false">FALSE()</f>
        <v>0</v>
      </c>
      <c r="AI127" s="3" t="n">
        <f aca="false">FALSE()</f>
        <v>0</v>
      </c>
      <c r="AJ127" s="3" t="n">
        <f aca="false">FALSE()</f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f aca="false">FALSE()</f>
        <v>0</v>
      </c>
    </row>
    <row r="128" customFormat="false" ht="15.75" hidden="false" customHeight="false" outlineLevel="0" collapsed="false">
      <c r="A128" s="40" t="n">
        <v>43598.5965509259</v>
      </c>
      <c r="B128" s="3" t="s">
        <v>966</v>
      </c>
      <c r="C128" s="3" t="s">
        <v>967</v>
      </c>
      <c r="D128" s="3" t="n">
        <v>10</v>
      </c>
      <c r="E128" s="3" t="n">
        <v>149</v>
      </c>
      <c r="G128" s="4" t="s">
        <v>968</v>
      </c>
      <c r="H128" s="3" t="s">
        <v>969</v>
      </c>
      <c r="I128" s="3" t="s">
        <v>674</v>
      </c>
      <c r="J128" s="3" t="s">
        <v>600</v>
      </c>
      <c r="K128" s="3" t="s">
        <v>650</v>
      </c>
      <c r="L128" s="3" t="s">
        <v>618</v>
      </c>
      <c r="M128" s="3" t="s">
        <v>232</v>
      </c>
      <c r="N128" s="3" t="n">
        <v>145</v>
      </c>
      <c r="O128" s="3" t="n">
        <v>2</v>
      </c>
      <c r="Q128" s="3" t="n">
        <f aca="false">FALSE()</f>
        <v>0</v>
      </c>
      <c r="R128" s="3" t="n">
        <f aca="false">FALSE()</f>
        <v>0</v>
      </c>
      <c r="S128" s="3" t="n">
        <f aca="false">FALSE()</f>
        <v>0</v>
      </c>
      <c r="T128" s="3" t="n">
        <f aca="false">FALSE()</f>
        <v>0</v>
      </c>
      <c r="U128" s="3" t="n">
        <f aca="false">FALSE()</f>
        <v>0</v>
      </c>
      <c r="V128" s="3" t="n">
        <f aca="false">FALSE()</f>
        <v>0</v>
      </c>
      <c r="W128" s="3" t="n">
        <f aca="false">FALSE()</f>
        <v>0</v>
      </c>
      <c r="X128" s="3" t="n">
        <f aca="false">FALSE()</f>
        <v>0</v>
      </c>
      <c r="Y128" s="3" t="n">
        <f aca="false">FALSE()</f>
        <v>0</v>
      </c>
      <c r="Z128" s="3" t="n">
        <f aca="false">FALSE()</f>
        <v>0</v>
      </c>
      <c r="AA128" s="3" t="n">
        <f aca="false">FALSE()</f>
        <v>0</v>
      </c>
      <c r="AB128" s="3" t="n">
        <f aca="false">FALSE()</f>
        <v>0</v>
      </c>
      <c r="AC128" s="3" t="n">
        <f aca="false">FALSE()</f>
        <v>0</v>
      </c>
      <c r="AD128" s="3" t="n">
        <f aca="false">FALSE()</f>
        <v>0</v>
      </c>
      <c r="AE128" s="3" t="n">
        <f aca="false">FALSE()</f>
        <v>0</v>
      </c>
      <c r="AF128" s="3" t="n">
        <f aca="false">FALSE()</f>
        <v>0</v>
      </c>
      <c r="AG128" s="3" t="n">
        <f aca="false">FALSE()</f>
        <v>0</v>
      </c>
      <c r="AH128" s="3" t="n">
        <f aca="false">FALSE()</f>
        <v>0</v>
      </c>
      <c r="AI128" s="3" t="n">
        <f aca="false">FALSE()</f>
        <v>0</v>
      </c>
      <c r="AJ128" s="3" t="n">
        <f aca="false">FALSE()</f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f aca="false">FALSE()</f>
        <v>0</v>
      </c>
    </row>
    <row r="129" customFormat="false" ht="15.75" hidden="false" customHeight="false" outlineLevel="0" collapsed="false">
      <c r="A129" s="40" t="n">
        <v>43598.659224537</v>
      </c>
      <c r="B129" s="3" t="s">
        <v>970</v>
      </c>
      <c r="C129" s="3" t="s">
        <v>200</v>
      </c>
      <c r="D129" s="3" t="n">
        <v>7</v>
      </c>
      <c r="E129" s="3" t="n">
        <v>149</v>
      </c>
      <c r="G129" s="4" t="s">
        <v>971</v>
      </c>
      <c r="H129" s="3" t="s">
        <v>972</v>
      </c>
      <c r="I129" s="3" t="s">
        <v>625</v>
      </c>
      <c r="J129" s="3" t="s">
        <v>617</v>
      </c>
      <c r="K129" s="3" t="s">
        <v>650</v>
      </c>
      <c r="L129" s="3" t="s">
        <v>961</v>
      </c>
      <c r="M129" s="3" t="s">
        <v>232</v>
      </c>
      <c r="N129" s="3" t="n">
        <v>147</v>
      </c>
      <c r="O129" s="3" t="n">
        <v>2</v>
      </c>
      <c r="Q129" s="3" t="n">
        <f aca="false">TRUE()</f>
        <v>1</v>
      </c>
      <c r="R129" s="3" t="n">
        <f aca="false">TRUE()</f>
        <v>1</v>
      </c>
      <c r="S129" s="3" t="n">
        <f aca="false">TRUE()</f>
        <v>1</v>
      </c>
      <c r="T129" s="3" t="n">
        <f aca="false">FALSE()</f>
        <v>0</v>
      </c>
      <c r="U129" s="3" t="n">
        <f aca="false">FALSE()</f>
        <v>0</v>
      </c>
      <c r="V129" s="3" t="n">
        <f aca="false">TRUE()</f>
        <v>1</v>
      </c>
      <c r="W129" s="3" t="n">
        <f aca="false">TRUE()</f>
        <v>1</v>
      </c>
      <c r="X129" s="3" t="n">
        <f aca="false">TRUE()</f>
        <v>1</v>
      </c>
      <c r="Y129" s="3" t="n">
        <f aca="false">FALSE()</f>
        <v>0</v>
      </c>
      <c r="Z129" s="3" t="n">
        <f aca="false">FALSE()</f>
        <v>0</v>
      </c>
      <c r="AA129" s="3" t="n">
        <f aca="false">FALSE()</f>
        <v>0</v>
      </c>
      <c r="AB129" s="3" t="n">
        <f aca="false">FALSE()</f>
        <v>0</v>
      </c>
      <c r="AC129" s="3" t="n">
        <f aca="false">FALSE()</f>
        <v>0</v>
      </c>
      <c r="AD129" s="3" t="n">
        <f aca="false">FALSE()</f>
        <v>0</v>
      </c>
      <c r="AE129" s="3" t="n">
        <f aca="false">FALSE()</f>
        <v>0</v>
      </c>
      <c r="AF129" s="3" t="n">
        <f aca="false">FALSE()</f>
        <v>0</v>
      </c>
      <c r="AG129" s="3" t="n">
        <f aca="false">FALSE()</f>
        <v>0</v>
      </c>
      <c r="AH129" s="3" t="n">
        <f aca="false">FALSE()</f>
        <v>0</v>
      </c>
      <c r="AI129" s="3" t="n">
        <f aca="false">FALSE()</f>
        <v>0</v>
      </c>
      <c r="AJ129" s="3" t="n">
        <f aca="false">FALSE()</f>
        <v>0</v>
      </c>
      <c r="AK129" s="3" t="n">
        <v>3</v>
      </c>
      <c r="AL129" s="3" t="n">
        <v>3</v>
      </c>
      <c r="AM129" s="3" t="n">
        <v>0</v>
      </c>
      <c r="AN129" s="3" t="n">
        <v>0</v>
      </c>
      <c r="AO129" s="3" t="n">
        <f aca="false">FALSE()</f>
        <v>0</v>
      </c>
    </row>
    <row r="130" customFormat="false" ht="15.75" hidden="false" customHeight="false" outlineLevel="0" collapsed="false">
      <c r="A130" s="40" t="n">
        <v>43598.6864583333</v>
      </c>
      <c r="B130" s="3" t="s">
        <v>973</v>
      </c>
      <c r="C130" s="3" t="s">
        <v>974</v>
      </c>
      <c r="D130" s="3" t="n">
        <v>8</v>
      </c>
      <c r="E130" s="3" t="n">
        <v>117</v>
      </c>
      <c r="G130" s="4" t="s">
        <v>975</v>
      </c>
      <c r="H130" s="3" t="s">
        <v>976</v>
      </c>
      <c r="I130" s="3" t="s">
        <v>582</v>
      </c>
      <c r="J130" s="3" t="s">
        <v>593</v>
      </c>
      <c r="K130" s="3" t="s">
        <v>686</v>
      </c>
      <c r="L130" s="3" t="s">
        <v>653</v>
      </c>
      <c r="M130" s="3" t="s">
        <v>232</v>
      </c>
      <c r="N130" s="3" t="n">
        <v>148</v>
      </c>
      <c r="O130" s="3" t="n">
        <v>2</v>
      </c>
      <c r="Q130" s="3" t="n">
        <f aca="false">TRUE()</f>
        <v>1</v>
      </c>
      <c r="R130" s="3" t="n">
        <f aca="false">FALSE()</f>
        <v>0</v>
      </c>
      <c r="S130" s="3" t="n">
        <f aca="false">FALSE()</f>
        <v>0</v>
      </c>
      <c r="T130" s="3" t="n">
        <f aca="false">FALSE()</f>
        <v>0</v>
      </c>
      <c r="U130" s="3" t="n">
        <f aca="false">FALSE()</f>
        <v>0</v>
      </c>
      <c r="V130" s="3" t="n">
        <f aca="false">TRUE()</f>
        <v>1</v>
      </c>
      <c r="W130" s="3" t="n">
        <f aca="false">TRUE()</f>
        <v>1</v>
      </c>
      <c r="X130" s="3" t="n">
        <f aca="false">FALSE()</f>
        <v>0</v>
      </c>
      <c r="Y130" s="3" t="n">
        <f aca="false">TRUE()</f>
        <v>1</v>
      </c>
      <c r="Z130" s="3" t="n">
        <f aca="false">TRUE()</f>
        <v>1</v>
      </c>
      <c r="AA130" s="3" t="n">
        <f aca="false">FALSE()</f>
        <v>0</v>
      </c>
      <c r="AB130" s="3" t="n">
        <f aca="false">FALSE()</f>
        <v>0</v>
      </c>
      <c r="AC130" s="3" t="n">
        <f aca="false">FALSE()</f>
        <v>0</v>
      </c>
      <c r="AD130" s="3" t="n">
        <f aca="false">FALSE()</f>
        <v>0</v>
      </c>
      <c r="AE130" s="3" t="n">
        <f aca="false">FALSE()</f>
        <v>0</v>
      </c>
      <c r="AF130" s="3" t="n">
        <f aca="false">TRUE()</f>
        <v>1</v>
      </c>
      <c r="AG130" s="3" t="n">
        <f aca="false">FALSE()</f>
        <v>0</v>
      </c>
      <c r="AH130" s="3" t="n">
        <f aca="false">FALSE()</f>
        <v>0</v>
      </c>
      <c r="AI130" s="3" t="n">
        <f aca="false">FALSE()</f>
        <v>0</v>
      </c>
      <c r="AJ130" s="3" t="n">
        <f aca="false">FALSE()</f>
        <v>0</v>
      </c>
      <c r="AK130" s="3" t="n">
        <v>1</v>
      </c>
      <c r="AL130" s="3" t="n">
        <v>4</v>
      </c>
      <c r="AM130" s="3" t="n">
        <v>0</v>
      </c>
      <c r="AN130" s="3" t="n">
        <v>1</v>
      </c>
      <c r="AO130" s="3" t="n">
        <f aca="false">FALSE()</f>
        <v>0</v>
      </c>
    </row>
    <row r="131" customFormat="false" ht="15.75" hidden="false" customHeight="false" outlineLevel="0" collapsed="false">
      <c r="A131" s="40" t="n">
        <v>43598.7752662037</v>
      </c>
      <c r="B131" s="3" t="s">
        <v>977</v>
      </c>
      <c r="C131" s="3" t="s">
        <v>195</v>
      </c>
      <c r="D131" s="3" t="n">
        <v>9</v>
      </c>
      <c r="E131" s="3" t="n">
        <v>149</v>
      </c>
      <c r="G131" s="3" t="s">
        <v>232</v>
      </c>
      <c r="H131" s="3" t="s">
        <v>978</v>
      </c>
      <c r="I131" s="3" t="s">
        <v>587</v>
      </c>
      <c r="J131" s="3" t="s">
        <v>588</v>
      </c>
      <c r="K131" s="3" t="s">
        <v>883</v>
      </c>
      <c r="L131" s="3" t="s">
        <v>618</v>
      </c>
      <c r="M131" s="3" t="s">
        <v>232</v>
      </c>
      <c r="N131" s="3" t="n">
        <v>149</v>
      </c>
      <c r="O131" s="3" t="n">
        <v>2</v>
      </c>
      <c r="Q131" s="3" t="n">
        <f aca="false">TRUE()</f>
        <v>1</v>
      </c>
      <c r="R131" s="3" t="n">
        <f aca="false">TRUE()</f>
        <v>1</v>
      </c>
      <c r="S131" s="3" t="n">
        <f aca="false">FALSE()</f>
        <v>0</v>
      </c>
      <c r="T131" s="3" t="n">
        <f aca="false">TRUE()</f>
        <v>1</v>
      </c>
      <c r="U131" s="3" t="n">
        <f aca="false">TRUE()</f>
        <v>1</v>
      </c>
      <c r="V131" s="3" t="n">
        <f aca="false">TRUE()</f>
        <v>1</v>
      </c>
      <c r="W131" s="3" t="n">
        <f aca="false">TRUE()</f>
        <v>1</v>
      </c>
      <c r="X131" s="3" t="n">
        <f aca="false">FALSE()</f>
        <v>0</v>
      </c>
      <c r="Y131" s="3" t="n">
        <f aca="false">TRUE()</f>
        <v>1</v>
      </c>
      <c r="Z131" s="3" t="n">
        <f aca="false">TRUE()</f>
        <v>1</v>
      </c>
      <c r="AA131" s="3" t="n">
        <f aca="false">FALSE()</f>
        <v>0</v>
      </c>
      <c r="AB131" s="3" t="n">
        <f aca="false">TRUE()</f>
        <v>1</v>
      </c>
      <c r="AC131" s="3" t="n">
        <f aca="false">TRUE()</f>
        <v>1</v>
      </c>
      <c r="AD131" s="3" t="n">
        <f aca="false">TRUE()</f>
        <v>1</v>
      </c>
      <c r="AE131" s="3" t="n">
        <f aca="false">TRUE()</f>
        <v>1</v>
      </c>
      <c r="AF131" s="3" t="n">
        <f aca="false">FALSE()</f>
        <v>0</v>
      </c>
      <c r="AG131" s="3" t="n">
        <f aca="false">TRUE()</f>
        <v>1</v>
      </c>
      <c r="AH131" s="3" t="n">
        <f aca="false">TRUE()</f>
        <v>1</v>
      </c>
      <c r="AI131" s="3" t="n">
        <f aca="false">TRUE()</f>
        <v>1</v>
      </c>
      <c r="AJ131" s="3" t="n">
        <f aca="false">TRUE()</f>
        <v>1</v>
      </c>
      <c r="AK131" s="3" t="n">
        <v>4</v>
      </c>
      <c r="AL131" s="3" t="n">
        <v>4</v>
      </c>
      <c r="AM131" s="3" t="n">
        <v>4</v>
      </c>
      <c r="AN131" s="3" t="n">
        <v>4</v>
      </c>
      <c r="AO131" s="3" t="n">
        <f aca="false">FALSE()</f>
        <v>0</v>
      </c>
    </row>
    <row r="132" customFormat="false" ht="15.75" hidden="false" customHeight="false" outlineLevel="0" collapsed="false">
      <c r="A132" s="40" t="n">
        <v>43599.4301273148</v>
      </c>
      <c r="B132" s="3" t="s">
        <v>979</v>
      </c>
      <c r="C132" s="3" t="s">
        <v>980</v>
      </c>
      <c r="D132" s="3" t="n">
        <v>10</v>
      </c>
      <c r="E132" s="3" t="n">
        <v>117</v>
      </c>
      <c r="G132" s="4" t="s">
        <v>981</v>
      </c>
      <c r="H132" s="3" t="s">
        <v>982</v>
      </c>
      <c r="I132" s="3" t="s">
        <v>587</v>
      </c>
      <c r="J132" s="3" t="s">
        <v>583</v>
      </c>
      <c r="K132" s="3" t="s">
        <v>601</v>
      </c>
      <c r="L132" s="3" t="s">
        <v>630</v>
      </c>
      <c r="M132" s="3" t="s">
        <v>585</v>
      </c>
      <c r="N132" s="3" t="n">
        <v>150</v>
      </c>
      <c r="O132" s="3" t="n">
        <v>2</v>
      </c>
      <c r="Q132" s="3" t="n">
        <f aca="false">FALSE()</f>
        <v>0</v>
      </c>
      <c r="R132" s="3" t="n">
        <f aca="false">FALSE()</f>
        <v>0</v>
      </c>
      <c r="S132" s="3" t="n">
        <f aca="false">FALSE()</f>
        <v>0</v>
      </c>
      <c r="T132" s="3" t="n">
        <f aca="false">FALSE()</f>
        <v>0</v>
      </c>
      <c r="U132" s="3" t="n">
        <f aca="false">FALSE()</f>
        <v>0</v>
      </c>
      <c r="V132" s="3" t="n">
        <f aca="false">FALSE()</f>
        <v>0</v>
      </c>
      <c r="W132" s="3" t="n">
        <f aca="false">FALSE()</f>
        <v>0</v>
      </c>
      <c r="X132" s="3" t="n">
        <f aca="false">FALSE()</f>
        <v>0</v>
      </c>
      <c r="Y132" s="3" t="n">
        <f aca="false">FALSE()</f>
        <v>0</v>
      </c>
      <c r="Z132" s="3" t="n">
        <f aca="false">FALSE()</f>
        <v>0</v>
      </c>
      <c r="AA132" s="3" t="n">
        <f aca="false">FALSE()</f>
        <v>0</v>
      </c>
      <c r="AB132" s="3" t="n">
        <f aca="false">FALSE()</f>
        <v>0</v>
      </c>
      <c r="AC132" s="3" t="n">
        <f aca="false">FALSE()</f>
        <v>0</v>
      </c>
      <c r="AD132" s="3" t="n">
        <f aca="false">FALSE()</f>
        <v>0</v>
      </c>
      <c r="AE132" s="3" t="n">
        <f aca="false">FALSE()</f>
        <v>0</v>
      </c>
      <c r="AF132" s="3" t="n">
        <f aca="false">FALSE()</f>
        <v>0</v>
      </c>
      <c r="AG132" s="3" t="n">
        <f aca="false">FALSE()</f>
        <v>0</v>
      </c>
      <c r="AH132" s="3" t="n">
        <f aca="false">FALSE()</f>
        <v>0</v>
      </c>
      <c r="AI132" s="3" t="n">
        <f aca="false">FALSE()</f>
        <v>0</v>
      </c>
      <c r="AJ132" s="3" t="n">
        <f aca="false">FALSE()</f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f aca="false">FALSE()</f>
        <v>0</v>
      </c>
    </row>
    <row r="133" customFormat="false" ht="15.75" hidden="false" customHeight="false" outlineLevel="0" collapsed="false">
      <c r="A133" s="40" t="n">
        <v>43599.5135532408</v>
      </c>
      <c r="B133" s="3" t="s">
        <v>376</v>
      </c>
      <c r="C133" s="3" t="s">
        <v>216</v>
      </c>
      <c r="D133" s="3" t="n">
        <v>9</v>
      </c>
      <c r="E133" s="3" t="n">
        <v>117</v>
      </c>
      <c r="G133" s="4" t="s">
        <v>377</v>
      </c>
      <c r="H133" s="3" t="s">
        <v>378</v>
      </c>
      <c r="I133" s="3" t="s">
        <v>674</v>
      </c>
      <c r="J133" s="3" t="s">
        <v>662</v>
      </c>
      <c r="K133" s="3" t="s">
        <v>584</v>
      </c>
      <c r="L133" s="3" t="s">
        <v>618</v>
      </c>
      <c r="M133" s="3" t="s">
        <v>232</v>
      </c>
      <c r="N133" s="3" t="n">
        <v>151</v>
      </c>
      <c r="O133" s="3" t="n">
        <v>2</v>
      </c>
      <c r="Q133" s="3" t="n">
        <f aca="false">TRUE()</f>
        <v>1</v>
      </c>
      <c r="R133" s="3" t="n">
        <f aca="false">TRUE()</f>
        <v>1</v>
      </c>
      <c r="S133" s="3" t="n">
        <f aca="false">TRUE()</f>
        <v>1</v>
      </c>
      <c r="T133" s="3" t="n">
        <f aca="false">TRUE()</f>
        <v>1</v>
      </c>
      <c r="U133" s="3" t="n">
        <f aca="false">FALSE()</f>
        <v>0</v>
      </c>
      <c r="V133" s="3" t="n">
        <f aca="false">TRUE()</f>
        <v>1</v>
      </c>
      <c r="W133" s="3" t="n">
        <f aca="false">TRUE()</f>
        <v>1</v>
      </c>
      <c r="X133" s="3" t="n">
        <f aca="false">TRUE()</f>
        <v>1</v>
      </c>
      <c r="Y133" s="3" t="n">
        <f aca="false">TRUE()</f>
        <v>1</v>
      </c>
      <c r="Z133" s="3" t="n">
        <f aca="false">TRUE()</f>
        <v>1</v>
      </c>
      <c r="AA133" s="3" t="n">
        <f aca="false">TRUE()</f>
        <v>1</v>
      </c>
      <c r="AB133" s="3" t="n">
        <f aca="false">TRUE()</f>
        <v>1</v>
      </c>
      <c r="AC133" s="3" t="n">
        <f aca="false">TRUE()</f>
        <v>1</v>
      </c>
      <c r="AD133" s="3" t="n">
        <f aca="false">TRUE()</f>
        <v>1</v>
      </c>
      <c r="AE133" s="3" t="n">
        <f aca="false">TRUE()</f>
        <v>1</v>
      </c>
      <c r="AF133" s="3" t="n">
        <f aca="false">TRUE()</f>
        <v>1</v>
      </c>
      <c r="AG133" s="3" t="n">
        <f aca="false">TRUE()</f>
        <v>1</v>
      </c>
      <c r="AH133" s="3" t="n">
        <f aca="false">TRUE()</f>
        <v>1</v>
      </c>
      <c r="AI133" s="3" t="n">
        <f aca="false">FALSE()</f>
        <v>0</v>
      </c>
      <c r="AJ133" s="3" t="n">
        <f aca="false">TRUE()</f>
        <v>1</v>
      </c>
      <c r="AK133" s="3" t="n">
        <v>4</v>
      </c>
      <c r="AL133" s="3" t="n">
        <v>5</v>
      </c>
      <c r="AM133" s="3" t="n">
        <v>5</v>
      </c>
      <c r="AN133" s="3" t="n">
        <v>4</v>
      </c>
      <c r="AO133" s="3" t="n">
        <f aca="false">FALSE()</f>
        <v>0</v>
      </c>
    </row>
    <row r="134" customFormat="false" ht="15.75" hidden="false" customHeight="false" outlineLevel="0" collapsed="false">
      <c r="A134" s="40" t="n">
        <v>43599.5645601852</v>
      </c>
      <c r="B134" s="3" t="s">
        <v>983</v>
      </c>
      <c r="C134" s="3" t="s">
        <v>984</v>
      </c>
      <c r="D134" s="3" t="n">
        <v>9</v>
      </c>
      <c r="E134" s="3" t="n">
        <v>117</v>
      </c>
      <c r="G134" s="4" t="s">
        <v>985</v>
      </c>
      <c r="H134" s="3" t="s">
        <v>986</v>
      </c>
      <c r="I134" s="3" t="s">
        <v>611</v>
      </c>
      <c r="J134" s="3" t="s">
        <v>617</v>
      </c>
      <c r="K134" s="3" t="s">
        <v>686</v>
      </c>
      <c r="L134" s="3" t="s">
        <v>638</v>
      </c>
      <c r="M134" s="3" t="s">
        <v>232</v>
      </c>
      <c r="N134" s="3" t="n">
        <v>152</v>
      </c>
      <c r="O134" s="3" t="n">
        <v>2</v>
      </c>
      <c r="Q134" s="3" t="n">
        <f aca="false">TRUE()</f>
        <v>1</v>
      </c>
      <c r="R134" s="3" t="n">
        <f aca="false">TRUE()</f>
        <v>1</v>
      </c>
      <c r="S134" s="3" t="n">
        <f aca="false">TRUE()</f>
        <v>1</v>
      </c>
      <c r="T134" s="3" t="n">
        <f aca="false">FALSE()</f>
        <v>0</v>
      </c>
      <c r="U134" s="3" t="n">
        <f aca="false">FALSE()</f>
        <v>0</v>
      </c>
      <c r="V134" s="3" t="n">
        <f aca="false">TRUE()</f>
        <v>1</v>
      </c>
      <c r="W134" s="3" t="n">
        <f aca="false">TRUE()</f>
        <v>1</v>
      </c>
      <c r="X134" s="3" t="n">
        <f aca="false">FALSE()</f>
        <v>0</v>
      </c>
      <c r="Y134" s="3" t="n">
        <f aca="false">FALSE()</f>
        <v>0</v>
      </c>
      <c r="Z134" s="3" t="n">
        <f aca="false">FALSE()</f>
        <v>0</v>
      </c>
      <c r="AA134" s="3" t="n">
        <f aca="false">FALSE()</f>
        <v>0</v>
      </c>
      <c r="AB134" s="3" t="n">
        <f aca="false">FALSE()</f>
        <v>0</v>
      </c>
      <c r="AC134" s="3" t="n">
        <f aca="false">FALSE()</f>
        <v>0</v>
      </c>
      <c r="AD134" s="3" t="n">
        <f aca="false">FALSE()</f>
        <v>0</v>
      </c>
      <c r="AE134" s="3" t="n">
        <f aca="false">FALSE()</f>
        <v>0</v>
      </c>
      <c r="AF134" s="3" t="n">
        <f aca="false">FALSE()</f>
        <v>0</v>
      </c>
      <c r="AG134" s="3" t="n">
        <f aca="false">FALSE()</f>
        <v>0</v>
      </c>
      <c r="AH134" s="3" t="n">
        <f aca="false">FALSE()</f>
        <v>0</v>
      </c>
      <c r="AI134" s="3" t="n">
        <f aca="false">FALSE()</f>
        <v>0</v>
      </c>
      <c r="AJ134" s="3" t="n">
        <f aca="false">FALSE()</f>
        <v>0</v>
      </c>
      <c r="AK134" s="3" t="n">
        <v>3</v>
      </c>
      <c r="AL134" s="3" t="n">
        <v>2</v>
      </c>
      <c r="AM134" s="3" t="n">
        <v>0</v>
      </c>
      <c r="AN134" s="3" t="n">
        <v>0</v>
      </c>
      <c r="AO134" s="3" t="n">
        <f aca="false">FALSE()</f>
        <v>0</v>
      </c>
    </row>
    <row r="135" customFormat="false" ht="15.75" hidden="false" customHeight="false" outlineLevel="0" collapsed="false">
      <c r="A135" s="40" t="n">
        <v>43599.5742361111</v>
      </c>
      <c r="B135" s="3" t="s">
        <v>131</v>
      </c>
      <c r="C135" s="3" t="s">
        <v>29</v>
      </c>
      <c r="D135" s="3" t="n">
        <v>8</v>
      </c>
      <c r="E135" s="3" t="n">
        <v>117</v>
      </c>
      <c r="F135" s="3" t="s">
        <v>987</v>
      </c>
      <c r="G135" s="4" t="s">
        <v>988</v>
      </c>
      <c r="H135" s="3" t="s">
        <v>989</v>
      </c>
      <c r="I135" s="3" t="s">
        <v>587</v>
      </c>
      <c r="J135" s="3" t="s">
        <v>583</v>
      </c>
      <c r="K135" s="3" t="s">
        <v>650</v>
      </c>
      <c r="L135" s="3" t="s">
        <v>638</v>
      </c>
      <c r="M135" s="3" t="s">
        <v>232</v>
      </c>
      <c r="N135" s="3" t="n">
        <v>153</v>
      </c>
      <c r="O135" s="3" t="n">
        <v>-1</v>
      </c>
      <c r="Q135" s="3" t="n">
        <f aca="false">FALSE()</f>
        <v>0</v>
      </c>
      <c r="R135" s="3" t="n">
        <f aca="false">FALSE()</f>
        <v>0</v>
      </c>
      <c r="S135" s="3" t="n">
        <f aca="false">FALSE()</f>
        <v>0</v>
      </c>
      <c r="T135" s="3" t="n">
        <f aca="false">FALSE()</f>
        <v>0</v>
      </c>
      <c r="U135" s="3" t="n">
        <f aca="false">FALSE()</f>
        <v>0</v>
      </c>
      <c r="V135" s="3" t="n">
        <f aca="false">FALSE()</f>
        <v>0</v>
      </c>
      <c r="W135" s="3" t="n">
        <f aca="false">FALSE()</f>
        <v>0</v>
      </c>
      <c r="X135" s="3" t="n">
        <f aca="false">FALSE()</f>
        <v>0</v>
      </c>
      <c r="Y135" s="3" t="n">
        <f aca="false">FALSE()</f>
        <v>0</v>
      </c>
      <c r="Z135" s="3" t="n">
        <f aca="false">FALSE()</f>
        <v>0</v>
      </c>
      <c r="AA135" s="3" t="n">
        <f aca="false">FALSE()</f>
        <v>0</v>
      </c>
      <c r="AB135" s="3" t="n">
        <f aca="false">FALSE()</f>
        <v>0</v>
      </c>
      <c r="AC135" s="3" t="n">
        <f aca="false">FALSE()</f>
        <v>0</v>
      </c>
      <c r="AD135" s="3" t="n">
        <f aca="false">FALSE()</f>
        <v>0</v>
      </c>
      <c r="AE135" s="3" t="n">
        <f aca="false">FALSE()</f>
        <v>0</v>
      </c>
      <c r="AF135" s="3" t="n">
        <f aca="false">FALSE()</f>
        <v>0</v>
      </c>
      <c r="AG135" s="3" t="n">
        <f aca="false">FALSE()</f>
        <v>0</v>
      </c>
      <c r="AH135" s="3" t="n">
        <f aca="false">FALSE()</f>
        <v>0</v>
      </c>
      <c r="AI135" s="3" t="n">
        <f aca="false">FALSE()</f>
        <v>0</v>
      </c>
      <c r="AJ135" s="3" t="n">
        <f aca="false">FALSE()</f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f aca="false">FALSE()</f>
        <v>0</v>
      </c>
    </row>
    <row r="136" customFormat="false" ht="15.75" hidden="false" customHeight="false" outlineLevel="0" collapsed="false">
      <c r="A136" s="40" t="n">
        <v>43599.5793518519</v>
      </c>
      <c r="B136" s="3" t="s">
        <v>308</v>
      </c>
      <c r="C136" s="3" t="s">
        <v>29</v>
      </c>
      <c r="D136" s="3" t="n">
        <v>9</v>
      </c>
      <c r="E136" s="3" t="n">
        <v>117</v>
      </c>
      <c r="G136" s="4" t="s">
        <v>990</v>
      </c>
      <c r="H136" s="3" t="s">
        <v>310</v>
      </c>
      <c r="I136" s="3" t="s">
        <v>587</v>
      </c>
      <c r="J136" s="3" t="s">
        <v>583</v>
      </c>
      <c r="K136" s="3" t="s">
        <v>601</v>
      </c>
      <c r="L136" s="3" t="s">
        <v>618</v>
      </c>
      <c r="M136" s="3" t="s">
        <v>232</v>
      </c>
      <c r="N136" s="3" t="n">
        <v>154</v>
      </c>
      <c r="O136" s="3" t="n">
        <v>2</v>
      </c>
      <c r="Q136" s="3" t="n">
        <f aca="false">TRUE()</f>
        <v>1</v>
      </c>
      <c r="R136" s="3" t="n">
        <f aca="false">FALSE()</f>
        <v>0</v>
      </c>
      <c r="S136" s="3" t="n">
        <f aca="false">FALSE()</f>
        <v>0</v>
      </c>
      <c r="T136" s="3" t="n">
        <f aca="false">FALSE()</f>
        <v>0</v>
      </c>
      <c r="U136" s="3" t="n">
        <f aca="false">FALSE()</f>
        <v>0</v>
      </c>
      <c r="V136" s="3" t="n">
        <f aca="false">FALSE()</f>
        <v>0</v>
      </c>
      <c r="W136" s="3" t="n">
        <f aca="false">FALSE()</f>
        <v>0</v>
      </c>
      <c r="X136" s="3" t="n">
        <f aca="false">FALSE()</f>
        <v>0</v>
      </c>
      <c r="Y136" s="3" t="n">
        <f aca="false">FALSE()</f>
        <v>0</v>
      </c>
      <c r="Z136" s="3" t="n">
        <f aca="false">FALSE()</f>
        <v>0</v>
      </c>
      <c r="AA136" s="3" t="n">
        <f aca="false">FALSE()</f>
        <v>0</v>
      </c>
      <c r="AB136" s="3" t="n">
        <f aca="false">FALSE()</f>
        <v>0</v>
      </c>
      <c r="AC136" s="3" t="n">
        <f aca="false">FALSE()</f>
        <v>0</v>
      </c>
      <c r="AD136" s="3" t="n">
        <f aca="false">FALSE()</f>
        <v>0</v>
      </c>
      <c r="AE136" s="3" t="n">
        <f aca="false">FALSE()</f>
        <v>0</v>
      </c>
      <c r="AF136" s="3" t="n">
        <f aca="false">FALSE()</f>
        <v>0</v>
      </c>
      <c r="AG136" s="3" t="n">
        <f aca="false">FALSE()</f>
        <v>0</v>
      </c>
      <c r="AH136" s="3" t="n">
        <f aca="false">FALSE()</f>
        <v>0</v>
      </c>
      <c r="AI136" s="3" t="n">
        <f aca="false">FALSE()</f>
        <v>0</v>
      </c>
      <c r="AJ136" s="3" t="n">
        <f aca="false">FALSE()</f>
        <v>0</v>
      </c>
      <c r="AK136" s="3" t="n">
        <v>1</v>
      </c>
      <c r="AL136" s="3" t="n">
        <v>0</v>
      </c>
      <c r="AM136" s="3" t="n">
        <v>0</v>
      </c>
      <c r="AN136" s="3" t="n">
        <v>0</v>
      </c>
      <c r="AO136" s="3" t="n">
        <f aca="false">FALSE()</f>
        <v>0</v>
      </c>
    </row>
    <row r="137" customFormat="false" ht="15.75" hidden="false" customHeight="false" outlineLevel="0" collapsed="false">
      <c r="A137" s="40" t="n">
        <v>43599.5889699074</v>
      </c>
      <c r="B137" s="3" t="s">
        <v>433</v>
      </c>
      <c r="C137" s="3" t="s">
        <v>205</v>
      </c>
      <c r="D137" s="3" t="n">
        <v>7</v>
      </c>
      <c r="E137" s="3" t="n">
        <v>117</v>
      </c>
      <c r="G137" s="4" t="s">
        <v>991</v>
      </c>
      <c r="H137" s="3" t="s">
        <v>435</v>
      </c>
      <c r="I137" s="3" t="s">
        <v>675</v>
      </c>
      <c r="J137" s="3" t="s">
        <v>600</v>
      </c>
      <c r="K137" s="3" t="s">
        <v>883</v>
      </c>
      <c r="L137" s="3" t="s">
        <v>961</v>
      </c>
      <c r="M137" s="3" t="s">
        <v>232</v>
      </c>
      <c r="N137" s="3" t="n">
        <v>157</v>
      </c>
      <c r="O137" s="3" t="n">
        <v>1</v>
      </c>
      <c r="Q137" s="3" t="n">
        <f aca="false">FALSE()</f>
        <v>0</v>
      </c>
      <c r="R137" s="3" t="n">
        <f aca="false">TRUE()</f>
        <v>1</v>
      </c>
      <c r="S137" s="3" t="n">
        <f aca="false">TRUE()</f>
        <v>1</v>
      </c>
      <c r="T137" s="3" t="n">
        <f aca="false">FALSE()</f>
        <v>0</v>
      </c>
      <c r="U137" s="3" t="n">
        <f aca="false">FALSE()</f>
        <v>0</v>
      </c>
      <c r="V137" s="3" t="n">
        <f aca="false">TRUE()</f>
        <v>1</v>
      </c>
      <c r="W137" s="3" t="n">
        <f aca="false">TRUE()</f>
        <v>1</v>
      </c>
      <c r="X137" s="3" t="n">
        <f aca="false">TRUE()</f>
        <v>1</v>
      </c>
      <c r="Y137" s="3" t="n">
        <f aca="false">TRUE()</f>
        <v>1</v>
      </c>
      <c r="Z137" s="3" t="n">
        <f aca="false">FALSE()</f>
        <v>0</v>
      </c>
      <c r="AA137" s="3" t="n">
        <f aca="false">FALSE()</f>
        <v>0</v>
      </c>
      <c r="AB137" s="3" t="n">
        <f aca="false">FALSE()</f>
        <v>0</v>
      </c>
      <c r="AC137" s="3" t="n">
        <f aca="false">FALSE()</f>
        <v>0</v>
      </c>
      <c r="AD137" s="3" t="n">
        <f aca="false">FALSE()</f>
        <v>0</v>
      </c>
      <c r="AE137" s="3" t="n">
        <f aca="false">FALSE()</f>
        <v>0</v>
      </c>
      <c r="AF137" s="3" t="n">
        <f aca="false">FALSE()</f>
        <v>0</v>
      </c>
      <c r="AG137" s="3" t="n">
        <f aca="false">FALSE()</f>
        <v>0</v>
      </c>
      <c r="AH137" s="3" t="n">
        <f aca="false">FALSE()</f>
        <v>0</v>
      </c>
      <c r="AI137" s="3" t="n">
        <f aca="false">FALSE()</f>
        <v>0</v>
      </c>
      <c r="AJ137" s="3" t="n">
        <f aca="false">FALSE()</f>
        <v>0</v>
      </c>
      <c r="AK137" s="3" t="n">
        <v>2</v>
      </c>
      <c r="AL137" s="3" t="n">
        <v>4</v>
      </c>
      <c r="AM137" s="3" t="n">
        <v>0</v>
      </c>
      <c r="AN137" s="3" t="n">
        <v>0</v>
      </c>
      <c r="AO137" s="3" t="n">
        <f aca="false">FALSE()</f>
        <v>0</v>
      </c>
    </row>
    <row r="138" customFormat="false" ht="15.75" hidden="false" customHeight="false" outlineLevel="0" collapsed="false">
      <c r="A138" s="40" t="n">
        <v>43599.6062847222</v>
      </c>
      <c r="B138" s="3" t="s">
        <v>992</v>
      </c>
      <c r="C138" s="3" t="s">
        <v>156</v>
      </c>
      <c r="D138" s="3" t="n">
        <v>7</v>
      </c>
      <c r="E138" s="3" t="n">
        <v>117</v>
      </c>
      <c r="G138" s="4" t="s">
        <v>993</v>
      </c>
      <c r="H138" s="3" t="s">
        <v>994</v>
      </c>
      <c r="I138" s="3" t="s">
        <v>611</v>
      </c>
      <c r="J138" s="3" t="s">
        <v>617</v>
      </c>
      <c r="K138" s="3" t="s">
        <v>686</v>
      </c>
      <c r="L138" s="3" t="s">
        <v>602</v>
      </c>
      <c r="M138" s="3" t="s">
        <v>232</v>
      </c>
      <c r="N138" s="3" t="n">
        <v>158</v>
      </c>
      <c r="O138" s="3" t="n">
        <v>2</v>
      </c>
      <c r="Q138" s="3" t="n">
        <f aca="false">FALSE()</f>
        <v>0</v>
      </c>
      <c r="R138" s="3" t="n">
        <f aca="false">FALSE()</f>
        <v>0</v>
      </c>
      <c r="S138" s="3" t="n">
        <f aca="false">FALSE()</f>
        <v>0</v>
      </c>
      <c r="T138" s="3" t="n">
        <f aca="false">FALSE()</f>
        <v>0</v>
      </c>
      <c r="U138" s="3" t="n">
        <f aca="false">FALSE()</f>
        <v>0</v>
      </c>
      <c r="V138" s="3" t="n">
        <f aca="false">FALSE()</f>
        <v>0</v>
      </c>
      <c r="W138" s="3" t="n">
        <f aca="false">FALSE()</f>
        <v>0</v>
      </c>
      <c r="X138" s="3" t="n">
        <f aca="false">FALSE()</f>
        <v>0</v>
      </c>
      <c r="Y138" s="3" t="n">
        <f aca="false">FALSE()</f>
        <v>0</v>
      </c>
      <c r="Z138" s="3" t="n">
        <f aca="false">FALSE()</f>
        <v>0</v>
      </c>
      <c r="AA138" s="3" t="n">
        <f aca="false">FALSE()</f>
        <v>0</v>
      </c>
      <c r="AB138" s="3" t="n">
        <f aca="false">FALSE()</f>
        <v>0</v>
      </c>
      <c r="AC138" s="3" t="n">
        <f aca="false">FALSE()</f>
        <v>0</v>
      </c>
      <c r="AD138" s="3" t="n">
        <f aca="false">FALSE()</f>
        <v>0</v>
      </c>
      <c r="AE138" s="3" t="n">
        <f aca="false">FALSE()</f>
        <v>0</v>
      </c>
      <c r="AF138" s="3" t="n">
        <f aca="false">FALSE()</f>
        <v>0</v>
      </c>
      <c r="AG138" s="3" t="n">
        <f aca="false">FALSE()</f>
        <v>0</v>
      </c>
      <c r="AH138" s="3" t="n">
        <f aca="false">FALSE()</f>
        <v>0</v>
      </c>
      <c r="AI138" s="3" t="n">
        <f aca="false">FALSE()</f>
        <v>0</v>
      </c>
      <c r="AJ138" s="3" t="n">
        <f aca="false">FALSE()</f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f aca="false">FALSE()</f>
        <v>0</v>
      </c>
    </row>
    <row r="139" customFormat="false" ht="15.75" hidden="false" customHeight="false" outlineLevel="0" collapsed="false">
      <c r="A139" s="40" t="n">
        <v>43599.6088541667</v>
      </c>
      <c r="B139" s="3" t="s">
        <v>995</v>
      </c>
      <c r="C139" s="3" t="s">
        <v>526</v>
      </c>
      <c r="D139" s="3" t="n">
        <v>9</v>
      </c>
      <c r="E139" s="3" t="n">
        <v>117</v>
      </c>
      <c r="G139" s="4" t="s">
        <v>996</v>
      </c>
      <c r="H139" s="3" t="s">
        <v>483</v>
      </c>
      <c r="I139" s="3" t="s">
        <v>625</v>
      </c>
      <c r="J139" s="3" t="s">
        <v>617</v>
      </c>
      <c r="K139" s="3" t="s">
        <v>339</v>
      </c>
      <c r="L139" s="3" t="s">
        <v>339</v>
      </c>
      <c r="M139" s="3" t="s">
        <v>232</v>
      </c>
      <c r="N139" s="3" t="n">
        <v>160</v>
      </c>
      <c r="O139" s="3" t="n">
        <v>2</v>
      </c>
      <c r="Q139" s="3" t="n">
        <f aca="false">TRUE()</f>
        <v>1</v>
      </c>
      <c r="R139" s="3" t="n">
        <f aca="false">FALSE()</f>
        <v>0</v>
      </c>
      <c r="S139" s="3" t="n">
        <f aca="false">FALSE()</f>
        <v>0</v>
      </c>
      <c r="T139" s="3" t="n">
        <f aca="false">FALSE()</f>
        <v>0</v>
      </c>
      <c r="U139" s="3" t="n">
        <f aca="false">FALSE()</f>
        <v>0</v>
      </c>
      <c r="V139" s="3" t="n">
        <f aca="false">TRUE()</f>
        <v>1</v>
      </c>
      <c r="W139" s="3" t="n">
        <f aca="false">FALSE()</f>
        <v>0</v>
      </c>
      <c r="X139" s="3" t="n">
        <f aca="false">FALSE()</f>
        <v>0</v>
      </c>
      <c r="Y139" s="3" t="n">
        <f aca="false">FALSE()</f>
        <v>0</v>
      </c>
      <c r="Z139" s="3" t="n">
        <f aca="false">FALSE()</f>
        <v>0</v>
      </c>
      <c r="AA139" s="3" t="n">
        <f aca="false">FALSE()</f>
        <v>0</v>
      </c>
      <c r="AB139" s="3" t="n">
        <f aca="false">FALSE()</f>
        <v>0</v>
      </c>
      <c r="AC139" s="3" t="n">
        <f aca="false">FALSE()</f>
        <v>0</v>
      </c>
      <c r="AD139" s="3" t="n">
        <f aca="false">FALSE()</f>
        <v>0</v>
      </c>
      <c r="AE139" s="3" t="n">
        <f aca="false">FALSE()</f>
        <v>0</v>
      </c>
      <c r="AF139" s="3" t="n">
        <f aca="false">FALSE()</f>
        <v>0</v>
      </c>
      <c r="AG139" s="3" t="n">
        <f aca="false">FALSE()</f>
        <v>0</v>
      </c>
      <c r="AH139" s="3" t="n">
        <f aca="false">FALSE()</f>
        <v>0</v>
      </c>
      <c r="AI139" s="3" t="n">
        <f aca="false">FALSE()</f>
        <v>0</v>
      </c>
      <c r="AJ139" s="3" t="n">
        <f aca="false">FALSE()</f>
        <v>0</v>
      </c>
      <c r="AK139" s="3" t="n">
        <v>1</v>
      </c>
      <c r="AL139" s="3" t="n">
        <v>1</v>
      </c>
      <c r="AM139" s="3" t="n">
        <v>0</v>
      </c>
      <c r="AN139" s="3" t="n">
        <v>0</v>
      </c>
      <c r="AO139" s="3" t="n">
        <f aca="false">FALSE()</f>
        <v>0</v>
      </c>
    </row>
    <row r="140" customFormat="false" ht="15.75" hidden="false" customHeight="false" outlineLevel="0" collapsed="false">
      <c r="A140" s="40" t="n">
        <v>43599.6365277778</v>
      </c>
      <c r="B140" s="3" t="s">
        <v>997</v>
      </c>
      <c r="C140" s="3" t="s">
        <v>456</v>
      </c>
      <c r="D140" s="3" t="n">
        <v>9</v>
      </c>
      <c r="E140" s="3" t="n">
        <v>117</v>
      </c>
      <c r="G140" s="4" t="s">
        <v>998</v>
      </c>
      <c r="H140" s="3" t="s">
        <v>999</v>
      </c>
      <c r="I140" s="3" t="s">
        <v>611</v>
      </c>
      <c r="J140" s="3" t="s">
        <v>583</v>
      </c>
      <c r="K140" s="3" t="s">
        <v>339</v>
      </c>
      <c r="L140" s="3" t="s">
        <v>339</v>
      </c>
      <c r="M140" s="3" t="s">
        <v>232</v>
      </c>
      <c r="N140" s="3" t="n">
        <v>161</v>
      </c>
      <c r="O140" s="3" t="n">
        <v>2</v>
      </c>
      <c r="P140" s="3" t="s">
        <v>1000</v>
      </c>
      <c r="Q140" s="3" t="n">
        <f aca="false">TRUE()</f>
        <v>1</v>
      </c>
      <c r="R140" s="3" t="n">
        <f aca="false">TRUE()</f>
        <v>1</v>
      </c>
      <c r="S140" s="3" t="n">
        <f aca="false">TRUE()</f>
        <v>1</v>
      </c>
      <c r="T140" s="3" t="n">
        <f aca="false">TRUE()</f>
        <v>1</v>
      </c>
      <c r="U140" s="3" t="n">
        <f aca="false">TRUE()</f>
        <v>1</v>
      </c>
      <c r="V140" s="3" t="n">
        <f aca="false">TRUE()</f>
        <v>1</v>
      </c>
      <c r="W140" s="3" t="n">
        <f aca="false">TRUE()</f>
        <v>1</v>
      </c>
      <c r="X140" s="3" t="n">
        <f aca="false">TRUE()</f>
        <v>1</v>
      </c>
      <c r="Y140" s="3" t="n">
        <f aca="false">TRUE()</f>
        <v>1</v>
      </c>
      <c r="Z140" s="3" t="n">
        <f aca="false">TRUE()</f>
        <v>1</v>
      </c>
      <c r="AA140" s="3" t="n">
        <f aca="false">FALSE()</f>
        <v>0</v>
      </c>
      <c r="AB140" s="3" t="n">
        <f aca="false">FALSE()</f>
        <v>0</v>
      </c>
      <c r="AC140" s="3" t="n">
        <f aca="false">FALSE()</f>
        <v>0</v>
      </c>
      <c r="AD140" s="3" t="n">
        <f aca="false">FALSE()</f>
        <v>0</v>
      </c>
      <c r="AE140" s="3" t="n">
        <f aca="false">FALSE()</f>
        <v>0</v>
      </c>
      <c r="AF140" s="3" t="n">
        <f aca="false">FALSE()</f>
        <v>0</v>
      </c>
      <c r="AG140" s="3" t="n">
        <f aca="false">FALSE()</f>
        <v>0</v>
      </c>
      <c r="AH140" s="3" t="n">
        <f aca="false">FALSE()</f>
        <v>0</v>
      </c>
      <c r="AI140" s="3" t="n">
        <f aca="false">FALSE()</f>
        <v>0</v>
      </c>
      <c r="AJ140" s="3" t="n">
        <f aca="false">FALSE()</f>
        <v>0</v>
      </c>
      <c r="AK140" s="3" t="n">
        <v>5</v>
      </c>
      <c r="AL140" s="3" t="n">
        <v>5</v>
      </c>
      <c r="AM140" s="3" t="n">
        <v>0</v>
      </c>
      <c r="AN140" s="3" t="n">
        <v>0</v>
      </c>
      <c r="AO140" s="3" t="n">
        <f aca="false">FALSE()</f>
        <v>0</v>
      </c>
    </row>
    <row r="141" customFormat="false" ht="15.75" hidden="false" customHeight="false" outlineLevel="0" collapsed="false">
      <c r="A141" s="40" t="n">
        <v>43599.7064814815</v>
      </c>
      <c r="B141" s="3" t="s">
        <v>1001</v>
      </c>
      <c r="C141" s="3" t="s">
        <v>475</v>
      </c>
      <c r="D141" s="3" t="n">
        <v>9</v>
      </c>
      <c r="E141" s="3" t="n">
        <v>117</v>
      </c>
      <c r="G141" s="4" t="s">
        <v>1002</v>
      </c>
      <c r="H141" s="3" t="s">
        <v>1003</v>
      </c>
      <c r="I141" s="3" t="s">
        <v>770</v>
      </c>
      <c r="J141" s="3" t="s">
        <v>662</v>
      </c>
      <c r="K141" s="3" t="s">
        <v>584</v>
      </c>
      <c r="L141" s="3" t="s">
        <v>630</v>
      </c>
      <c r="M141" s="3" t="s">
        <v>232</v>
      </c>
      <c r="N141" s="3" t="n">
        <v>162</v>
      </c>
      <c r="O141" s="3" t="n">
        <v>1</v>
      </c>
      <c r="Q141" s="3" t="n">
        <f aca="false">FALSE()</f>
        <v>0</v>
      </c>
      <c r="R141" s="3" t="n">
        <f aca="false">FALSE()</f>
        <v>0</v>
      </c>
      <c r="S141" s="3" t="n">
        <f aca="false">FALSE()</f>
        <v>0</v>
      </c>
      <c r="T141" s="3" t="n">
        <f aca="false">FALSE()</f>
        <v>0</v>
      </c>
      <c r="U141" s="3" t="n">
        <f aca="false">FALSE()</f>
        <v>0</v>
      </c>
      <c r="V141" s="3" t="n">
        <f aca="false">FALSE()</f>
        <v>0</v>
      </c>
      <c r="W141" s="3" t="n">
        <f aca="false">FALSE()</f>
        <v>0</v>
      </c>
      <c r="X141" s="3" t="n">
        <f aca="false">FALSE()</f>
        <v>0</v>
      </c>
      <c r="Y141" s="3" t="n">
        <f aca="false">FALSE()</f>
        <v>0</v>
      </c>
      <c r="Z141" s="3" t="n">
        <f aca="false">FALSE()</f>
        <v>0</v>
      </c>
      <c r="AA141" s="3" t="n">
        <f aca="false">FALSE()</f>
        <v>0</v>
      </c>
      <c r="AB141" s="3" t="n">
        <f aca="false">FALSE()</f>
        <v>0</v>
      </c>
      <c r="AC141" s="3" t="n">
        <f aca="false">FALSE()</f>
        <v>0</v>
      </c>
      <c r="AD141" s="3" t="n">
        <f aca="false">FALSE()</f>
        <v>0</v>
      </c>
      <c r="AE141" s="3" t="n">
        <f aca="false">FALSE()</f>
        <v>0</v>
      </c>
      <c r="AF141" s="3" t="n">
        <f aca="false">FALSE()</f>
        <v>0</v>
      </c>
      <c r="AG141" s="3" t="n">
        <f aca="false">FALSE()</f>
        <v>0</v>
      </c>
      <c r="AH141" s="3" t="n">
        <f aca="false">FALSE()</f>
        <v>0</v>
      </c>
      <c r="AI141" s="3" t="n">
        <f aca="false">FALSE()</f>
        <v>0</v>
      </c>
      <c r="AJ141" s="3" t="n">
        <f aca="false">FALSE()</f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f aca="false">FALSE()</f>
        <v>0</v>
      </c>
    </row>
    <row r="142" customFormat="false" ht="15.75" hidden="false" customHeight="false" outlineLevel="0" collapsed="false">
      <c r="A142" s="40" t="n">
        <v>43599.8359259259</v>
      </c>
      <c r="B142" s="3" t="s">
        <v>1004</v>
      </c>
      <c r="C142" s="3" t="s">
        <v>1005</v>
      </c>
      <c r="D142" s="3" t="n">
        <v>9</v>
      </c>
      <c r="E142" s="3" t="n">
        <v>117</v>
      </c>
      <c r="G142" s="4" t="s">
        <v>1006</v>
      </c>
      <c r="H142" s="3" t="s">
        <v>1007</v>
      </c>
      <c r="I142" s="3" t="s">
        <v>611</v>
      </c>
      <c r="J142" s="3" t="s">
        <v>617</v>
      </c>
      <c r="K142" s="3" t="s">
        <v>686</v>
      </c>
      <c r="L142" s="3" t="s">
        <v>653</v>
      </c>
      <c r="M142" s="3" t="s">
        <v>232</v>
      </c>
      <c r="N142" s="3" t="n">
        <v>164</v>
      </c>
      <c r="O142" s="3" t="n">
        <v>2</v>
      </c>
      <c r="Q142" s="3" t="n">
        <f aca="false">TRUE()</f>
        <v>1</v>
      </c>
      <c r="R142" s="3" t="n">
        <f aca="false">TRUE()</f>
        <v>1</v>
      </c>
      <c r="S142" s="3" t="n">
        <f aca="false">TRUE()</f>
        <v>1</v>
      </c>
      <c r="T142" s="3" t="n">
        <f aca="false">TRUE()</f>
        <v>1</v>
      </c>
      <c r="U142" s="3" t="n">
        <f aca="false">TRUE()</f>
        <v>1</v>
      </c>
      <c r="V142" s="3" t="n">
        <f aca="false">TRUE()</f>
        <v>1</v>
      </c>
      <c r="W142" s="3" t="n">
        <f aca="false">TRUE()</f>
        <v>1</v>
      </c>
      <c r="X142" s="3" t="n">
        <f aca="false">TRUE()</f>
        <v>1</v>
      </c>
      <c r="Y142" s="3" t="n">
        <f aca="false">TRUE()</f>
        <v>1</v>
      </c>
      <c r="Z142" s="3" t="n">
        <f aca="false">TRUE()</f>
        <v>1</v>
      </c>
      <c r="AA142" s="3" t="n">
        <f aca="false">TRUE()</f>
        <v>1</v>
      </c>
      <c r="AB142" s="3" t="n">
        <f aca="false">TRUE()</f>
        <v>1</v>
      </c>
      <c r="AC142" s="3" t="n">
        <f aca="false">TRUE()</f>
        <v>1</v>
      </c>
      <c r="AD142" s="3" t="n">
        <f aca="false">FALSE()</f>
        <v>0</v>
      </c>
      <c r="AE142" s="3" t="n">
        <f aca="false">TRUE()</f>
        <v>1</v>
      </c>
      <c r="AF142" s="3" t="n">
        <f aca="false">TRUE()</f>
        <v>1</v>
      </c>
      <c r="AG142" s="3" t="n">
        <f aca="false">FALSE()</f>
        <v>0</v>
      </c>
      <c r="AH142" s="3" t="n">
        <f aca="false">TRUE()</f>
        <v>1</v>
      </c>
      <c r="AI142" s="3" t="n">
        <f aca="false">FALSE()</f>
        <v>0</v>
      </c>
      <c r="AJ142" s="3" t="n">
        <f aca="false">TRUE()</f>
        <v>1</v>
      </c>
      <c r="AK142" s="3" t="n">
        <v>5</v>
      </c>
      <c r="AL142" s="3" t="n">
        <v>5</v>
      </c>
      <c r="AM142" s="3" t="n">
        <v>4</v>
      </c>
      <c r="AN142" s="3" t="n">
        <v>3</v>
      </c>
      <c r="AO142" s="3" t="n">
        <f aca="false">TRUE()</f>
        <v>1</v>
      </c>
    </row>
    <row r="143" customFormat="false" ht="15.75" hidden="false" customHeight="false" outlineLevel="0" collapsed="false">
      <c r="A143" s="40" t="n">
        <v>43600.1414930556</v>
      </c>
      <c r="B143" s="3" t="s">
        <v>1008</v>
      </c>
      <c r="C143" s="3" t="s">
        <v>137</v>
      </c>
      <c r="D143" s="3" t="n">
        <v>9</v>
      </c>
      <c r="E143" s="3" t="n">
        <v>117</v>
      </c>
      <c r="G143" s="3" t="s">
        <v>365</v>
      </c>
      <c r="H143" s="3" t="s">
        <v>1009</v>
      </c>
      <c r="I143" s="3" t="s">
        <v>770</v>
      </c>
      <c r="J143" s="3" t="s">
        <v>617</v>
      </c>
      <c r="K143" s="3" t="s">
        <v>607</v>
      </c>
      <c r="L143" s="3" t="s">
        <v>653</v>
      </c>
      <c r="M143" s="3" t="s">
        <v>232</v>
      </c>
      <c r="N143" s="3" t="n">
        <v>165</v>
      </c>
      <c r="O143" s="3" t="n">
        <v>2</v>
      </c>
      <c r="Q143" s="3" t="n">
        <f aca="false">TRUE()</f>
        <v>1</v>
      </c>
      <c r="R143" s="3" t="n">
        <f aca="false">FALSE()</f>
        <v>0</v>
      </c>
      <c r="S143" s="3" t="n">
        <f aca="false">FALSE()</f>
        <v>0</v>
      </c>
      <c r="T143" s="3" t="n">
        <f aca="false">FALSE()</f>
        <v>0</v>
      </c>
      <c r="U143" s="3" t="n">
        <f aca="false">FALSE()</f>
        <v>0</v>
      </c>
      <c r="V143" s="3" t="n">
        <f aca="false">TRUE()</f>
        <v>1</v>
      </c>
      <c r="W143" s="3" t="n">
        <f aca="false">FALSE()</f>
        <v>0</v>
      </c>
      <c r="X143" s="3" t="n">
        <f aca="false">FALSE()</f>
        <v>0</v>
      </c>
      <c r="Y143" s="3" t="n">
        <f aca="false">FALSE()</f>
        <v>0</v>
      </c>
      <c r="Z143" s="3" t="n">
        <f aca="false">FALSE()</f>
        <v>0</v>
      </c>
      <c r="AA143" s="3" t="n">
        <f aca="false">TRUE()</f>
        <v>1</v>
      </c>
      <c r="AB143" s="3" t="n">
        <f aca="false">TRUE()</f>
        <v>1</v>
      </c>
      <c r="AC143" s="3" t="n">
        <f aca="false">TRUE()</f>
        <v>1</v>
      </c>
      <c r="AD143" s="3" t="n">
        <f aca="false">TRUE()</f>
        <v>1</v>
      </c>
      <c r="AE143" s="3" t="n">
        <f aca="false">TRUE()</f>
        <v>1</v>
      </c>
      <c r="AF143" s="3" t="n">
        <f aca="false">TRUE()</f>
        <v>1</v>
      </c>
      <c r="AG143" s="3" t="n">
        <f aca="false">FALSE()</f>
        <v>0</v>
      </c>
      <c r="AH143" s="3" t="n">
        <f aca="false">TRUE()</f>
        <v>1</v>
      </c>
      <c r="AI143" s="3" t="n">
        <f aca="false">TRUE()</f>
        <v>1</v>
      </c>
      <c r="AJ143" s="3" t="n">
        <f aca="false">TRUE()</f>
        <v>1</v>
      </c>
      <c r="AK143" s="3" t="n">
        <v>1</v>
      </c>
      <c r="AL143" s="3" t="n">
        <v>1</v>
      </c>
      <c r="AM143" s="3" t="n">
        <v>5</v>
      </c>
      <c r="AN143" s="3" t="n">
        <v>4</v>
      </c>
      <c r="AO143" s="3" t="n">
        <f aca="false">FALSE()</f>
        <v>0</v>
      </c>
    </row>
    <row r="144" customFormat="false" ht="15.75" hidden="false" customHeight="false" outlineLevel="0" collapsed="false">
      <c r="A144" s="40" t="n">
        <v>43600.1790162037</v>
      </c>
      <c r="B144" s="3" t="s">
        <v>229</v>
      </c>
      <c r="C144" s="3" t="s">
        <v>1010</v>
      </c>
      <c r="D144" s="3" t="n">
        <v>8</v>
      </c>
      <c r="E144" s="3" t="n">
        <v>117</v>
      </c>
      <c r="G144" s="4" t="s">
        <v>1011</v>
      </c>
      <c r="H144" s="3" t="s">
        <v>1012</v>
      </c>
      <c r="I144" s="3" t="s">
        <v>339</v>
      </c>
      <c r="J144" s="3" t="s">
        <v>662</v>
      </c>
      <c r="K144" s="3" t="s">
        <v>686</v>
      </c>
      <c r="L144" s="3" t="s">
        <v>653</v>
      </c>
      <c r="M144" s="3" t="s">
        <v>232</v>
      </c>
      <c r="N144" s="3" t="n">
        <v>166</v>
      </c>
      <c r="O144" s="3" t="n">
        <v>1</v>
      </c>
      <c r="Q144" s="3" t="n">
        <f aca="false">FALSE()</f>
        <v>0</v>
      </c>
      <c r="R144" s="3" t="n">
        <f aca="false">FALSE()</f>
        <v>0</v>
      </c>
      <c r="S144" s="3" t="n">
        <f aca="false">FALSE()</f>
        <v>0</v>
      </c>
      <c r="T144" s="3" t="n">
        <f aca="false">FALSE()</f>
        <v>0</v>
      </c>
      <c r="U144" s="3" t="n">
        <f aca="false">FALSE()</f>
        <v>0</v>
      </c>
      <c r="V144" s="3" t="n">
        <f aca="false">FALSE()</f>
        <v>0</v>
      </c>
      <c r="W144" s="3" t="n">
        <f aca="false">FALSE()</f>
        <v>0</v>
      </c>
      <c r="X144" s="3" t="n">
        <f aca="false">FALSE()</f>
        <v>0</v>
      </c>
      <c r="Y144" s="3" t="n">
        <f aca="false">FALSE()</f>
        <v>0</v>
      </c>
      <c r="Z144" s="3" t="n">
        <f aca="false">FALSE()</f>
        <v>0</v>
      </c>
      <c r="AA144" s="3" t="n">
        <f aca="false">FALSE()</f>
        <v>0</v>
      </c>
      <c r="AB144" s="3" t="n">
        <f aca="false">FALSE()</f>
        <v>0</v>
      </c>
      <c r="AC144" s="3" t="n">
        <f aca="false">FALSE()</f>
        <v>0</v>
      </c>
      <c r="AD144" s="3" t="n">
        <f aca="false">FALSE()</f>
        <v>0</v>
      </c>
      <c r="AE144" s="3" t="n">
        <f aca="false">FALSE()</f>
        <v>0</v>
      </c>
      <c r="AF144" s="3" t="n">
        <f aca="false">TRUE()</f>
        <v>1</v>
      </c>
      <c r="AG144" s="3" t="n">
        <f aca="false">FALSE()</f>
        <v>0</v>
      </c>
      <c r="AH144" s="3" t="n">
        <f aca="false">FALSE()</f>
        <v>0</v>
      </c>
      <c r="AI144" s="3" t="n">
        <f aca="false">FALSE()</f>
        <v>0</v>
      </c>
      <c r="AJ144" s="3" t="n">
        <f aca="false">FALSE()</f>
        <v>0</v>
      </c>
      <c r="AK144" s="3" t="n">
        <v>0</v>
      </c>
      <c r="AL144" s="3" t="n">
        <v>0</v>
      </c>
      <c r="AM144" s="3" t="n">
        <v>0</v>
      </c>
      <c r="AN144" s="3" t="n">
        <v>1</v>
      </c>
      <c r="AO144" s="3" t="n">
        <f aca="false">FALSE()</f>
        <v>0</v>
      </c>
    </row>
    <row r="145" customFormat="false" ht="15.75" hidden="false" customHeight="false" outlineLevel="0" collapsed="false">
      <c r="A145" s="40" t="n">
        <v>43600.2609722222</v>
      </c>
      <c r="B145" s="3" t="s">
        <v>21</v>
      </c>
      <c r="C145" s="3" t="s">
        <v>22</v>
      </c>
      <c r="D145" s="3" t="n">
        <v>8</v>
      </c>
      <c r="E145" s="3" t="n">
        <v>146</v>
      </c>
      <c r="G145" s="4" t="s">
        <v>1013</v>
      </c>
      <c r="H145" s="3" t="s">
        <v>25</v>
      </c>
      <c r="I145" s="3" t="s">
        <v>675</v>
      </c>
      <c r="J145" s="3" t="s">
        <v>593</v>
      </c>
      <c r="K145" s="3" t="s">
        <v>607</v>
      </c>
      <c r="L145" s="3" t="s">
        <v>602</v>
      </c>
      <c r="M145" s="3" t="s">
        <v>232</v>
      </c>
      <c r="N145" s="3" t="n">
        <v>167</v>
      </c>
      <c r="O145" s="3" t="n">
        <v>2</v>
      </c>
      <c r="Q145" s="3" t="n">
        <f aca="false">TRUE()</f>
        <v>1</v>
      </c>
      <c r="R145" s="3" t="n">
        <f aca="false">TRUE()</f>
        <v>1</v>
      </c>
      <c r="S145" s="3" t="n">
        <f aca="false">TRUE()</f>
        <v>1</v>
      </c>
      <c r="T145" s="3" t="n">
        <f aca="false">TRUE()</f>
        <v>1</v>
      </c>
      <c r="U145" s="3" t="n">
        <f aca="false">FALSE()</f>
        <v>0</v>
      </c>
      <c r="V145" s="3" t="n">
        <f aca="false">TRUE()</f>
        <v>1</v>
      </c>
      <c r="W145" s="3" t="n">
        <f aca="false">TRUE()</f>
        <v>1</v>
      </c>
      <c r="X145" s="3" t="n">
        <f aca="false">TRUE()</f>
        <v>1</v>
      </c>
      <c r="Y145" s="3" t="n">
        <f aca="false">TRUE()</f>
        <v>1</v>
      </c>
      <c r="Z145" s="3" t="n">
        <f aca="false">FALSE()</f>
        <v>0</v>
      </c>
      <c r="AA145" s="3" t="n">
        <f aca="false">TRUE()</f>
        <v>1</v>
      </c>
      <c r="AB145" s="3" t="n">
        <f aca="false">TRUE()</f>
        <v>1</v>
      </c>
      <c r="AC145" s="3" t="n">
        <f aca="false">TRUE()</f>
        <v>1</v>
      </c>
      <c r="AD145" s="3" t="n">
        <f aca="false">FALSE()</f>
        <v>0</v>
      </c>
      <c r="AE145" s="3" t="n">
        <f aca="false">FALSE()</f>
        <v>0</v>
      </c>
      <c r="AF145" s="3" t="n">
        <f aca="false">TRUE()</f>
        <v>1</v>
      </c>
      <c r="AG145" s="3" t="n">
        <f aca="false">TRUE()</f>
        <v>1</v>
      </c>
      <c r="AH145" s="3" t="n">
        <f aca="false">TRUE()</f>
        <v>1</v>
      </c>
      <c r="AI145" s="3" t="n">
        <f aca="false">FALSE()</f>
        <v>0</v>
      </c>
      <c r="AJ145" s="3" t="n">
        <f aca="false">FALSE()</f>
        <v>0</v>
      </c>
      <c r="AK145" s="3" t="n">
        <v>4</v>
      </c>
      <c r="AL145" s="3" t="n">
        <v>4</v>
      </c>
      <c r="AM145" s="3" t="n">
        <v>3</v>
      </c>
      <c r="AN145" s="3" t="n">
        <v>3</v>
      </c>
      <c r="AO145" s="3" t="n">
        <f aca="false">FALSE()</f>
        <v>0</v>
      </c>
    </row>
    <row r="146" customFormat="false" ht="15.75" hidden="false" customHeight="false" outlineLevel="0" collapsed="false">
      <c r="A146" s="40" t="n">
        <v>43600.2794444444</v>
      </c>
      <c r="B146" s="3" t="s">
        <v>1014</v>
      </c>
      <c r="C146" s="3" t="s">
        <v>856</v>
      </c>
      <c r="D146" s="3" t="n">
        <v>10</v>
      </c>
      <c r="E146" s="3" t="n">
        <v>117</v>
      </c>
      <c r="G146" s="4" t="s">
        <v>1015</v>
      </c>
      <c r="H146" s="3" t="s">
        <v>1016</v>
      </c>
      <c r="I146" s="3" t="s">
        <v>582</v>
      </c>
      <c r="J146" s="3" t="s">
        <v>662</v>
      </c>
      <c r="K146" s="3" t="s">
        <v>584</v>
      </c>
      <c r="L146" s="3" t="s">
        <v>602</v>
      </c>
      <c r="M146" s="3" t="s">
        <v>585</v>
      </c>
      <c r="N146" s="3" t="n">
        <v>168</v>
      </c>
      <c r="O146" s="3" t="n">
        <v>-1</v>
      </c>
      <c r="Q146" s="3" t="n">
        <f aca="false">FALSE()</f>
        <v>0</v>
      </c>
      <c r="R146" s="3" t="n">
        <f aca="false">FALSE()</f>
        <v>0</v>
      </c>
      <c r="S146" s="3" t="n">
        <f aca="false">FALSE()</f>
        <v>0</v>
      </c>
      <c r="T146" s="3" t="n">
        <f aca="false">FALSE()</f>
        <v>0</v>
      </c>
      <c r="U146" s="3" t="n">
        <f aca="false">FALSE()</f>
        <v>0</v>
      </c>
      <c r="V146" s="3" t="n">
        <f aca="false">FALSE()</f>
        <v>0</v>
      </c>
      <c r="W146" s="3" t="n">
        <f aca="false">FALSE()</f>
        <v>0</v>
      </c>
      <c r="X146" s="3" t="n">
        <f aca="false">FALSE()</f>
        <v>0</v>
      </c>
      <c r="Y146" s="3" t="n">
        <f aca="false">FALSE()</f>
        <v>0</v>
      </c>
      <c r="Z146" s="3" t="n">
        <f aca="false">FALSE()</f>
        <v>0</v>
      </c>
      <c r="AA146" s="3" t="n">
        <f aca="false">FALSE()</f>
        <v>0</v>
      </c>
      <c r="AB146" s="3" t="n">
        <f aca="false">FALSE()</f>
        <v>0</v>
      </c>
      <c r="AC146" s="3" t="n">
        <f aca="false">FALSE()</f>
        <v>0</v>
      </c>
      <c r="AD146" s="3" t="n">
        <f aca="false">FALSE()</f>
        <v>0</v>
      </c>
      <c r="AE146" s="3" t="n">
        <f aca="false">FALSE()</f>
        <v>0</v>
      </c>
      <c r="AF146" s="3" t="n">
        <f aca="false">FALSE()</f>
        <v>0</v>
      </c>
      <c r="AG146" s="3" t="n">
        <f aca="false">FALSE()</f>
        <v>0</v>
      </c>
      <c r="AH146" s="3" t="n">
        <f aca="false">FALSE()</f>
        <v>0</v>
      </c>
      <c r="AI146" s="3" t="n">
        <f aca="false">FALSE()</f>
        <v>0</v>
      </c>
      <c r="AJ146" s="3" t="n">
        <f aca="false">FALSE()</f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f aca="false">FALSE()</f>
        <v>0</v>
      </c>
    </row>
    <row r="147" customFormat="false" ht="15.75" hidden="false" customHeight="false" outlineLevel="0" collapsed="false">
      <c r="A147" s="40" t="n">
        <v>43600.2794560185</v>
      </c>
      <c r="B147" s="3" t="s">
        <v>1017</v>
      </c>
      <c r="C147" s="3" t="s">
        <v>1018</v>
      </c>
      <c r="D147" s="3" t="n">
        <v>10</v>
      </c>
      <c r="E147" s="3" t="n">
        <v>117</v>
      </c>
      <c r="G147" s="4" t="s">
        <v>1019</v>
      </c>
      <c r="H147" s="3" t="s">
        <v>1020</v>
      </c>
      <c r="I147" s="3" t="s">
        <v>582</v>
      </c>
      <c r="J147" s="3" t="s">
        <v>662</v>
      </c>
      <c r="K147" s="3" t="s">
        <v>584</v>
      </c>
      <c r="L147" s="3" t="s">
        <v>602</v>
      </c>
      <c r="M147" s="3" t="s">
        <v>232</v>
      </c>
      <c r="N147" s="3" t="n">
        <v>169</v>
      </c>
      <c r="O147" s="3" t="n">
        <v>2</v>
      </c>
      <c r="Q147" s="3" t="n">
        <f aca="false">FALSE()</f>
        <v>0</v>
      </c>
      <c r="R147" s="3" t="n">
        <f aca="false">FALSE()</f>
        <v>0</v>
      </c>
      <c r="S147" s="3" t="n">
        <f aca="false">TRUE()</f>
        <v>1</v>
      </c>
      <c r="T147" s="3" t="n">
        <f aca="false">TRUE()</f>
        <v>1</v>
      </c>
      <c r="U147" s="3" t="n">
        <f aca="false">TRUE()</f>
        <v>1</v>
      </c>
      <c r="V147" s="3" t="n">
        <f aca="false">FALSE()</f>
        <v>0</v>
      </c>
      <c r="W147" s="3" t="n">
        <f aca="false">FALSE()</f>
        <v>0</v>
      </c>
      <c r="X147" s="3" t="n">
        <f aca="false">TRUE()</f>
        <v>1</v>
      </c>
      <c r="Y147" s="3" t="n">
        <f aca="false">TRUE()</f>
        <v>1</v>
      </c>
      <c r="Z147" s="3" t="n">
        <f aca="false">FALSE()</f>
        <v>0</v>
      </c>
      <c r="AA147" s="3" t="n">
        <f aca="false">FALSE()</f>
        <v>0</v>
      </c>
      <c r="AB147" s="3" t="n">
        <f aca="false">FALSE()</f>
        <v>0</v>
      </c>
      <c r="AC147" s="3" t="n">
        <f aca="false">FALSE()</f>
        <v>0</v>
      </c>
      <c r="AD147" s="3" t="n">
        <f aca="false">FALSE()</f>
        <v>0</v>
      </c>
      <c r="AE147" s="3" t="n">
        <f aca="false">FALSE()</f>
        <v>0</v>
      </c>
      <c r="AF147" s="3" t="n">
        <f aca="false">FALSE()</f>
        <v>0</v>
      </c>
      <c r="AG147" s="3" t="n">
        <f aca="false">FALSE()</f>
        <v>0</v>
      </c>
      <c r="AH147" s="3" t="n">
        <f aca="false">FALSE()</f>
        <v>0</v>
      </c>
      <c r="AI147" s="3" t="n">
        <f aca="false">FALSE()</f>
        <v>0</v>
      </c>
      <c r="AJ147" s="3" t="n">
        <f aca="false">FALSE()</f>
        <v>0</v>
      </c>
      <c r="AK147" s="3" t="n">
        <v>3</v>
      </c>
      <c r="AL147" s="3" t="n">
        <v>2</v>
      </c>
      <c r="AM147" s="3" t="n">
        <v>0</v>
      </c>
      <c r="AN147" s="3" t="n">
        <v>0</v>
      </c>
      <c r="AO147" s="3" t="n">
        <f aca="false">FALSE()</f>
        <v>0</v>
      </c>
    </row>
    <row r="148" customFormat="false" ht="15.75" hidden="false" customHeight="false" outlineLevel="0" collapsed="false">
      <c r="A148" s="40" t="n">
        <v>43600.3044907407</v>
      </c>
      <c r="B148" s="3" t="s">
        <v>1021</v>
      </c>
      <c r="C148" s="3" t="s">
        <v>151</v>
      </c>
      <c r="D148" s="3" t="n">
        <v>9</v>
      </c>
      <c r="E148" s="3" t="n">
        <v>139</v>
      </c>
      <c r="G148" s="4" t="s">
        <v>1022</v>
      </c>
      <c r="H148" s="3" t="s">
        <v>1023</v>
      </c>
      <c r="I148" s="3" t="s">
        <v>625</v>
      </c>
      <c r="J148" s="3" t="s">
        <v>617</v>
      </c>
      <c r="K148" s="3" t="s">
        <v>594</v>
      </c>
      <c r="L148" s="3" t="s">
        <v>653</v>
      </c>
      <c r="M148" s="3" t="s">
        <v>585</v>
      </c>
      <c r="N148" s="3" t="n">
        <v>170</v>
      </c>
      <c r="O148" s="3" t="n">
        <v>2</v>
      </c>
      <c r="Q148" s="3" t="n">
        <f aca="false">TRUE()</f>
        <v>1</v>
      </c>
      <c r="R148" s="3" t="n">
        <f aca="false">TRUE()</f>
        <v>1</v>
      </c>
      <c r="S148" s="3" t="n">
        <f aca="false">TRUE()</f>
        <v>1</v>
      </c>
      <c r="T148" s="3" t="n">
        <f aca="false">TRUE()</f>
        <v>1</v>
      </c>
      <c r="U148" s="3" t="n">
        <f aca="false">TRUE()</f>
        <v>1</v>
      </c>
      <c r="V148" s="3" t="n">
        <f aca="false">TRUE()</f>
        <v>1</v>
      </c>
      <c r="W148" s="3" t="n">
        <f aca="false">TRUE()</f>
        <v>1</v>
      </c>
      <c r="X148" s="3" t="n">
        <f aca="false">TRUE()</f>
        <v>1</v>
      </c>
      <c r="Y148" s="3" t="n">
        <f aca="false">TRUE()</f>
        <v>1</v>
      </c>
      <c r="Z148" s="3" t="n">
        <f aca="false">TRUE()</f>
        <v>1</v>
      </c>
      <c r="AA148" s="3" t="n">
        <f aca="false">TRUE()</f>
        <v>1</v>
      </c>
      <c r="AB148" s="3" t="n">
        <f aca="false">TRUE()</f>
        <v>1</v>
      </c>
      <c r="AC148" s="3" t="n">
        <f aca="false">TRUE()</f>
        <v>1</v>
      </c>
      <c r="AD148" s="3" t="n">
        <f aca="false">TRUE()</f>
        <v>1</v>
      </c>
      <c r="AE148" s="3" t="n">
        <f aca="false">TRUE()</f>
        <v>1</v>
      </c>
      <c r="AF148" s="3" t="n">
        <f aca="false">TRUE()</f>
        <v>1</v>
      </c>
      <c r="AG148" s="3" t="n">
        <f aca="false">FALSE()</f>
        <v>0</v>
      </c>
      <c r="AH148" s="3" t="n">
        <f aca="false">TRUE()</f>
        <v>1</v>
      </c>
      <c r="AI148" s="3" t="n">
        <f aca="false">TRUE()</f>
        <v>1</v>
      </c>
      <c r="AJ148" s="3" t="n">
        <f aca="false">TRUE()</f>
        <v>1</v>
      </c>
      <c r="AK148" s="3" t="n">
        <v>5</v>
      </c>
      <c r="AL148" s="3" t="n">
        <v>5</v>
      </c>
      <c r="AM148" s="3" t="n">
        <v>5</v>
      </c>
      <c r="AN148" s="3" t="n">
        <v>4</v>
      </c>
      <c r="AO148" s="3" t="n">
        <f aca="false">FALSE()</f>
        <v>0</v>
      </c>
    </row>
    <row r="149" customFormat="false" ht="15.75" hidden="false" customHeight="false" outlineLevel="0" collapsed="false">
      <c r="A149" s="40" t="n">
        <v>43600.3648263889</v>
      </c>
      <c r="B149" s="3" t="s">
        <v>977</v>
      </c>
      <c r="C149" s="3" t="s">
        <v>526</v>
      </c>
      <c r="D149" s="3" t="n">
        <v>8</v>
      </c>
      <c r="E149" s="3" t="n">
        <v>7</v>
      </c>
      <c r="G149" s="3" t="s">
        <v>365</v>
      </c>
      <c r="H149" s="3" t="s">
        <v>978</v>
      </c>
      <c r="I149" s="3" t="s">
        <v>587</v>
      </c>
      <c r="J149" s="3" t="s">
        <v>588</v>
      </c>
      <c r="K149" s="3" t="s">
        <v>601</v>
      </c>
      <c r="L149" s="3" t="s">
        <v>618</v>
      </c>
      <c r="M149" s="3" t="s">
        <v>232</v>
      </c>
      <c r="N149" s="3" t="n">
        <v>171</v>
      </c>
      <c r="O149" s="3" t="n">
        <v>1</v>
      </c>
      <c r="Q149" s="3" t="n">
        <f aca="false">TRUE()</f>
        <v>1</v>
      </c>
      <c r="R149" s="3" t="n">
        <f aca="false">FALSE()</f>
        <v>0</v>
      </c>
      <c r="S149" s="3" t="n">
        <f aca="false">FALSE()</f>
        <v>0</v>
      </c>
      <c r="T149" s="3" t="n">
        <f aca="false">FALSE()</f>
        <v>0</v>
      </c>
      <c r="U149" s="3" t="n">
        <f aca="false">FALSE()</f>
        <v>0</v>
      </c>
      <c r="V149" s="3" t="n">
        <f aca="false">TRUE()</f>
        <v>1</v>
      </c>
      <c r="W149" s="3" t="n">
        <f aca="false">FALSE()</f>
        <v>0</v>
      </c>
      <c r="X149" s="3" t="n">
        <f aca="false">FALSE()</f>
        <v>0</v>
      </c>
      <c r="Y149" s="3" t="n">
        <f aca="false">FALSE()</f>
        <v>0</v>
      </c>
      <c r="Z149" s="3" t="n">
        <f aca="false">FALSE()</f>
        <v>0</v>
      </c>
      <c r="AA149" s="3" t="n">
        <f aca="false">FALSE()</f>
        <v>0</v>
      </c>
      <c r="AB149" s="3" t="n">
        <f aca="false">FALSE()</f>
        <v>0</v>
      </c>
      <c r="AC149" s="3" t="n">
        <f aca="false">FALSE()</f>
        <v>0</v>
      </c>
      <c r="AD149" s="3" t="n">
        <f aca="false">FALSE()</f>
        <v>0</v>
      </c>
      <c r="AE149" s="3" t="n">
        <f aca="false">FALSE()</f>
        <v>0</v>
      </c>
      <c r="AF149" s="3" t="n">
        <f aca="false">FALSE()</f>
        <v>0</v>
      </c>
      <c r="AG149" s="3" t="n">
        <f aca="false">FALSE()</f>
        <v>0</v>
      </c>
      <c r="AH149" s="3" t="n">
        <f aca="false">FALSE()</f>
        <v>0</v>
      </c>
      <c r="AI149" s="3" t="n">
        <f aca="false">FALSE()</f>
        <v>0</v>
      </c>
      <c r="AJ149" s="3" t="n">
        <f aca="false">FALSE()</f>
        <v>0</v>
      </c>
      <c r="AK149" s="3" t="n">
        <v>1</v>
      </c>
      <c r="AL149" s="3" t="n">
        <v>1</v>
      </c>
      <c r="AM149" s="3" t="n">
        <v>0</v>
      </c>
      <c r="AN149" s="3" t="n">
        <v>0</v>
      </c>
      <c r="AO149" s="3" t="n">
        <f aca="false">FALSE()</f>
        <v>0</v>
      </c>
    </row>
    <row r="150" customFormat="false" ht="15.75" hidden="false" customHeight="false" outlineLevel="0" collapsed="false">
      <c r="A150" s="40" t="n">
        <v>43600.5725462963</v>
      </c>
      <c r="B150" s="3" t="s">
        <v>1024</v>
      </c>
      <c r="C150" s="3" t="s">
        <v>470</v>
      </c>
      <c r="D150" s="3" t="n">
        <v>9</v>
      </c>
      <c r="E150" s="3" t="n">
        <v>117</v>
      </c>
      <c r="G150" s="4" t="s">
        <v>1025</v>
      </c>
      <c r="H150" s="3" t="s">
        <v>1026</v>
      </c>
      <c r="I150" s="3" t="s">
        <v>675</v>
      </c>
      <c r="J150" s="3" t="s">
        <v>662</v>
      </c>
      <c r="K150" s="3" t="s">
        <v>883</v>
      </c>
      <c r="L150" s="3" t="s">
        <v>630</v>
      </c>
      <c r="M150" s="3" t="s">
        <v>232</v>
      </c>
      <c r="N150" s="3" t="n">
        <v>172</v>
      </c>
      <c r="O150" s="3" t="n">
        <v>2</v>
      </c>
      <c r="Q150" s="3" t="n">
        <f aca="false">TRUE()</f>
        <v>1</v>
      </c>
      <c r="R150" s="3" t="n">
        <f aca="false">TRUE()</f>
        <v>1</v>
      </c>
      <c r="S150" s="3" t="n">
        <f aca="false">TRUE()</f>
        <v>1</v>
      </c>
      <c r="T150" s="3" t="n">
        <f aca="false">TRUE()</f>
        <v>1</v>
      </c>
      <c r="U150" s="3" t="n">
        <f aca="false">TRUE()</f>
        <v>1</v>
      </c>
      <c r="V150" s="3" t="n">
        <f aca="false">TRUE()</f>
        <v>1</v>
      </c>
      <c r="W150" s="3" t="n">
        <f aca="false">TRUE()</f>
        <v>1</v>
      </c>
      <c r="X150" s="3" t="n">
        <f aca="false">TRUE()</f>
        <v>1</v>
      </c>
      <c r="Y150" s="3" t="n">
        <f aca="false">TRUE()</f>
        <v>1</v>
      </c>
      <c r="Z150" s="3" t="n">
        <f aca="false">TRUE()</f>
        <v>1</v>
      </c>
      <c r="AA150" s="3" t="n">
        <f aca="false">TRUE()</f>
        <v>1</v>
      </c>
      <c r="AB150" s="3" t="n">
        <f aca="false">TRUE()</f>
        <v>1</v>
      </c>
      <c r="AC150" s="3" t="n">
        <f aca="false">TRUE()</f>
        <v>1</v>
      </c>
      <c r="AD150" s="3" t="n">
        <f aca="false">TRUE()</f>
        <v>1</v>
      </c>
      <c r="AE150" s="3" t="n">
        <f aca="false">TRUE()</f>
        <v>1</v>
      </c>
      <c r="AF150" s="3" t="n">
        <f aca="false">TRUE()</f>
        <v>1</v>
      </c>
      <c r="AG150" s="3" t="n">
        <f aca="false">FALSE()</f>
        <v>0</v>
      </c>
      <c r="AH150" s="3" t="n">
        <f aca="false">TRUE()</f>
        <v>1</v>
      </c>
      <c r="AI150" s="3" t="n">
        <f aca="false">FALSE()</f>
        <v>0</v>
      </c>
      <c r="AJ150" s="3" t="n">
        <f aca="false">FALSE()</f>
        <v>0</v>
      </c>
      <c r="AK150" s="3" t="n">
        <v>5</v>
      </c>
      <c r="AL150" s="3" t="n">
        <v>5</v>
      </c>
      <c r="AM150" s="3" t="n">
        <v>5</v>
      </c>
      <c r="AN150" s="3" t="n">
        <v>2</v>
      </c>
      <c r="AO150" s="3" t="n">
        <f aca="false">FALSE()</f>
        <v>0</v>
      </c>
    </row>
    <row r="151" customFormat="false" ht="15.75" hidden="false" customHeight="false" outlineLevel="0" collapsed="false">
      <c r="A151" s="40" t="n">
        <v>43600.5726157407</v>
      </c>
      <c r="B151" s="3" t="s">
        <v>384</v>
      </c>
      <c r="C151" s="3" t="s">
        <v>385</v>
      </c>
      <c r="D151" s="3" t="n">
        <v>9</v>
      </c>
      <c r="E151" s="3" t="n">
        <v>117</v>
      </c>
      <c r="G151" s="4" t="s">
        <v>1027</v>
      </c>
      <c r="H151" s="3" t="s">
        <v>1028</v>
      </c>
      <c r="I151" s="3" t="s">
        <v>675</v>
      </c>
      <c r="J151" s="3" t="s">
        <v>662</v>
      </c>
      <c r="K151" s="3" t="s">
        <v>883</v>
      </c>
      <c r="L151" s="3" t="s">
        <v>630</v>
      </c>
      <c r="M151" s="3" t="s">
        <v>232</v>
      </c>
      <c r="N151" s="3" t="n">
        <v>173</v>
      </c>
      <c r="O151" s="3" t="n">
        <v>2</v>
      </c>
      <c r="Q151" s="3" t="n">
        <f aca="false">TRUE()</f>
        <v>1</v>
      </c>
      <c r="R151" s="3" t="n">
        <f aca="false">TRUE()</f>
        <v>1</v>
      </c>
      <c r="S151" s="3" t="n">
        <f aca="false">TRUE()</f>
        <v>1</v>
      </c>
      <c r="T151" s="3" t="n">
        <f aca="false">TRUE()</f>
        <v>1</v>
      </c>
      <c r="U151" s="3" t="n">
        <f aca="false">TRUE()</f>
        <v>1</v>
      </c>
      <c r="V151" s="3" t="n">
        <f aca="false">TRUE()</f>
        <v>1</v>
      </c>
      <c r="W151" s="3" t="n">
        <f aca="false">TRUE()</f>
        <v>1</v>
      </c>
      <c r="X151" s="3" t="n">
        <f aca="false">TRUE()</f>
        <v>1</v>
      </c>
      <c r="Y151" s="3" t="n">
        <f aca="false">TRUE()</f>
        <v>1</v>
      </c>
      <c r="Z151" s="3" t="n">
        <f aca="false">TRUE()</f>
        <v>1</v>
      </c>
      <c r="AA151" s="3" t="n">
        <f aca="false">TRUE()</f>
        <v>1</v>
      </c>
      <c r="AB151" s="3" t="n">
        <f aca="false">TRUE()</f>
        <v>1</v>
      </c>
      <c r="AC151" s="3" t="n">
        <f aca="false">TRUE()</f>
        <v>1</v>
      </c>
      <c r="AD151" s="3" t="n">
        <f aca="false">TRUE()</f>
        <v>1</v>
      </c>
      <c r="AE151" s="3" t="n">
        <f aca="false">TRUE()</f>
        <v>1</v>
      </c>
      <c r="AF151" s="3" t="n">
        <f aca="false">TRUE()</f>
        <v>1</v>
      </c>
      <c r="AG151" s="3" t="n">
        <f aca="false">TRUE()</f>
        <v>1</v>
      </c>
      <c r="AH151" s="3" t="n">
        <f aca="false">TRUE()</f>
        <v>1</v>
      </c>
      <c r="AI151" s="3" t="n">
        <f aca="false">FALSE()</f>
        <v>0</v>
      </c>
      <c r="AJ151" s="3" t="n">
        <f aca="false">FALSE()</f>
        <v>0</v>
      </c>
      <c r="AK151" s="3" t="n">
        <v>5</v>
      </c>
      <c r="AL151" s="3" t="n">
        <v>5</v>
      </c>
      <c r="AM151" s="3" t="n">
        <v>5</v>
      </c>
      <c r="AN151" s="3" t="n">
        <v>3</v>
      </c>
      <c r="AO151" s="3" t="n">
        <f aca="false">FALSE()</f>
        <v>0</v>
      </c>
    </row>
    <row r="152" customFormat="false" ht="15.75" hidden="false" customHeight="false" outlineLevel="0" collapsed="false">
      <c r="A152" s="40" t="n">
        <v>43600.5969675926</v>
      </c>
      <c r="B152" s="3" t="s">
        <v>367</v>
      </c>
      <c r="C152" s="3" t="s">
        <v>368</v>
      </c>
      <c r="D152" s="3" t="n">
        <v>8</v>
      </c>
      <c r="E152" s="3" t="n">
        <v>117</v>
      </c>
      <c r="G152" s="4" t="s">
        <v>1029</v>
      </c>
      <c r="H152" s="3" t="s">
        <v>370</v>
      </c>
      <c r="I152" s="3" t="s">
        <v>675</v>
      </c>
      <c r="J152" s="3" t="s">
        <v>583</v>
      </c>
      <c r="K152" s="3" t="s">
        <v>883</v>
      </c>
      <c r="L152" s="3" t="s">
        <v>590</v>
      </c>
      <c r="M152" s="3" t="s">
        <v>232</v>
      </c>
      <c r="N152" s="3" t="n">
        <v>175</v>
      </c>
      <c r="O152" s="3" t="n">
        <v>2</v>
      </c>
      <c r="Q152" s="3" t="n">
        <f aca="false">TRUE()</f>
        <v>1</v>
      </c>
      <c r="R152" s="3" t="n">
        <f aca="false">FALSE()</f>
        <v>0</v>
      </c>
      <c r="S152" s="3" t="n">
        <f aca="false">TRUE()</f>
        <v>1</v>
      </c>
      <c r="T152" s="3" t="n">
        <f aca="false">FALSE()</f>
        <v>0</v>
      </c>
      <c r="U152" s="3" t="n">
        <f aca="false">TRUE()</f>
        <v>1</v>
      </c>
      <c r="V152" s="3" t="n">
        <f aca="false">FALSE()</f>
        <v>0</v>
      </c>
      <c r="W152" s="3" t="n">
        <f aca="false">FALSE()</f>
        <v>0</v>
      </c>
      <c r="X152" s="3" t="n">
        <f aca="false">TRUE()</f>
        <v>1</v>
      </c>
      <c r="Y152" s="3" t="n">
        <f aca="false">FALSE()</f>
        <v>0</v>
      </c>
      <c r="Z152" s="3" t="n">
        <f aca="false">TRUE()</f>
        <v>1</v>
      </c>
      <c r="AA152" s="3" t="n">
        <f aca="false">FALSE()</f>
        <v>0</v>
      </c>
      <c r="AB152" s="3" t="n">
        <f aca="false">FALSE()</f>
        <v>0</v>
      </c>
      <c r="AC152" s="3" t="n">
        <f aca="false">FALSE()</f>
        <v>0</v>
      </c>
      <c r="AD152" s="3" t="n">
        <f aca="false">FALSE()</f>
        <v>0</v>
      </c>
      <c r="AE152" s="3" t="n">
        <f aca="false">FALSE()</f>
        <v>0</v>
      </c>
      <c r="AF152" s="3" t="n">
        <f aca="false">FALSE()</f>
        <v>0</v>
      </c>
      <c r="AG152" s="3" t="n">
        <f aca="false">FALSE()</f>
        <v>0</v>
      </c>
      <c r="AH152" s="3" t="n">
        <f aca="false">FALSE()</f>
        <v>0</v>
      </c>
      <c r="AI152" s="3" t="n">
        <f aca="false">FALSE()</f>
        <v>0</v>
      </c>
      <c r="AJ152" s="3" t="n">
        <f aca="false">FALSE()</f>
        <v>0</v>
      </c>
      <c r="AK152" s="3" t="n">
        <v>3</v>
      </c>
      <c r="AL152" s="3" t="n">
        <v>2</v>
      </c>
      <c r="AM152" s="3" t="n">
        <v>0</v>
      </c>
      <c r="AN152" s="3" t="n">
        <v>0</v>
      </c>
      <c r="AO152" s="3" t="n">
        <f aca="false">TRUE()</f>
        <v>1</v>
      </c>
    </row>
    <row r="153" customFormat="false" ht="15.75" hidden="false" customHeight="false" outlineLevel="0" collapsed="false">
      <c r="A153" s="40" t="n">
        <v>43600.683275463</v>
      </c>
      <c r="B153" s="3" t="s">
        <v>1030</v>
      </c>
      <c r="C153" s="3" t="s">
        <v>1031</v>
      </c>
      <c r="D153" s="3" t="n">
        <v>8</v>
      </c>
      <c r="E153" s="3" t="n">
        <v>117</v>
      </c>
      <c r="G153" s="4" t="s">
        <v>1032</v>
      </c>
      <c r="H153" s="3" t="s">
        <v>1033</v>
      </c>
      <c r="I153" s="3" t="s">
        <v>770</v>
      </c>
      <c r="J153" s="3" t="s">
        <v>583</v>
      </c>
      <c r="K153" s="3" t="s">
        <v>686</v>
      </c>
      <c r="L153" s="3" t="s">
        <v>638</v>
      </c>
      <c r="M153" s="3" t="s">
        <v>232</v>
      </c>
      <c r="N153" s="3" t="n">
        <v>176</v>
      </c>
      <c r="O153" s="3" t="n">
        <v>1</v>
      </c>
      <c r="Q153" s="3" t="n">
        <f aca="false">TRUE()</f>
        <v>1</v>
      </c>
      <c r="R153" s="3" t="n">
        <f aca="false">TRUE()</f>
        <v>1</v>
      </c>
      <c r="S153" s="3" t="n">
        <f aca="false">TRUE()</f>
        <v>1</v>
      </c>
      <c r="T153" s="3" t="n">
        <f aca="false">TRUE()</f>
        <v>1</v>
      </c>
      <c r="U153" s="3" t="n">
        <f aca="false">TRUE()</f>
        <v>1</v>
      </c>
      <c r="V153" s="3" t="n">
        <f aca="false">TRUE()</f>
        <v>1</v>
      </c>
      <c r="W153" s="3" t="n">
        <f aca="false">TRUE()</f>
        <v>1</v>
      </c>
      <c r="X153" s="3" t="n">
        <f aca="false">TRUE()</f>
        <v>1</v>
      </c>
      <c r="Y153" s="3" t="n">
        <f aca="false">TRUE()</f>
        <v>1</v>
      </c>
      <c r="Z153" s="3" t="n">
        <f aca="false">TRUE()</f>
        <v>1</v>
      </c>
      <c r="AA153" s="3" t="n">
        <f aca="false">FALSE()</f>
        <v>0</v>
      </c>
      <c r="AB153" s="3" t="n">
        <f aca="false">FALSE()</f>
        <v>0</v>
      </c>
      <c r="AC153" s="3" t="n">
        <f aca="false">FALSE()</f>
        <v>0</v>
      </c>
      <c r="AD153" s="3" t="n">
        <f aca="false">FALSE()</f>
        <v>0</v>
      </c>
      <c r="AE153" s="3" t="n">
        <f aca="false">FALSE()</f>
        <v>0</v>
      </c>
      <c r="AF153" s="3" t="n">
        <f aca="false">TRUE()</f>
        <v>1</v>
      </c>
      <c r="AG153" s="3" t="n">
        <f aca="false">TRUE()</f>
        <v>1</v>
      </c>
      <c r="AH153" s="3" t="n">
        <f aca="false">TRUE()</f>
        <v>1</v>
      </c>
      <c r="AI153" s="3" t="n">
        <f aca="false">TRUE()</f>
        <v>1</v>
      </c>
      <c r="AJ153" s="3" t="n">
        <f aca="false">TRUE()</f>
        <v>1</v>
      </c>
      <c r="AK153" s="3" t="n">
        <v>5</v>
      </c>
      <c r="AL153" s="3" t="n">
        <v>5</v>
      </c>
      <c r="AM153" s="3" t="n">
        <v>0</v>
      </c>
      <c r="AN153" s="3" t="n">
        <v>5</v>
      </c>
      <c r="AO153" s="3" t="n">
        <f aca="false">TRUE()</f>
        <v>1</v>
      </c>
    </row>
    <row r="154" customFormat="false" ht="15.75" hidden="false" customHeight="false" outlineLevel="0" collapsed="false">
      <c r="A154" s="40" t="n">
        <v>43601.0777893519</v>
      </c>
      <c r="B154" s="3" t="s">
        <v>700</v>
      </c>
      <c r="C154" s="3" t="s">
        <v>319</v>
      </c>
      <c r="D154" s="3" t="n">
        <v>8</v>
      </c>
      <c r="E154" s="3" t="n">
        <v>117</v>
      </c>
      <c r="G154" s="4" t="s">
        <v>1034</v>
      </c>
      <c r="H154" s="3" t="s">
        <v>1035</v>
      </c>
      <c r="I154" s="3" t="s">
        <v>625</v>
      </c>
      <c r="J154" s="3" t="s">
        <v>583</v>
      </c>
      <c r="K154" s="3" t="s">
        <v>650</v>
      </c>
      <c r="L154" s="3" t="s">
        <v>595</v>
      </c>
      <c r="M154" s="3" t="s">
        <v>232</v>
      </c>
      <c r="N154" s="3" t="n">
        <v>177</v>
      </c>
      <c r="O154" s="3" t="n">
        <v>2</v>
      </c>
      <c r="Q154" s="3" t="n">
        <f aca="false">TRUE()</f>
        <v>1</v>
      </c>
      <c r="R154" s="3" t="n">
        <f aca="false">TRUE()</f>
        <v>1</v>
      </c>
      <c r="S154" s="3" t="n">
        <f aca="false">TRUE()</f>
        <v>1</v>
      </c>
      <c r="T154" s="3" t="n">
        <f aca="false">TRUE()</f>
        <v>1</v>
      </c>
      <c r="U154" s="3" t="n">
        <f aca="false">TRUE()</f>
        <v>1</v>
      </c>
      <c r="V154" s="3" t="n">
        <f aca="false">TRUE()</f>
        <v>1</v>
      </c>
      <c r="W154" s="3" t="n">
        <f aca="false">TRUE()</f>
        <v>1</v>
      </c>
      <c r="X154" s="3" t="n">
        <f aca="false">TRUE()</f>
        <v>1</v>
      </c>
      <c r="Y154" s="3" t="n">
        <f aca="false">TRUE()</f>
        <v>1</v>
      </c>
      <c r="Z154" s="3" t="n">
        <f aca="false">TRUE()</f>
        <v>1</v>
      </c>
      <c r="AA154" s="3" t="n">
        <f aca="false">TRUE()</f>
        <v>1</v>
      </c>
      <c r="AB154" s="3" t="n">
        <f aca="false">TRUE()</f>
        <v>1</v>
      </c>
      <c r="AC154" s="3" t="n">
        <f aca="false">TRUE()</f>
        <v>1</v>
      </c>
      <c r="AD154" s="3" t="n">
        <f aca="false">FALSE()</f>
        <v>0</v>
      </c>
      <c r="AE154" s="3" t="n">
        <f aca="false">FALSE()</f>
        <v>0</v>
      </c>
      <c r="AF154" s="3" t="n">
        <f aca="false">TRUE()</f>
        <v>1</v>
      </c>
      <c r="AG154" s="3" t="n">
        <f aca="false">TRUE()</f>
        <v>1</v>
      </c>
      <c r="AH154" s="3" t="n">
        <f aca="false">FALSE()</f>
        <v>0</v>
      </c>
      <c r="AI154" s="3" t="n">
        <f aca="false">FALSE()</f>
        <v>0</v>
      </c>
      <c r="AJ154" s="3" t="n">
        <f aca="false">TRUE()</f>
        <v>1</v>
      </c>
      <c r="AK154" s="3" t="n">
        <v>5</v>
      </c>
      <c r="AL154" s="3" t="n">
        <v>5</v>
      </c>
      <c r="AM154" s="3" t="n">
        <v>3</v>
      </c>
      <c r="AN154" s="3" t="n">
        <v>3</v>
      </c>
      <c r="AO154" s="3" t="n">
        <f aca="false">TRUE()</f>
        <v>1</v>
      </c>
    </row>
    <row r="155" customFormat="false" ht="15.75" hidden="false" customHeight="false" outlineLevel="0" collapsed="false">
      <c r="A155" s="40" t="n">
        <v>43601.0785416667</v>
      </c>
      <c r="B155" s="3" t="s">
        <v>1036</v>
      </c>
      <c r="C155" s="3" t="s">
        <v>428</v>
      </c>
      <c r="D155" s="3" t="n">
        <v>8</v>
      </c>
      <c r="E155" s="3" t="n">
        <v>117</v>
      </c>
      <c r="G155" s="4" t="s">
        <v>1037</v>
      </c>
      <c r="H155" s="3" t="s">
        <v>238</v>
      </c>
      <c r="I155" s="3" t="s">
        <v>611</v>
      </c>
      <c r="J155" s="3" t="s">
        <v>339</v>
      </c>
      <c r="K155" s="3" t="s">
        <v>607</v>
      </c>
      <c r="L155" s="3" t="s">
        <v>595</v>
      </c>
      <c r="M155" s="3" t="s">
        <v>232</v>
      </c>
      <c r="N155" s="3" t="n">
        <v>178</v>
      </c>
      <c r="O155" s="3" t="n">
        <v>2</v>
      </c>
      <c r="Q155" s="3" t="n">
        <f aca="false">TRUE()</f>
        <v>1</v>
      </c>
      <c r="R155" s="3" t="n">
        <f aca="false">TRUE()</f>
        <v>1</v>
      </c>
      <c r="S155" s="3" t="n">
        <f aca="false">TRUE()</f>
        <v>1</v>
      </c>
      <c r="T155" s="3" t="n">
        <f aca="false">TRUE()</f>
        <v>1</v>
      </c>
      <c r="U155" s="3" t="n">
        <f aca="false">TRUE()</f>
        <v>1</v>
      </c>
      <c r="V155" s="3" t="n">
        <f aca="false">FALSE()</f>
        <v>0</v>
      </c>
      <c r="W155" s="3" t="n">
        <f aca="false">FALSE()</f>
        <v>0</v>
      </c>
      <c r="X155" s="3" t="n">
        <f aca="false">FALSE()</f>
        <v>0</v>
      </c>
      <c r="Y155" s="3" t="n">
        <f aca="false">FALSE()</f>
        <v>0</v>
      </c>
      <c r="Z155" s="3" t="n">
        <f aca="false">FALSE()</f>
        <v>0</v>
      </c>
      <c r="AA155" s="3" t="n">
        <f aca="false">TRUE()</f>
        <v>1</v>
      </c>
      <c r="AB155" s="3" t="n">
        <f aca="false">TRUE()</f>
        <v>1</v>
      </c>
      <c r="AC155" s="3" t="n">
        <f aca="false">TRUE()</f>
        <v>1</v>
      </c>
      <c r="AD155" s="3" t="n">
        <f aca="false">FALSE()</f>
        <v>0</v>
      </c>
      <c r="AE155" s="3" t="n">
        <f aca="false">FALSE()</f>
        <v>0</v>
      </c>
      <c r="AF155" s="3" t="n">
        <f aca="false">TRUE()</f>
        <v>1</v>
      </c>
      <c r="AG155" s="3" t="n">
        <f aca="false">TRUE()</f>
        <v>1</v>
      </c>
      <c r="AH155" s="3" t="n">
        <f aca="false">FALSE()</f>
        <v>0</v>
      </c>
      <c r="AI155" s="3" t="n">
        <f aca="false">FALSE()</f>
        <v>0</v>
      </c>
      <c r="AJ155" s="3" t="n">
        <f aca="false">FALSE()</f>
        <v>0</v>
      </c>
      <c r="AK155" s="3" t="n">
        <v>5</v>
      </c>
      <c r="AL155" s="3" t="n">
        <v>0</v>
      </c>
      <c r="AM155" s="3" t="n">
        <v>3</v>
      </c>
      <c r="AN155" s="3" t="n">
        <v>2</v>
      </c>
      <c r="AO155" s="3" t="n">
        <f aca="false">FALSE()</f>
        <v>0</v>
      </c>
    </row>
    <row r="156" customFormat="false" ht="15.75" hidden="false" customHeight="false" outlineLevel="0" collapsed="false">
      <c r="A156" s="40" t="n">
        <v>43601.14375</v>
      </c>
      <c r="B156" s="3" t="s">
        <v>1038</v>
      </c>
      <c r="C156" s="3" t="s">
        <v>1039</v>
      </c>
      <c r="D156" s="3" t="n">
        <v>8</v>
      </c>
      <c r="E156" s="3" t="n">
        <v>109</v>
      </c>
      <c r="G156" s="4" t="s">
        <v>1040</v>
      </c>
      <c r="H156" s="3" t="s">
        <v>1041</v>
      </c>
      <c r="I156" s="3" t="s">
        <v>587</v>
      </c>
      <c r="J156" s="3" t="s">
        <v>583</v>
      </c>
      <c r="K156" s="3" t="s">
        <v>601</v>
      </c>
      <c r="L156" s="3" t="s">
        <v>590</v>
      </c>
      <c r="M156" s="3" t="s">
        <v>232</v>
      </c>
      <c r="N156" s="3" t="n">
        <v>179</v>
      </c>
      <c r="O156" s="3" t="n">
        <v>2</v>
      </c>
      <c r="Q156" s="3" t="n">
        <f aca="false">TRUE()</f>
        <v>1</v>
      </c>
      <c r="R156" s="3" t="n">
        <f aca="false">TRUE()</f>
        <v>1</v>
      </c>
      <c r="S156" s="3" t="n">
        <f aca="false">TRUE()</f>
        <v>1</v>
      </c>
      <c r="T156" s="3" t="n">
        <f aca="false">TRUE()</f>
        <v>1</v>
      </c>
      <c r="U156" s="3" t="n">
        <f aca="false">TRUE()</f>
        <v>1</v>
      </c>
      <c r="V156" s="3" t="n">
        <f aca="false">TRUE()</f>
        <v>1</v>
      </c>
      <c r="W156" s="3" t="n">
        <f aca="false">TRUE()</f>
        <v>1</v>
      </c>
      <c r="X156" s="3" t="n">
        <f aca="false">TRUE()</f>
        <v>1</v>
      </c>
      <c r="Y156" s="3" t="n">
        <f aca="false">TRUE()</f>
        <v>1</v>
      </c>
      <c r="Z156" s="3" t="n">
        <f aca="false">TRUE()</f>
        <v>1</v>
      </c>
      <c r="AA156" s="3" t="n">
        <f aca="false">TRUE()</f>
        <v>1</v>
      </c>
      <c r="AB156" s="3" t="n">
        <f aca="false">TRUE()</f>
        <v>1</v>
      </c>
      <c r="AC156" s="3" t="n">
        <f aca="false">TRUE()</f>
        <v>1</v>
      </c>
      <c r="AD156" s="3" t="n">
        <f aca="false">FALSE()</f>
        <v>0</v>
      </c>
      <c r="AE156" s="3" t="n">
        <f aca="false">FALSE()</f>
        <v>0</v>
      </c>
      <c r="AF156" s="3" t="n">
        <f aca="false">TRUE()</f>
        <v>1</v>
      </c>
      <c r="AG156" s="3" t="n">
        <f aca="false">TRUE()</f>
        <v>1</v>
      </c>
      <c r="AH156" s="3" t="n">
        <f aca="false">TRUE()</f>
        <v>1</v>
      </c>
      <c r="AI156" s="3" t="n">
        <f aca="false">TRUE()</f>
        <v>1</v>
      </c>
      <c r="AJ156" s="3" t="n">
        <f aca="false">TRUE()</f>
        <v>1</v>
      </c>
      <c r="AK156" s="3" t="n">
        <v>5</v>
      </c>
      <c r="AL156" s="3" t="n">
        <v>5</v>
      </c>
      <c r="AM156" s="3" t="n">
        <v>3</v>
      </c>
      <c r="AN156" s="3" t="n">
        <v>5</v>
      </c>
      <c r="AO156" s="3" t="n">
        <f aca="false">FALSE()</f>
        <v>0</v>
      </c>
    </row>
    <row r="157" customFormat="false" ht="15.75" hidden="false" customHeight="false" outlineLevel="0" collapsed="false">
      <c r="A157" s="40" t="n">
        <v>43601.2061805556</v>
      </c>
      <c r="B157" s="3" t="s">
        <v>146</v>
      </c>
      <c r="C157" s="3" t="s">
        <v>147</v>
      </c>
      <c r="D157" s="3" t="n">
        <v>8</v>
      </c>
      <c r="E157" s="3" t="n">
        <v>117</v>
      </c>
      <c r="G157" s="4" t="s">
        <v>1042</v>
      </c>
      <c r="H157" s="3" t="s">
        <v>149</v>
      </c>
      <c r="I157" s="3" t="s">
        <v>625</v>
      </c>
      <c r="J157" s="3" t="s">
        <v>583</v>
      </c>
      <c r="K157" s="3" t="s">
        <v>650</v>
      </c>
      <c r="L157" s="3" t="s">
        <v>630</v>
      </c>
      <c r="M157" s="3" t="s">
        <v>232</v>
      </c>
      <c r="N157" s="3" t="n">
        <v>180</v>
      </c>
      <c r="O157" s="3" t="n">
        <v>2</v>
      </c>
      <c r="Q157" s="3" t="n">
        <f aca="false">TRUE()</f>
        <v>1</v>
      </c>
      <c r="R157" s="3" t="n">
        <f aca="false">TRUE()</f>
        <v>1</v>
      </c>
      <c r="S157" s="3" t="n">
        <f aca="false">TRUE()</f>
        <v>1</v>
      </c>
      <c r="T157" s="3" t="n">
        <f aca="false">TRUE()</f>
        <v>1</v>
      </c>
      <c r="U157" s="3" t="n">
        <f aca="false">TRUE()</f>
        <v>1</v>
      </c>
      <c r="V157" s="3" t="n">
        <f aca="false">TRUE()</f>
        <v>1</v>
      </c>
      <c r="W157" s="3" t="n">
        <f aca="false">TRUE()</f>
        <v>1</v>
      </c>
      <c r="X157" s="3" t="n">
        <f aca="false">TRUE()</f>
        <v>1</v>
      </c>
      <c r="Y157" s="3" t="n">
        <f aca="false">TRUE()</f>
        <v>1</v>
      </c>
      <c r="Z157" s="3" t="n">
        <f aca="false">TRUE()</f>
        <v>1</v>
      </c>
      <c r="AA157" s="3" t="n">
        <f aca="false">TRUE()</f>
        <v>1</v>
      </c>
      <c r="AB157" s="3" t="n">
        <f aca="false">TRUE()</f>
        <v>1</v>
      </c>
      <c r="AC157" s="3" t="n">
        <f aca="false">TRUE()</f>
        <v>1</v>
      </c>
      <c r="AD157" s="3" t="n">
        <f aca="false">FALSE()</f>
        <v>0</v>
      </c>
      <c r="AE157" s="3" t="n">
        <f aca="false">FALSE()</f>
        <v>0</v>
      </c>
      <c r="AF157" s="3" t="n">
        <f aca="false">TRUE()</f>
        <v>1</v>
      </c>
      <c r="AG157" s="3" t="n">
        <f aca="false">TRUE()</f>
        <v>1</v>
      </c>
      <c r="AH157" s="3" t="n">
        <f aca="false">TRUE()</f>
        <v>1</v>
      </c>
      <c r="AI157" s="3" t="n">
        <f aca="false">FALSE()</f>
        <v>0</v>
      </c>
      <c r="AJ157" s="3" t="n">
        <f aca="false">FALSE()</f>
        <v>0</v>
      </c>
      <c r="AK157" s="3" t="n">
        <v>5</v>
      </c>
      <c r="AL157" s="3" t="n">
        <v>5</v>
      </c>
      <c r="AM157" s="3" t="n">
        <v>3</v>
      </c>
      <c r="AN157" s="3" t="n">
        <v>3</v>
      </c>
      <c r="AO157" s="3" t="n">
        <f aca="false">TRUE()</f>
        <v>1</v>
      </c>
    </row>
    <row r="158" customFormat="false" ht="15.75" hidden="false" customHeight="false" outlineLevel="0" collapsed="false">
      <c r="A158" s="40" t="n">
        <v>43601.3300231481</v>
      </c>
      <c r="B158" s="3" t="s">
        <v>474</v>
      </c>
      <c r="C158" s="3" t="s">
        <v>216</v>
      </c>
      <c r="D158" s="3" t="n">
        <v>7</v>
      </c>
      <c r="E158" s="3" t="n">
        <v>117</v>
      </c>
      <c r="F158" s="3" t="s">
        <v>1043</v>
      </c>
      <c r="G158" s="4" t="s">
        <v>1044</v>
      </c>
      <c r="H158" s="3" t="s">
        <v>477</v>
      </c>
      <c r="I158" s="3" t="s">
        <v>587</v>
      </c>
      <c r="J158" s="3" t="s">
        <v>583</v>
      </c>
      <c r="K158" s="3" t="s">
        <v>601</v>
      </c>
      <c r="L158" s="3" t="s">
        <v>602</v>
      </c>
      <c r="M158" s="3" t="s">
        <v>232</v>
      </c>
      <c r="N158" s="3" t="n">
        <v>181</v>
      </c>
      <c r="O158" s="3" t="n">
        <v>2</v>
      </c>
      <c r="Q158" s="3" t="n">
        <f aca="false">TRUE()</f>
        <v>1</v>
      </c>
      <c r="R158" s="3" t="n">
        <f aca="false">TRUE()</f>
        <v>1</v>
      </c>
      <c r="S158" s="3" t="n">
        <f aca="false">TRUE()</f>
        <v>1</v>
      </c>
      <c r="T158" s="3" t="n">
        <f aca="false">TRUE()</f>
        <v>1</v>
      </c>
      <c r="U158" s="3" t="n">
        <f aca="false">TRUE()</f>
        <v>1</v>
      </c>
      <c r="V158" s="3" t="n">
        <f aca="false">TRUE()</f>
        <v>1</v>
      </c>
      <c r="W158" s="3" t="n">
        <f aca="false">TRUE()</f>
        <v>1</v>
      </c>
      <c r="X158" s="3" t="n">
        <f aca="false">TRUE()</f>
        <v>1</v>
      </c>
      <c r="Y158" s="3" t="n">
        <f aca="false">TRUE()</f>
        <v>1</v>
      </c>
      <c r="Z158" s="3" t="n">
        <f aca="false">TRUE()</f>
        <v>1</v>
      </c>
      <c r="AA158" s="3" t="n">
        <f aca="false">TRUE()</f>
        <v>1</v>
      </c>
      <c r="AB158" s="3" t="n">
        <f aca="false">TRUE()</f>
        <v>1</v>
      </c>
      <c r="AC158" s="3" t="n">
        <f aca="false">TRUE()</f>
        <v>1</v>
      </c>
      <c r="AD158" s="3" t="n">
        <f aca="false">TRUE()</f>
        <v>1</v>
      </c>
      <c r="AE158" s="3" t="n">
        <f aca="false">FALSE()</f>
        <v>0</v>
      </c>
      <c r="AF158" s="3" t="n">
        <f aca="false">TRUE()</f>
        <v>1</v>
      </c>
      <c r="AG158" s="3" t="n">
        <f aca="false">TRUE()</f>
        <v>1</v>
      </c>
      <c r="AH158" s="3" t="n">
        <f aca="false">TRUE()</f>
        <v>1</v>
      </c>
      <c r="AI158" s="3" t="n">
        <f aca="false">FALSE()</f>
        <v>0</v>
      </c>
      <c r="AJ158" s="3" t="n">
        <f aca="false">FALSE()</f>
        <v>0</v>
      </c>
      <c r="AK158" s="3" t="n">
        <v>5</v>
      </c>
      <c r="AL158" s="3" t="n">
        <v>5</v>
      </c>
      <c r="AM158" s="3" t="n">
        <v>4</v>
      </c>
      <c r="AN158" s="3" t="n">
        <v>3</v>
      </c>
      <c r="AO158" s="3" t="n">
        <f aca="false">FALSE()</f>
        <v>0</v>
      </c>
    </row>
    <row r="159" customFormat="false" ht="15.75" hidden="false" customHeight="false" outlineLevel="0" collapsed="false">
      <c r="A159" s="40" t="n">
        <v>43601.4938078704</v>
      </c>
      <c r="B159" s="3" t="s">
        <v>1045</v>
      </c>
      <c r="C159" s="3" t="s">
        <v>156</v>
      </c>
      <c r="D159" s="3" t="n">
        <v>9</v>
      </c>
      <c r="E159" s="3" t="n">
        <v>17</v>
      </c>
      <c r="F159" s="3" t="s">
        <v>1046</v>
      </c>
      <c r="G159" s="4" t="s">
        <v>1047</v>
      </c>
      <c r="H159" s="3" t="s">
        <v>1048</v>
      </c>
      <c r="I159" s="3" t="s">
        <v>587</v>
      </c>
      <c r="J159" s="3" t="s">
        <v>662</v>
      </c>
      <c r="K159" s="3" t="s">
        <v>601</v>
      </c>
      <c r="L159" s="3" t="s">
        <v>602</v>
      </c>
      <c r="M159" s="3" t="s">
        <v>585</v>
      </c>
      <c r="N159" s="3" t="n">
        <v>182</v>
      </c>
      <c r="O159" s="3" t="n">
        <v>2</v>
      </c>
      <c r="Q159" s="3" t="n">
        <f aca="false">FALSE()</f>
        <v>0</v>
      </c>
      <c r="R159" s="3" t="n">
        <f aca="false">FALSE()</f>
        <v>0</v>
      </c>
      <c r="S159" s="3" t="n">
        <f aca="false">FALSE()</f>
        <v>0</v>
      </c>
      <c r="T159" s="3" t="n">
        <f aca="false">FALSE()</f>
        <v>0</v>
      </c>
      <c r="U159" s="3" t="n">
        <f aca="false">FALSE()</f>
        <v>0</v>
      </c>
      <c r="V159" s="3" t="n">
        <f aca="false">FALSE()</f>
        <v>0</v>
      </c>
      <c r="W159" s="3" t="n">
        <f aca="false">FALSE()</f>
        <v>0</v>
      </c>
      <c r="X159" s="3" t="n">
        <f aca="false">FALSE()</f>
        <v>0</v>
      </c>
      <c r="Y159" s="3" t="n">
        <f aca="false">FALSE()</f>
        <v>0</v>
      </c>
      <c r="Z159" s="3" t="n">
        <f aca="false">FALSE()</f>
        <v>0</v>
      </c>
      <c r="AA159" s="3" t="n">
        <f aca="false">FALSE()</f>
        <v>0</v>
      </c>
      <c r="AB159" s="3" t="n">
        <f aca="false">FALSE()</f>
        <v>0</v>
      </c>
      <c r="AC159" s="3" t="n">
        <f aca="false">FALSE()</f>
        <v>0</v>
      </c>
      <c r="AD159" s="3" t="n">
        <f aca="false">FALSE()</f>
        <v>0</v>
      </c>
      <c r="AE159" s="3" t="n">
        <f aca="false">FALSE()</f>
        <v>0</v>
      </c>
      <c r="AF159" s="3" t="n">
        <f aca="false">FALSE()</f>
        <v>0</v>
      </c>
      <c r="AG159" s="3" t="n">
        <f aca="false">FALSE()</f>
        <v>0</v>
      </c>
      <c r="AH159" s="3" t="n">
        <f aca="false">FALSE()</f>
        <v>0</v>
      </c>
      <c r="AI159" s="3" t="n">
        <f aca="false">FALSE()</f>
        <v>0</v>
      </c>
      <c r="AJ159" s="3" t="n">
        <f aca="false">FALSE()</f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f aca="false">FALSE()</f>
        <v>0</v>
      </c>
    </row>
    <row r="160" customFormat="false" ht="15.75" hidden="false" customHeight="false" outlineLevel="0" collapsed="false">
      <c r="A160" s="40" t="n">
        <v>43602.1154166667</v>
      </c>
      <c r="B160" s="3" t="s">
        <v>150</v>
      </c>
      <c r="C160" s="3" t="s">
        <v>151</v>
      </c>
      <c r="D160" s="3" t="n">
        <v>8</v>
      </c>
      <c r="E160" s="3" t="n">
        <v>117</v>
      </c>
      <c r="G160" s="4" t="s">
        <v>1049</v>
      </c>
      <c r="H160" s="3" t="s">
        <v>1050</v>
      </c>
      <c r="I160" s="3" t="s">
        <v>587</v>
      </c>
      <c r="J160" s="3" t="s">
        <v>583</v>
      </c>
      <c r="K160" s="3" t="s">
        <v>339</v>
      </c>
      <c r="L160" s="3" t="s">
        <v>339</v>
      </c>
      <c r="M160" s="3" t="s">
        <v>232</v>
      </c>
      <c r="N160" s="3" t="n">
        <v>183</v>
      </c>
      <c r="O160" s="3" t="n">
        <v>2</v>
      </c>
      <c r="Q160" s="3" t="n">
        <f aca="false">TRUE()</f>
        <v>1</v>
      </c>
      <c r="R160" s="3" t="n">
        <f aca="false">TRUE()</f>
        <v>1</v>
      </c>
      <c r="S160" s="3" t="n">
        <f aca="false">TRUE()</f>
        <v>1</v>
      </c>
      <c r="T160" s="3" t="n">
        <f aca="false">TRUE()</f>
        <v>1</v>
      </c>
      <c r="U160" s="3" t="n">
        <f aca="false">TRUE()</f>
        <v>1</v>
      </c>
      <c r="V160" s="3" t="n">
        <f aca="false">TRUE()</f>
        <v>1</v>
      </c>
      <c r="W160" s="3" t="n">
        <f aca="false">TRUE()</f>
        <v>1</v>
      </c>
      <c r="X160" s="3" t="n">
        <f aca="false">TRUE()</f>
        <v>1</v>
      </c>
      <c r="Y160" s="3" t="n">
        <f aca="false">TRUE()</f>
        <v>1</v>
      </c>
      <c r="Z160" s="3" t="n">
        <f aca="false">TRUE()</f>
        <v>1</v>
      </c>
      <c r="AA160" s="3" t="n">
        <f aca="false">FALSE()</f>
        <v>0</v>
      </c>
      <c r="AB160" s="3" t="n">
        <f aca="false">FALSE()</f>
        <v>0</v>
      </c>
      <c r="AC160" s="3" t="n">
        <f aca="false">FALSE()</f>
        <v>0</v>
      </c>
      <c r="AD160" s="3" t="n">
        <f aca="false">FALSE()</f>
        <v>0</v>
      </c>
      <c r="AE160" s="3" t="n">
        <f aca="false">FALSE()</f>
        <v>0</v>
      </c>
      <c r="AF160" s="3" t="n">
        <f aca="false">FALSE()</f>
        <v>0</v>
      </c>
      <c r="AG160" s="3" t="n">
        <f aca="false">FALSE()</f>
        <v>0</v>
      </c>
      <c r="AH160" s="3" t="n">
        <f aca="false">FALSE()</f>
        <v>0</v>
      </c>
      <c r="AI160" s="3" t="n">
        <f aca="false">FALSE()</f>
        <v>0</v>
      </c>
      <c r="AJ160" s="3" t="n">
        <f aca="false">FALSE()</f>
        <v>0</v>
      </c>
      <c r="AK160" s="3" t="n">
        <v>5</v>
      </c>
      <c r="AL160" s="3" t="n">
        <v>5</v>
      </c>
      <c r="AM160" s="3" t="n">
        <v>0</v>
      </c>
      <c r="AN160" s="3" t="n">
        <v>0</v>
      </c>
      <c r="AO160" s="3" t="n">
        <f aca="false">FALSE()</f>
        <v>0</v>
      </c>
    </row>
    <row r="161" customFormat="false" ht="15.75" hidden="false" customHeight="false" outlineLevel="0" collapsed="false">
      <c r="A161" s="40" t="n">
        <v>43602.3060069445</v>
      </c>
      <c r="B161" s="3" t="s">
        <v>1051</v>
      </c>
      <c r="C161" s="3" t="s">
        <v>173</v>
      </c>
      <c r="D161" s="3" t="n">
        <v>9</v>
      </c>
      <c r="E161" s="3" t="n">
        <v>74</v>
      </c>
      <c r="G161" s="4" t="s">
        <v>1052</v>
      </c>
      <c r="H161" s="3" t="s">
        <v>1053</v>
      </c>
      <c r="I161" s="3" t="s">
        <v>770</v>
      </c>
      <c r="J161" s="3" t="s">
        <v>662</v>
      </c>
      <c r="K161" s="3" t="s">
        <v>1054</v>
      </c>
      <c r="L161" s="3" t="s">
        <v>602</v>
      </c>
      <c r="M161" s="3" t="s">
        <v>232</v>
      </c>
      <c r="N161" s="3" t="n">
        <v>184</v>
      </c>
      <c r="O161" s="3" t="n">
        <v>2</v>
      </c>
      <c r="Q161" s="3" t="n">
        <f aca="false">TRUE()</f>
        <v>1</v>
      </c>
      <c r="R161" s="3" t="n">
        <f aca="false">TRUE()</f>
        <v>1</v>
      </c>
      <c r="S161" s="3" t="n">
        <f aca="false">TRUE()</f>
        <v>1</v>
      </c>
      <c r="T161" s="3" t="n">
        <f aca="false">TRUE()</f>
        <v>1</v>
      </c>
      <c r="U161" s="3" t="n">
        <f aca="false">TRUE()</f>
        <v>1</v>
      </c>
      <c r="V161" s="3" t="n">
        <f aca="false">TRUE()</f>
        <v>1</v>
      </c>
      <c r="W161" s="3" t="n">
        <f aca="false">TRUE()</f>
        <v>1</v>
      </c>
      <c r="X161" s="3" t="n">
        <f aca="false">TRUE()</f>
        <v>1</v>
      </c>
      <c r="Y161" s="3" t="n">
        <f aca="false">TRUE()</f>
        <v>1</v>
      </c>
      <c r="Z161" s="3" t="n">
        <f aca="false">TRUE()</f>
        <v>1</v>
      </c>
      <c r="AA161" s="3" t="n">
        <f aca="false">TRUE()</f>
        <v>1</v>
      </c>
      <c r="AB161" s="3" t="n">
        <f aca="false">TRUE()</f>
        <v>1</v>
      </c>
      <c r="AC161" s="3" t="n">
        <f aca="false">TRUE()</f>
        <v>1</v>
      </c>
      <c r="AD161" s="3" t="n">
        <f aca="false">TRUE()</f>
        <v>1</v>
      </c>
      <c r="AE161" s="3" t="n">
        <f aca="false">FALSE()</f>
        <v>0</v>
      </c>
      <c r="AF161" s="3" t="n">
        <f aca="false">TRUE()</f>
        <v>1</v>
      </c>
      <c r="AG161" s="3" t="n">
        <f aca="false">TRUE()</f>
        <v>1</v>
      </c>
      <c r="AH161" s="3" t="n">
        <f aca="false">TRUE()</f>
        <v>1</v>
      </c>
      <c r="AI161" s="3" t="n">
        <f aca="false">FALSE()</f>
        <v>0</v>
      </c>
      <c r="AJ161" s="3" t="n">
        <f aca="false">FALSE()</f>
        <v>0</v>
      </c>
      <c r="AK161" s="3" t="n">
        <v>5</v>
      </c>
      <c r="AL161" s="3" t="n">
        <v>5</v>
      </c>
      <c r="AM161" s="3" t="n">
        <v>4</v>
      </c>
      <c r="AN161" s="3" t="n">
        <v>3</v>
      </c>
      <c r="AO161" s="3" t="n">
        <f aca="false">TRUE()</f>
        <v>1</v>
      </c>
    </row>
    <row r="162" customFormat="false" ht="15.75" hidden="false" customHeight="false" outlineLevel="0" collapsed="false">
      <c r="A162" s="40" t="n">
        <v>43602.3512268519</v>
      </c>
      <c r="B162" s="3" t="s">
        <v>1055</v>
      </c>
      <c r="C162" s="3" t="s">
        <v>156</v>
      </c>
      <c r="D162" s="3" t="n">
        <v>10</v>
      </c>
      <c r="E162" s="3" t="n">
        <v>149</v>
      </c>
      <c r="G162" s="4" t="s">
        <v>1056</v>
      </c>
      <c r="H162" s="3" t="s">
        <v>1057</v>
      </c>
      <c r="I162" s="3" t="s">
        <v>625</v>
      </c>
      <c r="J162" s="3" t="s">
        <v>617</v>
      </c>
      <c r="K162" s="3" t="s">
        <v>686</v>
      </c>
      <c r="L162" s="3" t="s">
        <v>638</v>
      </c>
      <c r="M162" s="3" t="s">
        <v>232</v>
      </c>
      <c r="N162" s="3" t="n">
        <v>185</v>
      </c>
      <c r="O162" s="3" t="n">
        <v>1</v>
      </c>
      <c r="Q162" s="3" t="n">
        <f aca="false">FALSE()</f>
        <v>0</v>
      </c>
      <c r="R162" s="3" t="n">
        <f aca="false">FALSE()</f>
        <v>0</v>
      </c>
      <c r="S162" s="3" t="n">
        <f aca="false">FALSE()</f>
        <v>0</v>
      </c>
      <c r="T162" s="3" t="n">
        <f aca="false">FALSE()</f>
        <v>0</v>
      </c>
      <c r="U162" s="3" t="n">
        <f aca="false">FALSE()</f>
        <v>0</v>
      </c>
      <c r="V162" s="3" t="n">
        <f aca="false">FALSE()</f>
        <v>0</v>
      </c>
      <c r="W162" s="3" t="n">
        <f aca="false">FALSE()</f>
        <v>0</v>
      </c>
      <c r="X162" s="3" t="n">
        <f aca="false">FALSE()</f>
        <v>0</v>
      </c>
      <c r="Y162" s="3" t="n">
        <f aca="false">FALSE()</f>
        <v>0</v>
      </c>
      <c r="Z162" s="3" t="n">
        <f aca="false">FALSE()</f>
        <v>0</v>
      </c>
      <c r="AA162" s="3" t="n">
        <f aca="false">FALSE()</f>
        <v>0</v>
      </c>
      <c r="AB162" s="3" t="n">
        <f aca="false">FALSE()</f>
        <v>0</v>
      </c>
      <c r="AC162" s="3" t="n">
        <f aca="false">FALSE()</f>
        <v>0</v>
      </c>
      <c r="AD162" s="3" t="n">
        <f aca="false">FALSE()</f>
        <v>0</v>
      </c>
      <c r="AE162" s="3" t="n">
        <f aca="false">FALSE()</f>
        <v>0</v>
      </c>
      <c r="AF162" s="3" t="n">
        <f aca="false">FALSE()</f>
        <v>0</v>
      </c>
      <c r="AG162" s="3" t="n">
        <f aca="false">FALSE()</f>
        <v>0</v>
      </c>
      <c r="AH162" s="3" t="n">
        <f aca="false">FALSE()</f>
        <v>0</v>
      </c>
      <c r="AI162" s="3" t="n">
        <f aca="false">FALSE()</f>
        <v>0</v>
      </c>
      <c r="AJ162" s="3" t="n">
        <f aca="false">FALSE()</f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f aca="false">FALSE()</f>
        <v>0</v>
      </c>
    </row>
    <row r="163" customFormat="false" ht="15.75" hidden="false" customHeight="false" outlineLevel="0" collapsed="false">
      <c r="A163" s="40" t="n">
        <v>43610.6774074074</v>
      </c>
      <c r="B163" s="3" t="s">
        <v>1058</v>
      </c>
      <c r="C163" s="3" t="s">
        <v>156</v>
      </c>
      <c r="D163" s="3" t="n">
        <v>8</v>
      </c>
      <c r="E163" s="3" t="n">
        <v>63</v>
      </c>
      <c r="G163" s="4" t="s">
        <v>1059</v>
      </c>
      <c r="H163" s="3" t="s">
        <v>1060</v>
      </c>
      <c r="I163" s="3" t="s">
        <v>611</v>
      </c>
      <c r="J163" s="3" t="s">
        <v>637</v>
      </c>
      <c r="K163" s="3" t="s">
        <v>686</v>
      </c>
      <c r="L163" s="3" t="s">
        <v>638</v>
      </c>
      <c r="M163" s="3" t="s">
        <v>232</v>
      </c>
      <c r="N163" s="3" t="n">
        <v>186</v>
      </c>
      <c r="O163" s="3" t="n">
        <v>2</v>
      </c>
      <c r="Q163" s="3" t="n">
        <f aca="false">TRUE()</f>
        <v>1</v>
      </c>
      <c r="R163" s="3" t="n">
        <f aca="false">TRUE()</f>
        <v>1</v>
      </c>
      <c r="S163" s="3" t="n">
        <f aca="false">FALSE()</f>
        <v>0</v>
      </c>
      <c r="T163" s="3" t="n">
        <f aca="false">TRUE()</f>
        <v>1</v>
      </c>
      <c r="U163" s="3" t="n">
        <f aca="false">TRUE()</f>
        <v>1</v>
      </c>
      <c r="V163" s="3" t="n">
        <f aca="false">TRUE()</f>
        <v>1</v>
      </c>
      <c r="W163" s="3" t="n">
        <f aca="false">TRUE()</f>
        <v>1</v>
      </c>
      <c r="X163" s="3" t="n">
        <f aca="false">FALSE()</f>
        <v>0</v>
      </c>
      <c r="Y163" s="3" t="n">
        <f aca="false">FALSE()</f>
        <v>0</v>
      </c>
      <c r="Z163" s="3" t="n">
        <f aca="false">TRUE()</f>
        <v>1</v>
      </c>
      <c r="AA163" s="3" t="n">
        <f aca="false">FALSE()</f>
        <v>0</v>
      </c>
      <c r="AB163" s="3" t="n">
        <f aca="false">FALSE()</f>
        <v>0</v>
      </c>
      <c r="AC163" s="3" t="n">
        <f aca="false">FALSE()</f>
        <v>0</v>
      </c>
      <c r="AD163" s="3" t="n">
        <f aca="false">FALSE()</f>
        <v>0</v>
      </c>
      <c r="AE163" s="3" t="n">
        <f aca="false">FALSE()</f>
        <v>0</v>
      </c>
      <c r="AF163" s="3" t="n">
        <f aca="false">FALSE()</f>
        <v>0</v>
      </c>
      <c r="AG163" s="3" t="n">
        <f aca="false">FALSE()</f>
        <v>0</v>
      </c>
      <c r="AH163" s="3" t="n">
        <f aca="false">FALSE()</f>
        <v>0</v>
      </c>
      <c r="AI163" s="3" t="n">
        <f aca="false">FALSE()</f>
        <v>0</v>
      </c>
      <c r="AJ163" s="3" t="n">
        <f aca="false">FALSE()</f>
        <v>0</v>
      </c>
      <c r="AK163" s="3" t="n">
        <v>4</v>
      </c>
      <c r="AL163" s="3" t="n">
        <v>3</v>
      </c>
      <c r="AM163" s="3" t="n">
        <v>0</v>
      </c>
      <c r="AN163" s="3" t="n">
        <v>0</v>
      </c>
      <c r="AO163" s="3" t="n">
        <f aca="false">FALSE()</f>
        <v>0</v>
      </c>
    </row>
    <row r="164" customFormat="false" ht="15.75" hidden="false" customHeight="false" outlineLevel="0" collapsed="false">
      <c r="A164" s="40" t="n">
        <v>43629.1541087963</v>
      </c>
      <c r="B164" s="3" t="s">
        <v>1061</v>
      </c>
      <c r="C164" s="3" t="s">
        <v>627</v>
      </c>
      <c r="D164" s="3" t="n">
        <v>7</v>
      </c>
      <c r="E164" s="3" t="n">
        <v>117</v>
      </c>
      <c r="G164" s="4" t="s">
        <v>1062</v>
      </c>
      <c r="H164" s="3" t="s">
        <v>1063</v>
      </c>
      <c r="I164" s="3" t="s">
        <v>611</v>
      </c>
      <c r="J164" s="3" t="s">
        <v>600</v>
      </c>
      <c r="K164" s="3" t="s">
        <v>686</v>
      </c>
      <c r="L164" s="3" t="s">
        <v>653</v>
      </c>
      <c r="M164" s="3" t="s">
        <v>232</v>
      </c>
      <c r="N164" s="3" t="n">
        <v>187</v>
      </c>
      <c r="O164" s="3" t="n">
        <v>2</v>
      </c>
      <c r="Q164" s="3" t="n">
        <f aca="false">TRUE()</f>
        <v>1</v>
      </c>
      <c r="R164" s="3" t="n">
        <f aca="false">TRUE()</f>
        <v>1</v>
      </c>
      <c r="S164" s="3" t="n">
        <f aca="false">TRUE()</f>
        <v>1</v>
      </c>
      <c r="T164" s="3" t="n">
        <f aca="false">TRUE()</f>
        <v>1</v>
      </c>
      <c r="U164" s="3" t="n">
        <f aca="false">TRUE()</f>
        <v>1</v>
      </c>
      <c r="V164" s="3" t="n">
        <f aca="false">TRUE()</f>
        <v>1</v>
      </c>
      <c r="W164" s="3" t="n">
        <f aca="false">TRUE()</f>
        <v>1</v>
      </c>
      <c r="X164" s="3" t="n">
        <f aca="false">TRUE()</f>
        <v>1</v>
      </c>
      <c r="Y164" s="3" t="n">
        <f aca="false">TRUE()</f>
        <v>1</v>
      </c>
      <c r="Z164" s="3" t="n">
        <f aca="false">TRUE()</f>
        <v>1</v>
      </c>
      <c r="AA164" s="3" t="n">
        <f aca="false">TRUE()</f>
        <v>1</v>
      </c>
      <c r="AB164" s="3" t="n">
        <f aca="false">TRUE()</f>
        <v>1</v>
      </c>
      <c r="AC164" s="3" t="n">
        <f aca="false">TRUE()</f>
        <v>1</v>
      </c>
      <c r="AD164" s="3" t="n">
        <f aca="false">TRUE()</f>
        <v>1</v>
      </c>
      <c r="AE164" s="3" t="n">
        <f aca="false">TRUE()</f>
        <v>1</v>
      </c>
      <c r="AF164" s="3" t="n">
        <f aca="false">TRUE()</f>
        <v>1</v>
      </c>
      <c r="AG164" s="3" t="n">
        <f aca="false">FALSE()</f>
        <v>0</v>
      </c>
      <c r="AH164" s="3" t="n">
        <f aca="false">TRUE()</f>
        <v>1</v>
      </c>
      <c r="AI164" s="3" t="n">
        <f aca="false">FALSE()</f>
        <v>0</v>
      </c>
      <c r="AJ164" s="3" t="n">
        <f aca="false">TRUE()</f>
        <v>1</v>
      </c>
      <c r="AK164" s="3" t="n">
        <v>5</v>
      </c>
      <c r="AL164" s="3" t="n">
        <v>5</v>
      </c>
      <c r="AM164" s="3" t="n">
        <v>5</v>
      </c>
      <c r="AN164" s="3" t="n">
        <v>3</v>
      </c>
      <c r="AO164" s="3" t="n">
        <f aca="false">FALSE()</f>
        <v>0</v>
      </c>
    </row>
    <row r="165" customFormat="false" ht="15.75" hidden="false" customHeight="false" outlineLevel="0" collapsed="false">
      <c r="A165" s="40" t="n">
        <v>43630.719212963</v>
      </c>
      <c r="B165" s="3" t="s">
        <v>840</v>
      </c>
      <c r="C165" s="3" t="s">
        <v>418</v>
      </c>
      <c r="D165" s="3" t="n">
        <v>10</v>
      </c>
      <c r="E165" s="3" t="n">
        <v>64</v>
      </c>
      <c r="G165" s="4" t="s">
        <v>1064</v>
      </c>
      <c r="H165" s="3" t="s">
        <v>1065</v>
      </c>
      <c r="I165" s="3" t="s">
        <v>770</v>
      </c>
      <c r="J165" s="3" t="s">
        <v>662</v>
      </c>
      <c r="K165" s="3" t="s">
        <v>1054</v>
      </c>
      <c r="L165" s="3" t="s">
        <v>653</v>
      </c>
      <c r="M165" s="3" t="s">
        <v>232</v>
      </c>
      <c r="N165" s="3" t="n">
        <v>188</v>
      </c>
      <c r="O165" s="3" t="n">
        <v>2</v>
      </c>
      <c r="Q165" s="3" t="n">
        <f aca="false">TRUE()</f>
        <v>1</v>
      </c>
      <c r="R165" s="3" t="n">
        <f aca="false">TRUE()</f>
        <v>1</v>
      </c>
      <c r="S165" s="3" t="n">
        <f aca="false">TRUE()</f>
        <v>1</v>
      </c>
      <c r="T165" s="3" t="n">
        <f aca="false">TRUE()</f>
        <v>1</v>
      </c>
      <c r="U165" s="3" t="n">
        <f aca="false">TRUE()</f>
        <v>1</v>
      </c>
      <c r="V165" s="3" t="n">
        <f aca="false">TRUE()</f>
        <v>1</v>
      </c>
      <c r="W165" s="3" t="n">
        <f aca="false">TRUE()</f>
        <v>1</v>
      </c>
      <c r="X165" s="3" t="n">
        <f aca="false">TRUE()</f>
        <v>1</v>
      </c>
      <c r="Y165" s="3" t="n">
        <f aca="false">TRUE()</f>
        <v>1</v>
      </c>
      <c r="Z165" s="3" t="n">
        <f aca="false">FALSE()</f>
        <v>0</v>
      </c>
      <c r="AA165" s="3" t="n">
        <f aca="false">TRUE()</f>
        <v>1</v>
      </c>
      <c r="AB165" s="3" t="n">
        <f aca="false">TRUE()</f>
        <v>1</v>
      </c>
      <c r="AC165" s="3" t="n">
        <f aca="false">TRUE()</f>
        <v>1</v>
      </c>
      <c r="AD165" s="3" t="n">
        <f aca="false">TRUE()</f>
        <v>1</v>
      </c>
      <c r="AE165" s="3" t="n">
        <f aca="false">FALSE()</f>
        <v>0</v>
      </c>
      <c r="AF165" s="3" t="n">
        <f aca="false">TRUE()</f>
        <v>1</v>
      </c>
      <c r="AG165" s="3" t="n">
        <f aca="false">FALSE()</f>
        <v>0</v>
      </c>
      <c r="AH165" s="3" t="n">
        <f aca="false">FALSE()</f>
        <v>0</v>
      </c>
      <c r="AI165" s="3" t="n">
        <f aca="false">TRUE()</f>
        <v>1</v>
      </c>
      <c r="AJ165" s="3" t="n">
        <f aca="false">TRUE()</f>
        <v>1</v>
      </c>
      <c r="AK165" s="3" t="n">
        <v>5</v>
      </c>
      <c r="AL165" s="3" t="n">
        <v>4</v>
      </c>
      <c r="AM165" s="3" t="n">
        <v>4</v>
      </c>
      <c r="AN165" s="3" t="n">
        <v>3</v>
      </c>
      <c r="AO165" s="3" t="n">
        <f aca="false">TRUE()</f>
        <v>1</v>
      </c>
    </row>
    <row r="166" customFormat="false" ht="15.75" hidden="false" customHeight="false" outlineLevel="0" collapsed="false">
      <c r="A166" s="40" t="n">
        <v>43634.2082638889</v>
      </c>
      <c r="B166" s="3" t="s">
        <v>1066</v>
      </c>
      <c r="C166" s="3" t="s">
        <v>1067</v>
      </c>
      <c r="D166" s="3" t="n">
        <v>9</v>
      </c>
      <c r="E166" s="3" t="n">
        <v>56</v>
      </c>
      <c r="G166" s="4" t="s">
        <v>1068</v>
      </c>
      <c r="H166" s="3" t="s">
        <v>1069</v>
      </c>
      <c r="I166" s="3" t="s">
        <v>1070</v>
      </c>
      <c r="J166" s="3" t="s">
        <v>617</v>
      </c>
      <c r="K166" s="3" t="s">
        <v>686</v>
      </c>
      <c r="L166" s="3" t="s">
        <v>638</v>
      </c>
      <c r="M166" s="3" t="s">
        <v>232</v>
      </c>
      <c r="N166" s="3" t="n">
        <v>189</v>
      </c>
      <c r="O166" s="3" t="n">
        <v>2</v>
      </c>
      <c r="Q166" s="3" t="n">
        <f aca="false">TRUE()</f>
        <v>1</v>
      </c>
      <c r="R166" s="3" t="n">
        <f aca="false">TRUE()</f>
        <v>1</v>
      </c>
      <c r="S166" s="3" t="n">
        <f aca="false">TRUE()</f>
        <v>1</v>
      </c>
      <c r="T166" s="3" t="n">
        <f aca="false">TRUE()</f>
        <v>1</v>
      </c>
      <c r="U166" s="3" t="n">
        <f aca="false">TRUE()</f>
        <v>1</v>
      </c>
      <c r="V166" s="3" t="n">
        <f aca="false">TRUE()</f>
        <v>1</v>
      </c>
      <c r="W166" s="3" t="n">
        <f aca="false">TRUE()</f>
        <v>1</v>
      </c>
      <c r="X166" s="3" t="n">
        <f aca="false">TRUE()</f>
        <v>1</v>
      </c>
      <c r="Y166" s="3" t="n">
        <f aca="false">TRUE()</f>
        <v>1</v>
      </c>
      <c r="Z166" s="3" t="n">
        <f aca="false">TRUE()</f>
        <v>1</v>
      </c>
      <c r="AA166" s="3" t="n">
        <f aca="false">TRUE()</f>
        <v>1</v>
      </c>
      <c r="AB166" s="3" t="n">
        <f aca="false">TRUE()</f>
        <v>1</v>
      </c>
      <c r="AC166" s="3" t="n">
        <f aca="false">TRUE()</f>
        <v>1</v>
      </c>
      <c r="AD166" s="3" t="n">
        <f aca="false">TRUE()</f>
        <v>1</v>
      </c>
      <c r="AE166" s="3" t="n">
        <f aca="false">TRUE()</f>
        <v>1</v>
      </c>
      <c r="AF166" s="3" t="n">
        <f aca="false">TRUE()</f>
        <v>1</v>
      </c>
      <c r="AG166" s="3" t="n">
        <f aca="false">TRUE()</f>
        <v>1</v>
      </c>
      <c r="AH166" s="3" t="n">
        <f aca="false">TRUE()</f>
        <v>1</v>
      </c>
      <c r="AI166" s="3" t="n">
        <f aca="false">TRUE()</f>
        <v>1</v>
      </c>
      <c r="AJ166" s="3" t="n">
        <f aca="false">TRUE()</f>
        <v>1</v>
      </c>
      <c r="AK166" s="3" t="n">
        <v>5</v>
      </c>
      <c r="AL166" s="3" t="n">
        <v>5</v>
      </c>
      <c r="AM166" s="3" t="n">
        <v>5</v>
      </c>
      <c r="AN166" s="3" t="n">
        <v>5</v>
      </c>
      <c r="AO166" s="3" t="n">
        <f aca="false">FALSE()</f>
        <v>0</v>
      </c>
    </row>
    <row r="167" customFormat="false" ht="15.75" hidden="false" customHeight="false" outlineLevel="0" collapsed="false">
      <c r="A167" s="40" t="n">
        <v>43646.4232523148</v>
      </c>
      <c r="B167" s="3" t="s">
        <v>469</v>
      </c>
      <c r="C167" s="3" t="s">
        <v>470</v>
      </c>
      <c r="D167" s="3" t="n">
        <v>9</v>
      </c>
      <c r="E167" s="3" t="n">
        <v>149</v>
      </c>
      <c r="G167" s="3" t="s">
        <v>232</v>
      </c>
      <c r="H167" s="3" t="s">
        <v>473</v>
      </c>
      <c r="I167" s="3" t="s">
        <v>339</v>
      </c>
      <c r="J167" s="3" t="s">
        <v>600</v>
      </c>
      <c r="K167" s="3" t="s">
        <v>650</v>
      </c>
      <c r="L167" s="3" t="s">
        <v>590</v>
      </c>
      <c r="M167" s="3" t="s">
        <v>232</v>
      </c>
      <c r="N167" s="3" t="n">
        <v>190</v>
      </c>
      <c r="O167" s="3" t="n">
        <v>0</v>
      </c>
      <c r="Q167" s="3" t="n">
        <f aca="false">FALSE()</f>
        <v>0</v>
      </c>
      <c r="R167" s="3" t="n">
        <f aca="false">FALSE()</f>
        <v>0</v>
      </c>
      <c r="S167" s="3" t="n">
        <f aca="false">FALSE()</f>
        <v>0</v>
      </c>
      <c r="T167" s="3" t="n">
        <f aca="false">FALSE()</f>
        <v>0</v>
      </c>
      <c r="U167" s="3" t="n">
        <f aca="false">FALSE()</f>
        <v>0</v>
      </c>
      <c r="V167" s="3" t="n">
        <f aca="false">TRUE()</f>
        <v>1</v>
      </c>
      <c r="W167" s="3" t="n">
        <f aca="false">TRUE()</f>
        <v>1</v>
      </c>
      <c r="X167" s="3" t="n">
        <f aca="false">TRUE()</f>
        <v>1</v>
      </c>
      <c r="Y167" s="3" t="n">
        <f aca="false">TRUE()</f>
        <v>1</v>
      </c>
      <c r="Z167" s="3" t="n">
        <f aca="false">TRUE()</f>
        <v>1</v>
      </c>
      <c r="AA167" s="3" t="n">
        <f aca="false">FALSE()</f>
        <v>0</v>
      </c>
      <c r="AB167" s="3" t="n">
        <f aca="false">TRUE()</f>
        <v>1</v>
      </c>
      <c r="AC167" s="3" t="n">
        <f aca="false">FALSE()</f>
        <v>0</v>
      </c>
      <c r="AD167" s="3" t="n">
        <f aca="false">FALSE()</f>
        <v>0</v>
      </c>
      <c r="AE167" s="3" t="n">
        <f aca="false">FALSE()</f>
        <v>0</v>
      </c>
      <c r="AF167" s="3" t="n">
        <f aca="false">TRUE()</f>
        <v>1</v>
      </c>
      <c r="AG167" s="3" t="n">
        <f aca="false">TRUE()</f>
        <v>1</v>
      </c>
      <c r="AH167" s="3" t="n">
        <f aca="false">TRUE()</f>
        <v>1</v>
      </c>
      <c r="AI167" s="3" t="n">
        <f aca="false">TRUE()</f>
        <v>1</v>
      </c>
      <c r="AJ167" s="3" t="n">
        <f aca="false">TRUE()</f>
        <v>1</v>
      </c>
      <c r="AK167" s="3" t="n">
        <v>0</v>
      </c>
      <c r="AL167" s="3" t="n">
        <v>5</v>
      </c>
      <c r="AM167" s="3" t="n">
        <v>1</v>
      </c>
      <c r="AN167" s="3" t="n">
        <v>5</v>
      </c>
      <c r="AO167" s="3" t="n">
        <f aca="false">FALSE()</f>
        <v>0</v>
      </c>
    </row>
    <row r="168" customFormat="false" ht="15.75" hidden="false" customHeight="false" outlineLevel="0" collapsed="false">
      <c r="A168" s="40" t="n">
        <v>43648.2012847222</v>
      </c>
      <c r="B168" s="3" t="s">
        <v>1071</v>
      </c>
      <c r="C168" s="3" t="s">
        <v>195</v>
      </c>
      <c r="D168" s="3" t="n">
        <v>9</v>
      </c>
      <c r="E168" s="3" t="n">
        <v>139</v>
      </c>
      <c r="G168" s="4" t="s">
        <v>1072</v>
      </c>
      <c r="H168" s="3" t="s">
        <v>1073</v>
      </c>
      <c r="I168" s="3" t="s">
        <v>611</v>
      </c>
      <c r="J168" s="3" t="s">
        <v>662</v>
      </c>
      <c r="K168" s="3" t="s">
        <v>601</v>
      </c>
      <c r="L168" s="3" t="s">
        <v>630</v>
      </c>
      <c r="M168" s="3" t="s">
        <v>232</v>
      </c>
      <c r="N168" s="3" t="n">
        <v>191</v>
      </c>
      <c r="O168" s="3" t="n">
        <v>0</v>
      </c>
      <c r="Q168" s="3" t="n">
        <f aca="false">TRUE()</f>
        <v>1</v>
      </c>
      <c r="R168" s="3" t="n">
        <f aca="false">TRUE()</f>
        <v>1</v>
      </c>
      <c r="S168" s="3" t="n">
        <f aca="false">TRUE()</f>
        <v>1</v>
      </c>
      <c r="T168" s="3" t="n">
        <f aca="false">TRUE()</f>
        <v>1</v>
      </c>
      <c r="U168" s="3" t="n">
        <f aca="false">TRUE()</f>
        <v>1</v>
      </c>
      <c r="V168" s="3" t="n">
        <f aca="false">TRUE()</f>
        <v>1</v>
      </c>
      <c r="W168" s="3" t="n">
        <f aca="false">TRUE()</f>
        <v>1</v>
      </c>
      <c r="X168" s="3" t="n">
        <f aca="false">TRUE()</f>
        <v>1</v>
      </c>
      <c r="Y168" s="3" t="n">
        <f aca="false">TRUE()</f>
        <v>1</v>
      </c>
      <c r="Z168" s="3" t="n">
        <f aca="false">TRUE()</f>
        <v>1</v>
      </c>
      <c r="AA168" s="3" t="n">
        <f aca="false">TRUE()</f>
        <v>1</v>
      </c>
      <c r="AB168" s="3" t="n">
        <f aca="false">FALSE()</f>
        <v>0</v>
      </c>
      <c r="AC168" s="3" t="n">
        <f aca="false">TRUE()</f>
        <v>1</v>
      </c>
      <c r="AD168" s="3" t="n">
        <f aca="false">TRUE()</f>
        <v>1</v>
      </c>
      <c r="AE168" s="3" t="n">
        <f aca="false">FALSE()</f>
        <v>0</v>
      </c>
      <c r="AF168" s="3" t="n">
        <f aca="false">TRUE()</f>
        <v>1</v>
      </c>
      <c r="AG168" s="3" t="n">
        <f aca="false">TRUE()</f>
        <v>1</v>
      </c>
      <c r="AH168" s="3" t="n">
        <f aca="false">TRUE()</f>
        <v>1</v>
      </c>
      <c r="AI168" s="3" t="n">
        <f aca="false">TRUE()</f>
        <v>1</v>
      </c>
      <c r="AJ168" s="3" t="n">
        <f aca="false">TRUE()</f>
        <v>1</v>
      </c>
      <c r="AK168" s="3" t="n">
        <v>5</v>
      </c>
      <c r="AL168" s="3" t="n">
        <v>5</v>
      </c>
      <c r="AM168" s="3" t="n">
        <v>3</v>
      </c>
      <c r="AN168" s="3" t="n">
        <v>5</v>
      </c>
      <c r="AO168" s="3" t="n">
        <f aca="false">FALSE()</f>
        <v>0</v>
      </c>
    </row>
    <row r="169" customFormat="false" ht="15.75" hidden="false" customHeight="false" outlineLevel="0" collapsed="false">
      <c r="A169" s="40" t="n">
        <v>43653.4816435185</v>
      </c>
      <c r="B169" s="3" t="s">
        <v>1074</v>
      </c>
      <c r="C169" s="3" t="s">
        <v>29</v>
      </c>
      <c r="D169" s="3" t="n">
        <v>10</v>
      </c>
      <c r="E169" s="3" t="n">
        <v>84</v>
      </c>
      <c r="G169" s="3" t="s">
        <v>365</v>
      </c>
      <c r="H169" s="3" t="s">
        <v>1075</v>
      </c>
      <c r="I169" s="3" t="s">
        <v>611</v>
      </c>
      <c r="J169" s="3" t="s">
        <v>637</v>
      </c>
      <c r="K169" s="3" t="s">
        <v>650</v>
      </c>
      <c r="L169" s="3" t="s">
        <v>638</v>
      </c>
      <c r="M169" s="3" t="s">
        <v>232</v>
      </c>
      <c r="N169" s="3" t="n">
        <v>192</v>
      </c>
      <c r="O169" s="3" t="n">
        <v>0</v>
      </c>
      <c r="Q169" s="3" t="n">
        <f aca="false">FALSE()</f>
        <v>0</v>
      </c>
      <c r="R169" s="3" t="n">
        <f aca="false">FALSE()</f>
        <v>0</v>
      </c>
      <c r="S169" s="3" t="n">
        <f aca="false">FALSE()</f>
        <v>0</v>
      </c>
      <c r="T169" s="3" t="n">
        <f aca="false">FALSE()</f>
        <v>0</v>
      </c>
      <c r="U169" s="3" t="n">
        <f aca="false">FALSE()</f>
        <v>0</v>
      </c>
      <c r="V169" s="3" t="n">
        <f aca="false">FALSE()</f>
        <v>0</v>
      </c>
      <c r="W169" s="3" t="n">
        <f aca="false">TRUE()</f>
        <v>1</v>
      </c>
      <c r="X169" s="3" t="n">
        <f aca="false">TRUE()</f>
        <v>1</v>
      </c>
      <c r="Y169" s="3" t="n">
        <f aca="false">TRUE()</f>
        <v>1</v>
      </c>
      <c r="Z169" s="3" t="n">
        <f aca="false">TRUE()</f>
        <v>1</v>
      </c>
      <c r="AA169" s="3" t="n">
        <f aca="false">FALSE()</f>
        <v>0</v>
      </c>
      <c r="AB169" s="3" t="n">
        <f aca="false">FALSE()</f>
        <v>0</v>
      </c>
      <c r="AC169" s="3" t="n">
        <f aca="false">FALSE()</f>
        <v>0</v>
      </c>
      <c r="AD169" s="3" t="n">
        <f aca="false">FALSE()</f>
        <v>0</v>
      </c>
      <c r="AE169" s="3" t="n">
        <f aca="false">FALSE()</f>
        <v>0</v>
      </c>
      <c r="AF169" s="3" t="n">
        <f aca="false">TRUE()</f>
        <v>1</v>
      </c>
      <c r="AG169" s="3" t="n">
        <f aca="false">TRUE()</f>
        <v>1</v>
      </c>
      <c r="AH169" s="3" t="n">
        <f aca="false">TRUE()</f>
        <v>1</v>
      </c>
      <c r="AI169" s="3" t="n">
        <f aca="false">TRUE()</f>
        <v>1</v>
      </c>
      <c r="AJ169" s="3" t="n">
        <f aca="false">FALSE()</f>
        <v>0</v>
      </c>
      <c r="AK169" s="3" t="n">
        <v>0</v>
      </c>
      <c r="AL169" s="3" t="n">
        <v>4</v>
      </c>
      <c r="AM169" s="3" t="n">
        <v>0</v>
      </c>
      <c r="AN169" s="3" t="n">
        <v>4</v>
      </c>
      <c r="AO169" s="3" t="n">
        <f aca="false">FALSE()</f>
        <v>0</v>
      </c>
    </row>
    <row r="170" customFormat="false" ht="15.75" hidden="false" customHeight="false" outlineLevel="0" collapsed="false">
      <c r="A170" s="40" t="n">
        <v>43653.4867476852</v>
      </c>
      <c r="B170" s="3" t="s">
        <v>1076</v>
      </c>
      <c r="C170" s="3" t="s">
        <v>470</v>
      </c>
      <c r="D170" s="3" t="n">
        <v>8</v>
      </c>
      <c r="E170" s="3" t="n">
        <v>66</v>
      </c>
      <c r="G170" s="4" t="s">
        <v>1077</v>
      </c>
      <c r="H170" s="3" t="s">
        <v>1078</v>
      </c>
      <c r="I170" s="3" t="s">
        <v>770</v>
      </c>
      <c r="J170" s="3" t="s">
        <v>662</v>
      </c>
      <c r="K170" s="3" t="s">
        <v>1054</v>
      </c>
      <c r="L170" s="3" t="s">
        <v>590</v>
      </c>
      <c r="M170" s="3" t="s">
        <v>232</v>
      </c>
      <c r="N170" s="3" t="n">
        <v>193</v>
      </c>
      <c r="O170" s="3" t="n">
        <v>0</v>
      </c>
      <c r="Q170" s="3" t="n">
        <f aca="false">TRUE()</f>
        <v>1</v>
      </c>
      <c r="R170" s="3" t="n">
        <f aca="false">TRUE()</f>
        <v>1</v>
      </c>
      <c r="S170" s="3" t="n">
        <f aca="false">TRUE()</f>
        <v>1</v>
      </c>
      <c r="T170" s="3" t="n">
        <f aca="false">TRUE()</f>
        <v>1</v>
      </c>
      <c r="U170" s="3" t="n">
        <f aca="false">TRUE()</f>
        <v>1</v>
      </c>
      <c r="V170" s="3" t="n">
        <f aca="false">TRUE()</f>
        <v>1</v>
      </c>
      <c r="W170" s="3" t="n">
        <f aca="false">TRUE()</f>
        <v>1</v>
      </c>
      <c r="X170" s="3" t="n">
        <f aca="false">TRUE()</f>
        <v>1</v>
      </c>
      <c r="Y170" s="3" t="n">
        <f aca="false">TRUE()</f>
        <v>1</v>
      </c>
      <c r="Z170" s="3" t="n">
        <f aca="false">TRUE()</f>
        <v>1</v>
      </c>
      <c r="AA170" s="3" t="n">
        <f aca="false">TRUE()</f>
        <v>1</v>
      </c>
      <c r="AB170" s="3" t="n">
        <f aca="false">FALSE()</f>
        <v>0</v>
      </c>
      <c r="AC170" s="3" t="n">
        <f aca="false">FALSE()</f>
        <v>0</v>
      </c>
      <c r="AD170" s="3" t="n">
        <f aca="false">FALSE()</f>
        <v>0</v>
      </c>
      <c r="AE170" s="3" t="n">
        <f aca="false">FALSE()</f>
        <v>0</v>
      </c>
      <c r="AF170" s="3" t="n">
        <f aca="false">TRUE()</f>
        <v>1</v>
      </c>
      <c r="AG170" s="3" t="n">
        <f aca="false">FALSE()</f>
        <v>0</v>
      </c>
      <c r="AH170" s="3" t="n">
        <f aca="false">FALSE()</f>
        <v>0</v>
      </c>
      <c r="AI170" s="3" t="n">
        <f aca="false">FALSE()</f>
        <v>0</v>
      </c>
      <c r="AJ170" s="3" t="n">
        <f aca="false">FALSE()</f>
        <v>0</v>
      </c>
      <c r="AK170" s="3" t="n">
        <v>5</v>
      </c>
      <c r="AL170" s="3" t="n">
        <v>5</v>
      </c>
      <c r="AM170" s="3" t="n">
        <v>1</v>
      </c>
      <c r="AN170" s="3" t="n">
        <v>1</v>
      </c>
      <c r="AO170" s="3" t="n">
        <f aca="false">FALSE()</f>
        <v>0</v>
      </c>
    </row>
    <row r="171" customFormat="false" ht="15.75" hidden="false" customHeight="false" outlineLevel="0" collapsed="false">
      <c r="A171" s="40" t="n">
        <v>43653.491400463</v>
      </c>
      <c r="B171" s="3" t="s">
        <v>384</v>
      </c>
      <c r="C171" s="3" t="s">
        <v>1079</v>
      </c>
      <c r="D171" s="3" t="n">
        <v>7</v>
      </c>
      <c r="E171" s="3" t="n">
        <v>117</v>
      </c>
      <c r="G171" s="4" t="s">
        <v>1080</v>
      </c>
      <c r="H171" s="3" t="s">
        <v>1081</v>
      </c>
      <c r="I171" s="3" t="s">
        <v>611</v>
      </c>
      <c r="J171" s="3" t="s">
        <v>339</v>
      </c>
      <c r="K171" s="3" t="s">
        <v>601</v>
      </c>
      <c r="L171" s="3" t="s">
        <v>653</v>
      </c>
      <c r="M171" s="3" t="s">
        <v>232</v>
      </c>
      <c r="N171" s="3" t="n">
        <v>194</v>
      </c>
      <c r="O171" s="3" t="n">
        <v>0</v>
      </c>
      <c r="Q171" s="3" t="n">
        <f aca="false">TRUE()</f>
        <v>1</v>
      </c>
      <c r="R171" s="3" t="n">
        <f aca="false">TRUE()</f>
        <v>1</v>
      </c>
      <c r="S171" s="3" t="n">
        <f aca="false">TRUE()</f>
        <v>1</v>
      </c>
      <c r="T171" s="3" t="n">
        <f aca="false">TRUE()</f>
        <v>1</v>
      </c>
      <c r="U171" s="3" t="n">
        <f aca="false">TRUE()</f>
        <v>1</v>
      </c>
      <c r="V171" s="3" t="n">
        <f aca="false">FALSE()</f>
        <v>0</v>
      </c>
      <c r="W171" s="3" t="n">
        <f aca="false">FALSE()</f>
        <v>0</v>
      </c>
      <c r="X171" s="3" t="n">
        <f aca="false">FALSE()</f>
        <v>0</v>
      </c>
      <c r="Y171" s="3" t="n">
        <f aca="false">FALSE()</f>
        <v>0</v>
      </c>
      <c r="Z171" s="3" t="n">
        <f aca="false">FALSE()</f>
        <v>0</v>
      </c>
      <c r="AA171" s="3" t="n">
        <f aca="false">TRUE()</f>
        <v>1</v>
      </c>
      <c r="AB171" s="3" t="n">
        <f aca="false">TRUE()</f>
        <v>1</v>
      </c>
      <c r="AC171" s="3" t="n">
        <f aca="false">FALSE()</f>
        <v>0</v>
      </c>
      <c r="AD171" s="3" t="n">
        <f aca="false">FALSE()</f>
        <v>0</v>
      </c>
      <c r="AE171" s="3" t="n">
        <f aca="false">FALSE()</f>
        <v>0</v>
      </c>
      <c r="AF171" s="3" t="n">
        <f aca="false">TRUE()</f>
        <v>1</v>
      </c>
      <c r="AG171" s="3" t="n">
        <f aca="false">FALSE()</f>
        <v>0</v>
      </c>
      <c r="AH171" s="3" t="n">
        <f aca="false">FALSE()</f>
        <v>0</v>
      </c>
      <c r="AI171" s="3" t="n">
        <f aca="false">FALSE()</f>
        <v>0</v>
      </c>
      <c r="AJ171" s="3" t="n">
        <f aca="false">FALSE()</f>
        <v>0</v>
      </c>
      <c r="AK171" s="3" t="n">
        <v>5</v>
      </c>
      <c r="AL171" s="3" t="n">
        <v>0</v>
      </c>
      <c r="AM171" s="3" t="n">
        <v>2</v>
      </c>
      <c r="AN171" s="3" t="n">
        <v>1</v>
      </c>
      <c r="AO171" s="3" t="n">
        <f aca="false">FALSE()</f>
        <v>0</v>
      </c>
    </row>
    <row r="172" customFormat="false" ht="15.75" hidden="false" customHeight="false" outlineLevel="0" collapsed="false">
      <c r="A172" s="40" t="n">
        <v>43654.2029166667</v>
      </c>
      <c r="B172" s="3" t="s">
        <v>1082</v>
      </c>
      <c r="C172" s="3" t="s">
        <v>385</v>
      </c>
      <c r="D172" s="3" t="n">
        <v>11</v>
      </c>
      <c r="E172" s="3" t="n">
        <v>64</v>
      </c>
      <c r="G172" s="4" t="s">
        <v>1083</v>
      </c>
      <c r="H172" s="3" t="s">
        <v>1084</v>
      </c>
      <c r="I172" s="3" t="s">
        <v>770</v>
      </c>
      <c r="J172" s="3" t="s">
        <v>339</v>
      </c>
      <c r="K172" s="3" t="s">
        <v>339</v>
      </c>
      <c r="L172" s="3" t="s">
        <v>339</v>
      </c>
      <c r="M172" s="3" t="s">
        <v>585</v>
      </c>
      <c r="N172" s="3" t="n">
        <v>195</v>
      </c>
      <c r="O172" s="3" t="n">
        <v>0</v>
      </c>
      <c r="Q172" s="3" t="n">
        <f aca="false">TRUE()</f>
        <v>1</v>
      </c>
      <c r="R172" s="3" t="n">
        <f aca="false">TRUE()</f>
        <v>1</v>
      </c>
      <c r="S172" s="3" t="n">
        <f aca="false">TRUE()</f>
        <v>1</v>
      </c>
      <c r="T172" s="3" t="n">
        <f aca="false">TRUE()</f>
        <v>1</v>
      </c>
      <c r="U172" s="3" t="n">
        <f aca="false">FALSE()</f>
        <v>0</v>
      </c>
      <c r="V172" s="3" t="n">
        <f aca="false">FALSE()</f>
        <v>0</v>
      </c>
      <c r="W172" s="3" t="n">
        <f aca="false">FALSE()</f>
        <v>0</v>
      </c>
      <c r="X172" s="3" t="n">
        <f aca="false">FALSE()</f>
        <v>0</v>
      </c>
      <c r="Y172" s="3" t="n">
        <f aca="false">FALSE()</f>
        <v>0</v>
      </c>
      <c r="Z172" s="3" t="n">
        <f aca="false">FALSE()</f>
        <v>0</v>
      </c>
      <c r="AA172" s="3" t="n">
        <f aca="false">FALSE()</f>
        <v>0</v>
      </c>
      <c r="AB172" s="3" t="n">
        <f aca="false">FALSE()</f>
        <v>0</v>
      </c>
      <c r="AC172" s="3" t="n">
        <f aca="false">FALSE()</f>
        <v>0</v>
      </c>
      <c r="AD172" s="3" t="n">
        <f aca="false">FALSE()</f>
        <v>0</v>
      </c>
      <c r="AE172" s="3" t="n">
        <f aca="false">FALSE()</f>
        <v>0</v>
      </c>
      <c r="AF172" s="3" t="n">
        <f aca="false">FALSE()</f>
        <v>0</v>
      </c>
      <c r="AG172" s="3" t="n">
        <f aca="false">FALSE()</f>
        <v>0</v>
      </c>
      <c r="AH172" s="3" t="n">
        <f aca="false">FALSE()</f>
        <v>0</v>
      </c>
      <c r="AI172" s="3" t="n">
        <f aca="false">FALSE()</f>
        <v>0</v>
      </c>
      <c r="AJ172" s="3" t="n">
        <f aca="false">FALSE()</f>
        <v>0</v>
      </c>
      <c r="AK172" s="3" t="n">
        <v>4</v>
      </c>
      <c r="AL172" s="3" t="n">
        <v>0</v>
      </c>
      <c r="AM172" s="3" t="n">
        <v>0</v>
      </c>
      <c r="AN172" s="3" t="n">
        <v>0</v>
      </c>
      <c r="AO172" s="3" t="n">
        <f aca="false">FALSE()</f>
        <v>0</v>
      </c>
    </row>
    <row r="173" customFormat="false" ht="15.75" hidden="false" customHeight="false" outlineLevel="0" collapsed="false">
      <c r="A173" s="40" t="n">
        <v>43654.2060532407</v>
      </c>
      <c r="B173" s="3" t="s">
        <v>1085</v>
      </c>
      <c r="C173" s="3" t="s">
        <v>1086</v>
      </c>
      <c r="D173" s="3" t="n">
        <v>11</v>
      </c>
      <c r="E173" s="3" t="n">
        <v>140</v>
      </c>
      <c r="F173" s="3" t="s">
        <v>1087</v>
      </c>
      <c r="G173" s="4" t="s">
        <v>1088</v>
      </c>
      <c r="H173" s="3" t="s">
        <v>1089</v>
      </c>
      <c r="I173" s="3" t="s">
        <v>770</v>
      </c>
      <c r="J173" s="3" t="s">
        <v>637</v>
      </c>
      <c r="K173" s="3" t="s">
        <v>1054</v>
      </c>
      <c r="L173" s="3" t="s">
        <v>339</v>
      </c>
      <c r="M173" s="3" t="s">
        <v>232</v>
      </c>
      <c r="N173" s="3" t="n">
        <v>196</v>
      </c>
      <c r="O173" s="3" t="n">
        <v>0</v>
      </c>
      <c r="Q173" s="3" t="n">
        <f aca="false">TRUE()</f>
        <v>1</v>
      </c>
      <c r="R173" s="3" t="n">
        <f aca="false">TRUE()</f>
        <v>1</v>
      </c>
      <c r="S173" s="3" t="n">
        <f aca="false">TRUE()</f>
        <v>1</v>
      </c>
      <c r="T173" s="3" t="n">
        <f aca="false">FALSE()</f>
        <v>0</v>
      </c>
      <c r="U173" s="3" t="n">
        <f aca="false">TRUE()</f>
        <v>1</v>
      </c>
      <c r="V173" s="3" t="n">
        <f aca="false">TRUE()</f>
        <v>1</v>
      </c>
      <c r="W173" s="3" t="n">
        <f aca="false">TRUE()</f>
        <v>1</v>
      </c>
      <c r="X173" s="3" t="n">
        <f aca="false">TRUE()</f>
        <v>1</v>
      </c>
      <c r="Y173" s="3" t="n">
        <f aca="false">FALSE()</f>
        <v>0</v>
      </c>
      <c r="Z173" s="3" t="n">
        <f aca="false">TRUE()</f>
        <v>1</v>
      </c>
      <c r="AA173" s="3" t="n">
        <f aca="false">FALSE()</f>
        <v>0</v>
      </c>
      <c r="AB173" s="3" t="n">
        <f aca="false">FALSE()</f>
        <v>0</v>
      </c>
      <c r="AC173" s="3" t="n">
        <f aca="false">FALSE()</f>
        <v>0</v>
      </c>
      <c r="AD173" s="3" t="n">
        <f aca="false">FALSE()</f>
        <v>0</v>
      </c>
      <c r="AE173" s="3" t="n">
        <f aca="false">FALSE()</f>
        <v>0</v>
      </c>
      <c r="AF173" s="3" t="n">
        <f aca="false">FALSE()</f>
        <v>0</v>
      </c>
      <c r="AG173" s="3" t="n">
        <f aca="false">FALSE()</f>
        <v>0</v>
      </c>
      <c r="AH173" s="3" t="n">
        <f aca="false">FALSE()</f>
        <v>0</v>
      </c>
      <c r="AI173" s="3" t="n">
        <f aca="false">FALSE()</f>
        <v>0</v>
      </c>
      <c r="AJ173" s="3" t="n">
        <f aca="false">FALSE()</f>
        <v>0</v>
      </c>
      <c r="AK173" s="3" t="n">
        <v>4</v>
      </c>
      <c r="AL173" s="3" t="n">
        <v>4</v>
      </c>
      <c r="AM173" s="3" t="n">
        <v>0</v>
      </c>
      <c r="AN173" s="3" t="n">
        <v>0</v>
      </c>
      <c r="AO173" s="3" t="n">
        <f aca="false">FALSE()</f>
        <v>0</v>
      </c>
    </row>
    <row r="174" customFormat="false" ht="15.75" hidden="false" customHeight="false" outlineLevel="0" collapsed="false">
      <c r="A174" s="40" t="n">
        <v>43654.2983333333</v>
      </c>
      <c r="B174" s="3" t="s">
        <v>1090</v>
      </c>
      <c r="C174" s="3" t="s">
        <v>137</v>
      </c>
      <c r="D174" s="3" t="n">
        <v>8</v>
      </c>
      <c r="E174" s="3" t="n">
        <v>117</v>
      </c>
      <c r="G174" s="3" t="s">
        <v>1091</v>
      </c>
      <c r="H174" s="3" t="s">
        <v>1092</v>
      </c>
      <c r="I174" s="3" t="s">
        <v>587</v>
      </c>
      <c r="J174" s="3" t="s">
        <v>588</v>
      </c>
      <c r="K174" s="3" t="s">
        <v>594</v>
      </c>
      <c r="L174" s="3" t="s">
        <v>608</v>
      </c>
      <c r="M174" s="3" t="s">
        <v>232</v>
      </c>
      <c r="N174" s="3" t="n">
        <v>197</v>
      </c>
      <c r="O174" s="3" t="n">
        <v>0</v>
      </c>
      <c r="Q174" s="3" t="n">
        <f aca="false">FALSE()</f>
        <v>0</v>
      </c>
      <c r="R174" s="3" t="n">
        <f aca="false">TRUE()</f>
        <v>1</v>
      </c>
      <c r="S174" s="3" t="n">
        <f aca="false">TRUE()</f>
        <v>1</v>
      </c>
      <c r="T174" s="3" t="n">
        <f aca="false">TRUE()</f>
        <v>1</v>
      </c>
      <c r="U174" s="3" t="n">
        <f aca="false">TRUE()</f>
        <v>1</v>
      </c>
      <c r="V174" s="3" t="n">
        <f aca="false">TRUE()</f>
        <v>1</v>
      </c>
      <c r="W174" s="3" t="n">
        <f aca="false">TRUE()</f>
        <v>1</v>
      </c>
      <c r="X174" s="3" t="n">
        <f aca="false">TRUE()</f>
        <v>1</v>
      </c>
      <c r="Y174" s="3" t="n">
        <f aca="false">TRUE()</f>
        <v>1</v>
      </c>
      <c r="Z174" s="3" t="n">
        <f aca="false">TRUE()</f>
        <v>1</v>
      </c>
      <c r="AA174" s="3" t="n">
        <f aca="false">FALSE()</f>
        <v>0</v>
      </c>
      <c r="AB174" s="3" t="n">
        <f aca="false">FALSE()</f>
        <v>0</v>
      </c>
      <c r="AC174" s="3" t="n">
        <f aca="false">TRUE()</f>
        <v>1</v>
      </c>
      <c r="AD174" s="3" t="n">
        <f aca="false">TRUE()</f>
        <v>1</v>
      </c>
      <c r="AE174" s="3" t="n">
        <f aca="false">TRUE()</f>
        <v>1</v>
      </c>
      <c r="AF174" s="3" t="n">
        <f aca="false">FALSE()</f>
        <v>0</v>
      </c>
      <c r="AG174" s="3" t="n">
        <f aca="false">FALSE()</f>
        <v>0</v>
      </c>
      <c r="AH174" s="3" t="n">
        <f aca="false">TRUE()</f>
        <v>1</v>
      </c>
      <c r="AI174" s="3" t="n">
        <f aca="false">TRUE()</f>
        <v>1</v>
      </c>
      <c r="AJ174" s="3" t="n">
        <f aca="false">TRUE()</f>
        <v>1</v>
      </c>
      <c r="AK174" s="3" t="n">
        <v>4</v>
      </c>
      <c r="AL174" s="3" t="n">
        <v>5</v>
      </c>
      <c r="AM174" s="3" t="n">
        <v>3</v>
      </c>
      <c r="AN174" s="3" t="n">
        <v>3</v>
      </c>
      <c r="AO174" s="3" t="n">
        <f aca="false">TRUE()</f>
        <v>1</v>
      </c>
    </row>
    <row r="175" customFormat="false" ht="15.75" hidden="false" customHeight="false" outlineLevel="0" collapsed="false">
      <c r="A175" s="40" t="n">
        <v>43661.1131481482</v>
      </c>
      <c r="B175" s="3" t="s">
        <v>1093</v>
      </c>
      <c r="C175" s="3" t="s">
        <v>296</v>
      </c>
      <c r="D175" s="3" t="n">
        <v>8</v>
      </c>
      <c r="E175" s="3" t="n">
        <v>66</v>
      </c>
      <c r="G175" s="4" t="s">
        <v>1094</v>
      </c>
      <c r="H175" s="3" t="s">
        <v>1092</v>
      </c>
      <c r="I175" s="3" t="s">
        <v>339</v>
      </c>
      <c r="J175" s="3" t="s">
        <v>339</v>
      </c>
      <c r="K175" s="3" t="s">
        <v>686</v>
      </c>
      <c r="L175" s="3" t="s">
        <v>638</v>
      </c>
      <c r="M175" s="3" t="s">
        <v>232</v>
      </c>
      <c r="N175" s="3" t="n">
        <v>198</v>
      </c>
      <c r="O175" s="3" t="n">
        <v>0</v>
      </c>
      <c r="Q175" s="3" t="n">
        <f aca="false">FALSE()</f>
        <v>0</v>
      </c>
      <c r="R175" s="3" t="n">
        <f aca="false">FALSE()</f>
        <v>0</v>
      </c>
      <c r="S175" s="3" t="n">
        <f aca="false">FALSE()</f>
        <v>0</v>
      </c>
      <c r="T175" s="3" t="n">
        <f aca="false">FALSE()</f>
        <v>0</v>
      </c>
      <c r="U175" s="3" t="n">
        <f aca="false">FALSE()</f>
        <v>0</v>
      </c>
      <c r="V175" s="3" t="n">
        <f aca="false">FALSE()</f>
        <v>0</v>
      </c>
      <c r="W175" s="3" t="n">
        <f aca="false">FALSE()</f>
        <v>0</v>
      </c>
      <c r="X175" s="3" t="n">
        <f aca="false">FALSE()</f>
        <v>0</v>
      </c>
      <c r="Y175" s="3" t="n">
        <f aca="false">FALSE()</f>
        <v>0</v>
      </c>
      <c r="Z175" s="3" t="n">
        <f aca="false">FALSE()</f>
        <v>0</v>
      </c>
      <c r="AA175" s="3" t="n">
        <f aca="false">TRUE()</f>
        <v>1</v>
      </c>
      <c r="AB175" s="3" t="n">
        <f aca="false">TRUE()</f>
        <v>1</v>
      </c>
      <c r="AC175" s="3" t="n">
        <f aca="false">TRUE()</f>
        <v>1</v>
      </c>
      <c r="AD175" s="3" t="n">
        <f aca="false">TRUE()</f>
        <v>1</v>
      </c>
      <c r="AE175" s="3" t="n">
        <f aca="false">TRUE()</f>
        <v>1</v>
      </c>
      <c r="AF175" s="3" t="n">
        <f aca="false">TRUE()</f>
        <v>1</v>
      </c>
      <c r="AG175" s="3" t="n">
        <f aca="false">FALSE()</f>
        <v>0</v>
      </c>
      <c r="AH175" s="3" t="n">
        <f aca="false">FALSE()</f>
        <v>0</v>
      </c>
      <c r="AI175" s="3" t="n">
        <f aca="false">FALSE()</f>
        <v>0</v>
      </c>
      <c r="AJ175" s="3" t="n">
        <f aca="false">FALSE()</f>
        <v>0</v>
      </c>
      <c r="AK175" s="3" t="n">
        <v>0</v>
      </c>
      <c r="AL175" s="3" t="n">
        <v>0</v>
      </c>
      <c r="AM175" s="3" t="n">
        <v>5</v>
      </c>
      <c r="AN175" s="3" t="n">
        <v>1</v>
      </c>
      <c r="AO175" s="3" t="n">
        <f aca="false">FALSE()</f>
        <v>0</v>
      </c>
    </row>
    <row r="176" customFormat="false" ht="15.75" hidden="false" customHeight="false" outlineLevel="0" collapsed="false">
      <c r="A176" s="40" t="n">
        <v>43661.3767824074</v>
      </c>
      <c r="B176" s="3" t="s">
        <v>1095</v>
      </c>
      <c r="C176" s="3" t="s">
        <v>1096</v>
      </c>
      <c r="D176" s="3" t="n">
        <v>9</v>
      </c>
      <c r="E176" s="3" t="n">
        <v>66</v>
      </c>
      <c r="G176" s="4" t="s">
        <v>1097</v>
      </c>
      <c r="H176" s="3" t="s">
        <v>1092</v>
      </c>
      <c r="I176" s="3" t="s">
        <v>339</v>
      </c>
      <c r="J176" s="3" t="s">
        <v>339</v>
      </c>
      <c r="K176" s="3" t="s">
        <v>650</v>
      </c>
      <c r="L176" s="3" t="s">
        <v>590</v>
      </c>
      <c r="M176" s="3" t="s">
        <v>232</v>
      </c>
      <c r="N176" s="3" t="n">
        <v>199</v>
      </c>
      <c r="O176" s="3" t="n">
        <v>0</v>
      </c>
      <c r="Q176" s="3" t="n">
        <f aca="false">FALSE()</f>
        <v>0</v>
      </c>
      <c r="R176" s="3" t="n">
        <f aca="false">FALSE()</f>
        <v>0</v>
      </c>
      <c r="S176" s="3" t="n">
        <f aca="false">FALSE()</f>
        <v>0</v>
      </c>
      <c r="T176" s="3" t="n">
        <f aca="false">FALSE()</f>
        <v>0</v>
      </c>
      <c r="U176" s="3" t="n">
        <f aca="false">FALSE()</f>
        <v>0</v>
      </c>
      <c r="V176" s="3" t="n">
        <f aca="false">FALSE()</f>
        <v>0</v>
      </c>
      <c r="W176" s="3" t="n">
        <f aca="false">FALSE()</f>
        <v>0</v>
      </c>
      <c r="X176" s="3" t="n">
        <f aca="false">FALSE()</f>
        <v>0</v>
      </c>
      <c r="Y176" s="3" t="n">
        <f aca="false">FALSE()</f>
        <v>0</v>
      </c>
      <c r="Z176" s="3" t="n">
        <f aca="false">FALSE()</f>
        <v>0</v>
      </c>
      <c r="AA176" s="3" t="n">
        <f aca="false">TRUE()</f>
        <v>1</v>
      </c>
      <c r="AB176" s="3" t="n">
        <f aca="false">TRUE()</f>
        <v>1</v>
      </c>
      <c r="AC176" s="3" t="n">
        <f aca="false">FALSE()</f>
        <v>0</v>
      </c>
      <c r="AD176" s="3" t="n">
        <f aca="false">TRUE()</f>
        <v>1</v>
      </c>
      <c r="AE176" s="3" t="n">
        <f aca="false">TRUE()</f>
        <v>1</v>
      </c>
      <c r="AF176" s="3" t="n">
        <f aca="false">FALSE()</f>
        <v>0</v>
      </c>
      <c r="AG176" s="3" t="n">
        <f aca="false">TRUE()</f>
        <v>1</v>
      </c>
      <c r="AH176" s="3" t="n">
        <f aca="false">FALSE()</f>
        <v>0</v>
      </c>
      <c r="AI176" s="3" t="n">
        <f aca="false">FALSE()</f>
        <v>0</v>
      </c>
      <c r="AJ176" s="3" t="n">
        <f aca="false">FALSE()</f>
        <v>0</v>
      </c>
      <c r="AK176" s="3" t="n">
        <v>0</v>
      </c>
      <c r="AL176" s="3" t="n">
        <v>0</v>
      </c>
      <c r="AM176" s="3" t="n">
        <v>4</v>
      </c>
      <c r="AN176" s="3" t="n">
        <v>1</v>
      </c>
      <c r="AO176" s="3" t="n">
        <f aca="false">TRUE()</f>
        <v>1</v>
      </c>
    </row>
    <row r="177" customFormat="false" ht="15.75" hidden="false" customHeight="false" outlineLevel="0" collapsed="false">
      <c r="N177" s="3" t="n">
        <v>200</v>
      </c>
      <c r="Q177" s="3" t="n">
        <f aca="false">FALSE()</f>
        <v>0</v>
      </c>
      <c r="R177" s="3" t="n">
        <f aca="false">FALSE()</f>
        <v>0</v>
      </c>
      <c r="S177" s="3" t="n">
        <f aca="false">FALSE()</f>
        <v>0</v>
      </c>
      <c r="T177" s="3" t="n">
        <f aca="false">FALSE()</f>
        <v>0</v>
      </c>
      <c r="U177" s="3" t="n">
        <f aca="false">FALSE()</f>
        <v>0</v>
      </c>
      <c r="V177" s="3" t="n">
        <f aca="false">FALSE()</f>
        <v>0</v>
      </c>
      <c r="W177" s="3" t="n">
        <f aca="false">FALSE()</f>
        <v>0</v>
      </c>
      <c r="X177" s="3" t="n">
        <f aca="false">FALSE()</f>
        <v>0</v>
      </c>
      <c r="Y177" s="3" t="n">
        <f aca="false">FALSE()</f>
        <v>0</v>
      </c>
      <c r="Z177" s="3" t="n">
        <f aca="false">FALSE()</f>
        <v>0</v>
      </c>
      <c r="AA177" s="3" t="n">
        <f aca="false">FALSE()</f>
        <v>0</v>
      </c>
      <c r="AB177" s="3" t="n">
        <f aca="false">FALSE()</f>
        <v>0</v>
      </c>
      <c r="AC177" s="3" t="n">
        <f aca="false">FALSE()</f>
        <v>0</v>
      </c>
      <c r="AD177" s="3" t="n">
        <f aca="false">FALSE()</f>
        <v>0</v>
      </c>
      <c r="AE177" s="3" t="n">
        <f aca="false">FALSE()</f>
        <v>0</v>
      </c>
      <c r="AF177" s="3" t="n">
        <f aca="false">FALSE()</f>
        <v>0</v>
      </c>
      <c r="AG177" s="3" t="n">
        <f aca="false">FALSE()</f>
        <v>0</v>
      </c>
      <c r="AH177" s="3" t="n">
        <f aca="false">FALSE()</f>
        <v>0</v>
      </c>
      <c r="AI177" s="3" t="n">
        <f aca="false">FALSE()</f>
        <v>0</v>
      </c>
      <c r="AJ177" s="3" t="n">
        <f aca="false">FALSE()</f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f aca="false">FALSE()</f>
        <v>0</v>
      </c>
    </row>
    <row r="178" customFormat="false" ht="15.75" hidden="false" customHeight="false" outlineLevel="0" collapsed="false">
      <c r="N178" s="3" t="n">
        <v>201</v>
      </c>
      <c r="Q178" s="3" t="n">
        <f aca="false">FALSE()</f>
        <v>0</v>
      </c>
      <c r="R178" s="3" t="n">
        <f aca="false">FALSE()</f>
        <v>0</v>
      </c>
      <c r="S178" s="3" t="n">
        <f aca="false">FALSE()</f>
        <v>0</v>
      </c>
      <c r="T178" s="3" t="n">
        <f aca="false">FALSE()</f>
        <v>0</v>
      </c>
      <c r="U178" s="3" t="n">
        <f aca="false">FALSE()</f>
        <v>0</v>
      </c>
      <c r="V178" s="3" t="n">
        <f aca="false">FALSE()</f>
        <v>0</v>
      </c>
      <c r="W178" s="3" t="n">
        <f aca="false">FALSE()</f>
        <v>0</v>
      </c>
      <c r="X178" s="3" t="n">
        <f aca="false">FALSE()</f>
        <v>0</v>
      </c>
      <c r="Y178" s="3" t="n">
        <f aca="false">FALSE()</f>
        <v>0</v>
      </c>
      <c r="Z178" s="3" t="n">
        <f aca="false">FALSE()</f>
        <v>0</v>
      </c>
      <c r="AA178" s="3" t="n">
        <f aca="false">FALSE()</f>
        <v>0</v>
      </c>
      <c r="AB178" s="3" t="n">
        <f aca="false">FALSE()</f>
        <v>0</v>
      </c>
      <c r="AC178" s="3" t="n">
        <f aca="false">FALSE()</f>
        <v>0</v>
      </c>
      <c r="AD178" s="3" t="n">
        <f aca="false">FALSE()</f>
        <v>0</v>
      </c>
      <c r="AE178" s="3" t="n">
        <f aca="false">FALSE()</f>
        <v>0</v>
      </c>
      <c r="AF178" s="3" t="n">
        <f aca="false">FALSE()</f>
        <v>0</v>
      </c>
      <c r="AG178" s="3" t="n">
        <f aca="false">FALSE()</f>
        <v>0</v>
      </c>
      <c r="AH178" s="3" t="n">
        <f aca="false">FALSE()</f>
        <v>0</v>
      </c>
      <c r="AI178" s="3" t="n">
        <f aca="false">FALSE()</f>
        <v>0</v>
      </c>
      <c r="AJ178" s="3" t="n">
        <f aca="false">FALSE()</f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f aca="false">FALSE()</f>
        <v>0</v>
      </c>
    </row>
    <row r="179" customFormat="false" ht="15.75" hidden="false" customHeight="false" outlineLevel="0" collapsed="false">
      <c r="N179" s="3" t="n">
        <v>202</v>
      </c>
      <c r="Q179" s="3" t="n">
        <f aca="false">FALSE()</f>
        <v>0</v>
      </c>
      <c r="R179" s="3" t="n">
        <f aca="false">FALSE()</f>
        <v>0</v>
      </c>
      <c r="S179" s="3" t="n">
        <f aca="false">FALSE()</f>
        <v>0</v>
      </c>
      <c r="T179" s="3" t="n">
        <f aca="false">FALSE()</f>
        <v>0</v>
      </c>
      <c r="U179" s="3" t="n">
        <f aca="false">FALSE()</f>
        <v>0</v>
      </c>
      <c r="V179" s="3" t="n">
        <f aca="false">FALSE()</f>
        <v>0</v>
      </c>
      <c r="W179" s="3" t="n">
        <f aca="false">FALSE()</f>
        <v>0</v>
      </c>
      <c r="X179" s="3" t="n">
        <f aca="false">FALSE()</f>
        <v>0</v>
      </c>
      <c r="Y179" s="3" t="n">
        <f aca="false">FALSE()</f>
        <v>0</v>
      </c>
      <c r="Z179" s="3" t="n">
        <f aca="false">FALSE()</f>
        <v>0</v>
      </c>
      <c r="AA179" s="3" t="n">
        <f aca="false">FALSE()</f>
        <v>0</v>
      </c>
      <c r="AB179" s="3" t="n">
        <f aca="false">FALSE()</f>
        <v>0</v>
      </c>
      <c r="AC179" s="3" t="n">
        <f aca="false">FALSE()</f>
        <v>0</v>
      </c>
      <c r="AD179" s="3" t="n">
        <f aca="false">FALSE()</f>
        <v>0</v>
      </c>
      <c r="AE179" s="3" t="n">
        <f aca="false">FALSE()</f>
        <v>0</v>
      </c>
      <c r="AF179" s="3" t="n">
        <f aca="false">FALSE()</f>
        <v>0</v>
      </c>
      <c r="AG179" s="3" t="n">
        <f aca="false">FALSE()</f>
        <v>0</v>
      </c>
      <c r="AH179" s="3" t="n">
        <f aca="false">FALSE()</f>
        <v>0</v>
      </c>
      <c r="AI179" s="3" t="n">
        <f aca="false">FALSE()</f>
        <v>0</v>
      </c>
      <c r="AJ179" s="3" t="n">
        <f aca="false">FALSE()</f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f aca="false">FALSE()</f>
        <v>0</v>
      </c>
    </row>
    <row r="180" customFormat="false" ht="15.75" hidden="false" customHeight="false" outlineLevel="0" collapsed="false">
      <c r="N180" s="3" t="n">
        <v>203</v>
      </c>
      <c r="Q180" s="3" t="n">
        <f aca="false">FALSE()</f>
        <v>0</v>
      </c>
      <c r="R180" s="3" t="n">
        <f aca="false">FALSE()</f>
        <v>0</v>
      </c>
      <c r="S180" s="3" t="n">
        <f aca="false">FALSE()</f>
        <v>0</v>
      </c>
      <c r="T180" s="3" t="n">
        <f aca="false">FALSE()</f>
        <v>0</v>
      </c>
      <c r="U180" s="3" t="n">
        <f aca="false">FALSE()</f>
        <v>0</v>
      </c>
      <c r="V180" s="3" t="n">
        <f aca="false">FALSE()</f>
        <v>0</v>
      </c>
      <c r="W180" s="3" t="n">
        <f aca="false">FALSE()</f>
        <v>0</v>
      </c>
      <c r="X180" s="3" t="n">
        <f aca="false">FALSE()</f>
        <v>0</v>
      </c>
      <c r="Y180" s="3" t="n">
        <f aca="false">FALSE()</f>
        <v>0</v>
      </c>
      <c r="Z180" s="3" t="n">
        <f aca="false">FALSE()</f>
        <v>0</v>
      </c>
      <c r="AA180" s="3" t="n">
        <f aca="false">FALSE()</f>
        <v>0</v>
      </c>
      <c r="AB180" s="3" t="n">
        <f aca="false">FALSE()</f>
        <v>0</v>
      </c>
      <c r="AC180" s="3" t="n">
        <f aca="false">FALSE()</f>
        <v>0</v>
      </c>
      <c r="AD180" s="3" t="n">
        <f aca="false">FALSE()</f>
        <v>0</v>
      </c>
      <c r="AE180" s="3" t="n">
        <f aca="false">FALSE()</f>
        <v>0</v>
      </c>
      <c r="AF180" s="3" t="n">
        <f aca="false">FALSE()</f>
        <v>0</v>
      </c>
      <c r="AG180" s="3" t="n">
        <f aca="false">FALSE()</f>
        <v>0</v>
      </c>
      <c r="AH180" s="3" t="n">
        <f aca="false">FALSE()</f>
        <v>0</v>
      </c>
      <c r="AI180" s="3" t="n">
        <f aca="false">FALSE()</f>
        <v>0</v>
      </c>
      <c r="AJ180" s="3" t="n">
        <f aca="false">FALSE()</f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f aca="false">FALSE()</f>
        <v>0</v>
      </c>
    </row>
    <row r="181" customFormat="false" ht="15.75" hidden="false" customHeight="false" outlineLevel="0" collapsed="false">
      <c r="N181" s="3" t="n">
        <v>204</v>
      </c>
      <c r="Q181" s="3" t="n">
        <f aca="false">FALSE()</f>
        <v>0</v>
      </c>
      <c r="R181" s="3" t="n">
        <f aca="false">FALSE()</f>
        <v>0</v>
      </c>
      <c r="S181" s="3" t="n">
        <f aca="false">FALSE()</f>
        <v>0</v>
      </c>
      <c r="T181" s="3" t="n">
        <f aca="false">FALSE()</f>
        <v>0</v>
      </c>
      <c r="U181" s="3" t="n">
        <f aca="false">FALSE()</f>
        <v>0</v>
      </c>
      <c r="V181" s="3" t="n">
        <f aca="false">FALSE()</f>
        <v>0</v>
      </c>
      <c r="W181" s="3" t="n">
        <f aca="false">FALSE()</f>
        <v>0</v>
      </c>
      <c r="X181" s="3" t="n">
        <f aca="false">FALSE()</f>
        <v>0</v>
      </c>
      <c r="Y181" s="3" t="n">
        <f aca="false">FALSE()</f>
        <v>0</v>
      </c>
      <c r="Z181" s="3" t="n">
        <f aca="false">FALSE()</f>
        <v>0</v>
      </c>
      <c r="AA181" s="3" t="n">
        <f aca="false">FALSE()</f>
        <v>0</v>
      </c>
      <c r="AB181" s="3" t="n">
        <f aca="false">FALSE()</f>
        <v>0</v>
      </c>
      <c r="AC181" s="3" t="n">
        <f aca="false">FALSE()</f>
        <v>0</v>
      </c>
      <c r="AD181" s="3" t="n">
        <f aca="false">FALSE()</f>
        <v>0</v>
      </c>
      <c r="AE181" s="3" t="n">
        <f aca="false">FALSE()</f>
        <v>0</v>
      </c>
      <c r="AF181" s="3" t="n">
        <f aca="false">FALSE()</f>
        <v>0</v>
      </c>
      <c r="AG181" s="3" t="n">
        <f aca="false">FALSE()</f>
        <v>0</v>
      </c>
      <c r="AH181" s="3" t="n">
        <f aca="false">FALSE()</f>
        <v>0</v>
      </c>
      <c r="AI181" s="3" t="n">
        <f aca="false">FALSE()</f>
        <v>0</v>
      </c>
      <c r="AJ181" s="3" t="n">
        <f aca="false">FALSE()</f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f aca="false">FALSE()</f>
        <v>0</v>
      </c>
    </row>
    <row r="182" customFormat="false" ht="15.75" hidden="false" customHeight="false" outlineLevel="0" collapsed="false">
      <c r="N182" s="3" t="n">
        <v>205</v>
      </c>
      <c r="Q182" s="3" t="n">
        <f aca="false">FALSE()</f>
        <v>0</v>
      </c>
      <c r="R182" s="3" t="n">
        <f aca="false">FALSE()</f>
        <v>0</v>
      </c>
      <c r="S182" s="3" t="n">
        <f aca="false">FALSE()</f>
        <v>0</v>
      </c>
      <c r="T182" s="3" t="n">
        <f aca="false">FALSE()</f>
        <v>0</v>
      </c>
      <c r="U182" s="3" t="n">
        <f aca="false">FALSE()</f>
        <v>0</v>
      </c>
      <c r="V182" s="3" t="n">
        <f aca="false">FALSE()</f>
        <v>0</v>
      </c>
      <c r="W182" s="3" t="n">
        <f aca="false">FALSE()</f>
        <v>0</v>
      </c>
      <c r="X182" s="3" t="n">
        <f aca="false">FALSE()</f>
        <v>0</v>
      </c>
      <c r="Y182" s="3" t="n">
        <f aca="false">FALSE()</f>
        <v>0</v>
      </c>
      <c r="Z182" s="3" t="n">
        <f aca="false">FALSE()</f>
        <v>0</v>
      </c>
      <c r="AA182" s="3" t="n">
        <f aca="false">FALSE()</f>
        <v>0</v>
      </c>
      <c r="AB182" s="3" t="n">
        <f aca="false">FALSE()</f>
        <v>0</v>
      </c>
      <c r="AC182" s="3" t="n">
        <f aca="false">FALSE()</f>
        <v>0</v>
      </c>
      <c r="AD182" s="3" t="n">
        <f aca="false">FALSE()</f>
        <v>0</v>
      </c>
      <c r="AE182" s="3" t="n">
        <f aca="false">FALSE()</f>
        <v>0</v>
      </c>
      <c r="AF182" s="3" t="n">
        <f aca="false">FALSE()</f>
        <v>0</v>
      </c>
      <c r="AG182" s="3" t="n">
        <f aca="false">FALSE()</f>
        <v>0</v>
      </c>
      <c r="AH182" s="3" t="n">
        <f aca="false">FALSE()</f>
        <v>0</v>
      </c>
      <c r="AI182" s="3" t="n">
        <f aca="false">FALSE()</f>
        <v>0</v>
      </c>
      <c r="AJ182" s="3" t="n">
        <f aca="false">FALSE()</f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f aca="false">FALSE()</f>
        <v>0</v>
      </c>
    </row>
    <row r="183" customFormat="false" ht="15.75" hidden="false" customHeight="false" outlineLevel="0" collapsed="false">
      <c r="N183" s="3" t="n">
        <v>206</v>
      </c>
      <c r="Q183" s="3" t="n">
        <f aca="false">FALSE()</f>
        <v>0</v>
      </c>
      <c r="R183" s="3" t="n">
        <f aca="false">FALSE()</f>
        <v>0</v>
      </c>
      <c r="S183" s="3" t="n">
        <f aca="false">FALSE()</f>
        <v>0</v>
      </c>
      <c r="T183" s="3" t="n">
        <f aca="false">FALSE()</f>
        <v>0</v>
      </c>
      <c r="U183" s="3" t="n">
        <f aca="false">FALSE()</f>
        <v>0</v>
      </c>
      <c r="V183" s="3" t="n">
        <f aca="false">FALSE()</f>
        <v>0</v>
      </c>
      <c r="W183" s="3" t="n">
        <f aca="false">FALSE()</f>
        <v>0</v>
      </c>
      <c r="X183" s="3" t="n">
        <f aca="false">FALSE()</f>
        <v>0</v>
      </c>
      <c r="Y183" s="3" t="n">
        <f aca="false">FALSE()</f>
        <v>0</v>
      </c>
      <c r="Z183" s="3" t="n">
        <f aca="false">FALSE()</f>
        <v>0</v>
      </c>
      <c r="AA183" s="3" t="n">
        <f aca="false">FALSE()</f>
        <v>0</v>
      </c>
      <c r="AB183" s="3" t="n">
        <f aca="false">FALSE()</f>
        <v>0</v>
      </c>
      <c r="AC183" s="3" t="n">
        <f aca="false">FALSE()</f>
        <v>0</v>
      </c>
      <c r="AD183" s="3" t="n">
        <f aca="false">FALSE()</f>
        <v>0</v>
      </c>
      <c r="AE183" s="3" t="n">
        <f aca="false">FALSE()</f>
        <v>0</v>
      </c>
      <c r="AF183" s="3" t="n">
        <f aca="false">FALSE()</f>
        <v>0</v>
      </c>
      <c r="AG183" s="3" t="n">
        <f aca="false">FALSE()</f>
        <v>0</v>
      </c>
      <c r="AH183" s="3" t="n">
        <f aca="false">FALSE()</f>
        <v>0</v>
      </c>
      <c r="AI183" s="3" t="n">
        <f aca="false">FALSE()</f>
        <v>0</v>
      </c>
      <c r="AJ183" s="3" t="n">
        <f aca="false">FALSE()</f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f aca="false">FALSE()</f>
        <v>0</v>
      </c>
    </row>
    <row r="184" customFormat="false" ht="15.75" hidden="false" customHeight="false" outlineLevel="0" collapsed="false">
      <c r="N184" s="3" t="n">
        <v>207</v>
      </c>
      <c r="Q184" s="3" t="n">
        <f aca="false">FALSE()</f>
        <v>0</v>
      </c>
      <c r="R184" s="3" t="n">
        <f aca="false">FALSE()</f>
        <v>0</v>
      </c>
      <c r="S184" s="3" t="n">
        <f aca="false">FALSE()</f>
        <v>0</v>
      </c>
      <c r="T184" s="3" t="n">
        <f aca="false">FALSE()</f>
        <v>0</v>
      </c>
      <c r="U184" s="3" t="n">
        <f aca="false">FALSE()</f>
        <v>0</v>
      </c>
      <c r="V184" s="3" t="n">
        <f aca="false">FALSE()</f>
        <v>0</v>
      </c>
      <c r="W184" s="3" t="n">
        <f aca="false">FALSE()</f>
        <v>0</v>
      </c>
      <c r="X184" s="3" t="n">
        <f aca="false">FALSE()</f>
        <v>0</v>
      </c>
      <c r="Y184" s="3" t="n">
        <f aca="false">FALSE()</f>
        <v>0</v>
      </c>
      <c r="Z184" s="3" t="n">
        <f aca="false">FALSE()</f>
        <v>0</v>
      </c>
      <c r="AA184" s="3" t="n">
        <f aca="false">FALSE()</f>
        <v>0</v>
      </c>
      <c r="AB184" s="3" t="n">
        <f aca="false">FALSE()</f>
        <v>0</v>
      </c>
      <c r="AC184" s="3" t="n">
        <f aca="false">FALSE()</f>
        <v>0</v>
      </c>
      <c r="AD184" s="3" t="n">
        <f aca="false">FALSE()</f>
        <v>0</v>
      </c>
      <c r="AE184" s="3" t="n">
        <f aca="false">FALSE()</f>
        <v>0</v>
      </c>
      <c r="AF184" s="3" t="n">
        <f aca="false">FALSE()</f>
        <v>0</v>
      </c>
      <c r="AG184" s="3" t="n">
        <f aca="false">FALSE()</f>
        <v>0</v>
      </c>
      <c r="AH184" s="3" t="n">
        <f aca="false">FALSE()</f>
        <v>0</v>
      </c>
      <c r="AI184" s="3" t="n">
        <f aca="false">FALSE()</f>
        <v>0</v>
      </c>
      <c r="AJ184" s="3" t="n">
        <f aca="false">FALSE()</f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f aca="false">FALSE()</f>
        <v>0</v>
      </c>
    </row>
    <row r="185" customFormat="false" ht="15.75" hidden="false" customHeight="false" outlineLevel="0" collapsed="false">
      <c r="N185" s="3" t="n">
        <v>208</v>
      </c>
      <c r="Q185" s="3" t="n">
        <f aca="false">FALSE()</f>
        <v>0</v>
      </c>
      <c r="R185" s="3" t="n">
        <f aca="false">FALSE()</f>
        <v>0</v>
      </c>
      <c r="S185" s="3" t="n">
        <f aca="false">FALSE()</f>
        <v>0</v>
      </c>
      <c r="T185" s="3" t="n">
        <f aca="false">FALSE()</f>
        <v>0</v>
      </c>
      <c r="U185" s="3" t="n">
        <f aca="false">FALSE()</f>
        <v>0</v>
      </c>
      <c r="V185" s="3" t="n">
        <f aca="false">FALSE()</f>
        <v>0</v>
      </c>
      <c r="W185" s="3" t="n">
        <f aca="false">FALSE()</f>
        <v>0</v>
      </c>
      <c r="X185" s="3" t="n">
        <f aca="false">FALSE()</f>
        <v>0</v>
      </c>
      <c r="Y185" s="3" t="n">
        <f aca="false">FALSE()</f>
        <v>0</v>
      </c>
      <c r="Z185" s="3" t="n">
        <f aca="false">FALSE()</f>
        <v>0</v>
      </c>
      <c r="AA185" s="3" t="n">
        <f aca="false">FALSE()</f>
        <v>0</v>
      </c>
      <c r="AB185" s="3" t="n">
        <f aca="false">FALSE()</f>
        <v>0</v>
      </c>
      <c r="AC185" s="3" t="n">
        <f aca="false">FALSE()</f>
        <v>0</v>
      </c>
      <c r="AD185" s="3" t="n">
        <f aca="false">FALSE()</f>
        <v>0</v>
      </c>
      <c r="AE185" s="3" t="n">
        <f aca="false">FALSE()</f>
        <v>0</v>
      </c>
      <c r="AF185" s="3" t="n">
        <f aca="false">FALSE()</f>
        <v>0</v>
      </c>
      <c r="AG185" s="3" t="n">
        <f aca="false">FALSE()</f>
        <v>0</v>
      </c>
      <c r="AH185" s="3" t="n">
        <f aca="false">FALSE()</f>
        <v>0</v>
      </c>
      <c r="AI185" s="3" t="n">
        <f aca="false">FALSE()</f>
        <v>0</v>
      </c>
      <c r="AJ185" s="3" t="n">
        <f aca="false">FALSE()</f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f aca="false">FALSE()</f>
        <v>0</v>
      </c>
    </row>
    <row r="186" customFormat="false" ht="15.75" hidden="false" customHeight="false" outlineLevel="0" collapsed="false">
      <c r="N186" s="3" t="n">
        <v>209</v>
      </c>
      <c r="Q186" s="3" t="n">
        <f aca="false">FALSE()</f>
        <v>0</v>
      </c>
      <c r="R186" s="3" t="n">
        <f aca="false">FALSE()</f>
        <v>0</v>
      </c>
      <c r="S186" s="3" t="n">
        <f aca="false">FALSE()</f>
        <v>0</v>
      </c>
      <c r="T186" s="3" t="n">
        <f aca="false">FALSE()</f>
        <v>0</v>
      </c>
      <c r="U186" s="3" t="n">
        <f aca="false">FALSE()</f>
        <v>0</v>
      </c>
      <c r="V186" s="3" t="n">
        <f aca="false">FALSE()</f>
        <v>0</v>
      </c>
      <c r="W186" s="3" t="n">
        <f aca="false">FALSE()</f>
        <v>0</v>
      </c>
      <c r="X186" s="3" t="n">
        <f aca="false">FALSE()</f>
        <v>0</v>
      </c>
      <c r="Y186" s="3" t="n">
        <f aca="false">FALSE()</f>
        <v>0</v>
      </c>
      <c r="Z186" s="3" t="n">
        <f aca="false">FALSE()</f>
        <v>0</v>
      </c>
      <c r="AA186" s="3" t="n">
        <f aca="false">FALSE()</f>
        <v>0</v>
      </c>
      <c r="AB186" s="3" t="n">
        <f aca="false">FALSE()</f>
        <v>0</v>
      </c>
      <c r="AC186" s="3" t="n">
        <f aca="false">FALSE()</f>
        <v>0</v>
      </c>
      <c r="AD186" s="3" t="n">
        <f aca="false">FALSE()</f>
        <v>0</v>
      </c>
      <c r="AE186" s="3" t="n">
        <f aca="false">FALSE()</f>
        <v>0</v>
      </c>
      <c r="AF186" s="3" t="n">
        <f aca="false">FALSE()</f>
        <v>0</v>
      </c>
      <c r="AG186" s="3" t="n">
        <f aca="false">FALSE()</f>
        <v>0</v>
      </c>
      <c r="AH186" s="3" t="n">
        <f aca="false">FALSE()</f>
        <v>0</v>
      </c>
      <c r="AI186" s="3" t="n">
        <f aca="false">FALSE()</f>
        <v>0</v>
      </c>
      <c r="AJ186" s="3" t="n">
        <f aca="false">FALSE()</f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f aca="false">FALSE()</f>
        <v>0</v>
      </c>
    </row>
    <row r="187" customFormat="false" ht="15.75" hidden="false" customHeight="false" outlineLevel="0" collapsed="false">
      <c r="N187" s="3" t="n">
        <v>210</v>
      </c>
      <c r="Q187" s="3" t="n">
        <f aca="false">FALSE()</f>
        <v>0</v>
      </c>
      <c r="R187" s="3" t="n">
        <f aca="false">FALSE()</f>
        <v>0</v>
      </c>
      <c r="S187" s="3" t="n">
        <f aca="false">FALSE()</f>
        <v>0</v>
      </c>
      <c r="T187" s="3" t="n">
        <f aca="false">FALSE()</f>
        <v>0</v>
      </c>
      <c r="U187" s="3" t="n">
        <f aca="false">FALSE()</f>
        <v>0</v>
      </c>
      <c r="V187" s="3" t="n">
        <f aca="false">FALSE()</f>
        <v>0</v>
      </c>
      <c r="W187" s="3" t="n">
        <f aca="false">FALSE()</f>
        <v>0</v>
      </c>
      <c r="X187" s="3" t="n">
        <f aca="false">FALSE()</f>
        <v>0</v>
      </c>
      <c r="Y187" s="3" t="n">
        <f aca="false">FALSE()</f>
        <v>0</v>
      </c>
      <c r="Z187" s="3" t="n">
        <f aca="false">FALSE()</f>
        <v>0</v>
      </c>
      <c r="AA187" s="3" t="n">
        <f aca="false">FALSE()</f>
        <v>0</v>
      </c>
      <c r="AB187" s="3" t="n">
        <f aca="false">FALSE()</f>
        <v>0</v>
      </c>
      <c r="AC187" s="3" t="n">
        <f aca="false">FALSE()</f>
        <v>0</v>
      </c>
      <c r="AD187" s="3" t="n">
        <f aca="false">FALSE()</f>
        <v>0</v>
      </c>
      <c r="AE187" s="3" t="n">
        <f aca="false">FALSE()</f>
        <v>0</v>
      </c>
      <c r="AF187" s="3" t="n">
        <f aca="false">FALSE()</f>
        <v>0</v>
      </c>
      <c r="AG187" s="3" t="n">
        <f aca="false">FALSE()</f>
        <v>0</v>
      </c>
      <c r="AH187" s="3" t="n">
        <f aca="false">FALSE()</f>
        <v>0</v>
      </c>
      <c r="AI187" s="3" t="n">
        <f aca="false">FALSE()</f>
        <v>0</v>
      </c>
      <c r="AJ187" s="3" t="n">
        <f aca="false">FALSE()</f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f aca="false">FALSE()</f>
        <v>0</v>
      </c>
    </row>
    <row r="188" customFormat="false" ht="15.75" hidden="false" customHeight="false" outlineLevel="0" collapsed="false">
      <c r="N188" s="3" t="n">
        <v>211</v>
      </c>
      <c r="AK188" s="3" t="n">
        <v>112</v>
      </c>
      <c r="AL188" s="3" t="n">
        <v>113</v>
      </c>
      <c r="AM188" s="3" t="n">
        <v>103</v>
      </c>
      <c r="AN188" s="3" t="n">
        <v>97</v>
      </c>
    </row>
    <row r="189" customFormat="false" ht="15.75" hidden="false" customHeight="false" outlineLevel="0" collapsed="false">
      <c r="N189" s="3" t="n">
        <v>212</v>
      </c>
    </row>
    <row r="190" customFormat="false" ht="15.75" hidden="false" customHeight="false" outlineLevel="0" collapsed="false">
      <c r="N190" s="3" t="n">
        <v>213</v>
      </c>
    </row>
    <row r="191" customFormat="false" ht="15.75" hidden="false" customHeight="false" outlineLevel="0" collapsed="false">
      <c r="N191" s="3" t="n">
        <v>214</v>
      </c>
    </row>
    <row r="192" customFormat="false" ht="15.75" hidden="false" customHeight="false" outlineLevel="0" collapsed="false">
      <c r="N192" s="3" t="n">
        <v>215</v>
      </c>
    </row>
  </sheetData>
  <hyperlinks>
    <hyperlink ref="G2" r:id="rId1" display="vk.com/aliceintowonderland"/>
    <hyperlink ref="G4" r:id="rId2" display="vk.com/id451195781"/>
    <hyperlink ref="G5" r:id="rId3" display="vk.com/luka5s5"/>
    <hyperlink ref="G6" r:id="rId4" display="vk.com/ann_1907"/>
    <hyperlink ref="G7" r:id="rId5" display="vk.com/tixon2002"/>
    <hyperlink ref="G8" r:id="rId6" display="vk.com/renata_eva"/>
    <hyperlink ref="G9" r:id="rId7" display="vk.com/id247403526"/>
    <hyperlink ref="G10" r:id="rId8" display="vk.com/milanakanygina"/>
    <hyperlink ref="G11" r:id="rId9" display="vk.com/somnusss"/>
    <hyperlink ref="G13" r:id="rId10" display="vk.com/kulichenko2"/>
    <hyperlink ref="G14" r:id="rId11" display="vk.com/id209670944"/>
    <hyperlink ref="G15" r:id="rId12" display="vk.com/ktaranova3"/>
    <hyperlink ref="G16" r:id="rId13" display="vk.com/a.kalinechenko"/>
    <hyperlink ref="G17" r:id="rId14" display="vk.com/m.christmas27"/>
    <hyperlink ref="G18" r:id="rId15" display="vk.com/shdrkn"/>
    <hyperlink ref="G19" r:id="rId16" display="vk.com/flekser_from_sirius"/>
    <hyperlink ref="G20" r:id="rId17" display="vk.com/id467293207"/>
    <hyperlink ref="G21" r:id="rId18" display="vk.com/p.nedoboyko"/>
    <hyperlink ref="G22" r:id="rId19" display="vk.com/sofya_barneva"/>
    <hyperlink ref="G23" r:id="rId20" display="vk.com/id452262359"/>
    <hyperlink ref="G24" r:id="rId21" display="vk.com/id390700568"/>
    <hyperlink ref="G25" r:id="rId22" display="vk.com/mane4kaw"/>
    <hyperlink ref="G26" r:id="rId23" display="vk.com/id339456210"/>
    <hyperlink ref="G27" r:id="rId24" display="vk.com/id254419335"/>
    <hyperlink ref="G28" r:id="rId25" display="vk.com/polina_l16"/>
    <hyperlink ref="G29" r:id="rId26" display="vk.com/id254401565"/>
    <hyperlink ref="G30" r:id="rId27" display="vk.com/vudovichenkov"/>
    <hyperlink ref="G31" r:id="rId28" display="vk.com/squadrista"/>
    <hyperlink ref="G32" r:id="rId29" display="vk.com/id269184131"/>
    <hyperlink ref="G33" r:id="rId30" display="vk.com/id535081485"/>
    <hyperlink ref="G34" r:id="rId31" display="vk.com/id539493679"/>
    <hyperlink ref="G35" r:id="rId32" display="vk.com/aderkach2017"/>
    <hyperlink ref="G36" r:id="rId33" display="vk.com/elimaksi"/>
    <hyperlink ref="G37" r:id="rId34" display="vk.com/id250886985"/>
    <hyperlink ref="G38" r:id="rId35" display="vk.com/id333898320"/>
    <hyperlink ref="G39" r:id="rId36" display="vk.com/id341567849"/>
    <hyperlink ref="G40" r:id="rId37" display="vk.com/karmaa_police"/>
    <hyperlink ref="G41" r:id="rId38" display="vk.com/zzaitceva"/>
    <hyperlink ref="G42" r:id="rId39" display="vk.com/id494021182"/>
    <hyperlink ref="G43" r:id="rId40" display="vk.com/sestroslava"/>
    <hyperlink ref="G44" r:id="rId41" display="vk.com/rem.joui"/>
    <hyperlink ref="G45" r:id="rId42" display="vk.com/id238150808"/>
    <hyperlink ref="G46" r:id="rId43" display="vk.com/shdoo"/>
    <hyperlink ref="G47" r:id="rId44" display="vk.com/sergey.prokhorov2000"/>
    <hyperlink ref="G48" r:id="rId45" display="vk.com/id318731608"/>
    <hyperlink ref="G49" r:id="rId46" display="vk.com/id435651592"/>
    <hyperlink ref="G50" r:id="rId47" display="vk.com/sillicium"/>
    <hyperlink ref="G51" r:id="rId48" display="vk.com/yoneeth"/>
    <hyperlink ref="G52" r:id="rId49" display="vk.com/ira_getalova"/>
    <hyperlink ref="G53" r:id="rId50" display="vk.com/gooddayana"/>
    <hyperlink ref="G54" r:id="rId51" display="vk.com/ilya_kuzin"/>
    <hyperlink ref="G56" r:id="rId52" display="vk.com/mihagg01"/>
    <hyperlink ref="G57" r:id="rId53" display="vk.com/jewomskiy"/>
    <hyperlink ref="G59" r:id="rId54" display="vk.com/id308817000"/>
    <hyperlink ref="G60" r:id="rId55" display="vk.com/id217815318"/>
    <hyperlink ref="G61" r:id="rId56" display="vk.com/timfencing"/>
    <hyperlink ref="G62" r:id="rId57" display="vk.com/mi.morgun.ivan"/>
    <hyperlink ref="G63" r:id="rId58" display="vk.com/sumleninova"/>
    <hyperlink ref="G64" r:id="rId59" display="vk.com/irassion"/>
    <hyperlink ref="G65" r:id="rId60" display="vk.com/aselnurkusheva"/>
    <hyperlink ref="G66" r:id="rId61" display="vk.com/id189048907"/>
    <hyperlink ref="G67" r:id="rId62" display="vk.com/sweet1peach"/>
    <hyperlink ref="G68" r:id="rId63" display="vk.com/gulintvagen"/>
    <hyperlink ref="G69" r:id="rId64" display="vk.com/andreyzerniuk30"/>
    <hyperlink ref="G70" r:id="rId65" display="vk.com/nsidorov2001"/>
    <hyperlink ref="G71" r:id="rId66" display="vk.com/inaeternum16"/>
    <hyperlink ref="G72" r:id="rId67" display="vk.com/id397630639"/>
    <hyperlink ref="G73" r:id="rId68" display="vk.com/belimcatherine"/>
    <hyperlink ref="G74" r:id="rId69" display="vk.com/id245076479"/>
    <hyperlink ref="G75" r:id="rId70" display="vk.com/serobabinaa"/>
    <hyperlink ref="G76" r:id="rId71" display="vk.com/eliaskvint"/>
    <hyperlink ref="G77" r:id="rId72" display="vk.com/versus_house"/>
    <hyperlink ref="G78" r:id="rId73" display="vk.com/unssonn"/>
    <hyperlink ref="G79" r:id="rId74" display="vk.com/anastasiavol"/>
    <hyperlink ref="G80" r:id="rId75" display="vk.com/id152267404"/>
    <hyperlink ref="G81" r:id="rId76" display="vk.com/anna_dolgova2004"/>
    <hyperlink ref="G82" r:id="rId77" display="vk.com/electrik08"/>
    <hyperlink ref="G83" r:id="rId78" display="vk.com/myfakk"/>
    <hyperlink ref="G84" r:id="rId79" display="vk.com/denisshapoval"/>
    <hyperlink ref="G85" r:id="rId80" display="vk.com/id138745585"/>
    <hyperlink ref="G86" r:id="rId81" display="vk.com/id249818753"/>
    <hyperlink ref="G87" r:id="rId82" display="vk.com/sasashasas"/>
    <hyperlink ref="G88" r:id="rId83" display="vk.com/muravyeva2012"/>
    <hyperlink ref="G89" r:id="rId84" display="vk.com/liub04ka"/>
    <hyperlink ref="G90" r:id="rId85" display="vk.com/shlykova_valeriya"/>
    <hyperlink ref="G91" r:id="rId86" display="vk.com/id276675815"/>
    <hyperlink ref="G92" r:id="rId87" display="vk.com/id239500086"/>
    <hyperlink ref="G93" r:id="rId88" display="vk.com/id308485017"/>
    <hyperlink ref="G94" r:id="rId89" display="vk.com/ijustwannahearyouscreamagain"/>
    <hyperlink ref="G95" r:id="rId90" display="vk.com/id195904823"/>
    <hyperlink ref="G96" r:id="rId91" display="vk.com/qwartal13"/>
    <hyperlink ref="G97" r:id="rId92" display="vk.com/bpyanzin"/>
    <hyperlink ref="G98" r:id="rId93" display="vk.com/id418432876"/>
    <hyperlink ref="G99" r:id="rId94" display="vk.com/crazyjokerequallynewcrazy"/>
    <hyperlink ref="G100" r:id="rId95" display="vk.com/byheart_chaika"/>
    <hyperlink ref="G101" r:id="rId96" display="vk.com/katelinker"/>
    <hyperlink ref="G102" r:id="rId97" display="vk.com/imagineonfire"/>
    <hyperlink ref="G103" r:id="rId98" display="vk.com/musical_mary"/>
    <hyperlink ref="G104" r:id="rId99" display="vk.com/volvo2005"/>
    <hyperlink ref="G105" r:id="rId100" display="vk.com/polinko_malinko"/>
    <hyperlink ref="G106" r:id="rId101" display="vk.com/id479109984"/>
    <hyperlink ref="G107" r:id="rId102" display="vk.com/vlas.vanya"/>
    <hyperlink ref="G109" r:id="rId103" display="vk.com/id185708014"/>
    <hyperlink ref="G110" r:id="rId104" display="vk.com/goldnil"/>
    <hyperlink ref="G111" r:id="rId105" display="vk.com/id188855311"/>
    <hyperlink ref="G112" r:id="rId106" display="vk.com/id300520380"/>
    <hyperlink ref="G113" r:id="rId107" display="vk.com/id469538160"/>
    <hyperlink ref="G114" r:id="rId108" display="vk.com/likeman177"/>
    <hyperlink ref="G115" r:id="rId109" display="vk.com/love2006alena8"/>
    <hyperlink ref="G116" r:id="rId110" display="vk.com/id473918755"/>
    <hyperlink ref="G117" r:id="rId111" display="vk.com/mrov29"/>
    <hyperlink ref="G118" r:id="rId112" display="vk.com/vladimir.petrov2016"/>
    <hyperlink ref="G120" r:id="rId113" display="vk.com/totallynothelix"/>
    <hyperlink ref="G121" r:id="rId114" display="vk.com/mrlsan"/>
    <hyperlink ref="G123" r:id="rId115" display="vk.com/dashs2016"/>
    <hyperlink ref="G124" r:id="rId116" display="vk.com/id383760243"/>
    <hyperlink ref="G125" r:id="rId117" display="vk.com/id526408411"/>
    <hyperlink ref="G126" r:id="rId118" display="vk.com/id262530619"/>
    <hyperlink ref="G127" r:id="rId119" display="vk.com/nikola_serj"/>
    <hyperlink ref="G128" r:id="rId120" display="vk.com/id227178442"/>
    <hyperlink ref="G129" r:id="rId121" display="vk.com/y.kolyvanova1990"/>
    <hyperlink ref="G130" r:id="rId122" display="vk.com/shanny_angel"/>
    <hyperlink ref="G132" r:id="rId123" display="vk.com/refresher1"/>
    <hyperlink ref="G133" r:id="rId124" display="vk.com/misha_zhilin2003"/>
    <hyperlink ref="G134" r:id="rId125" display="vk.com/sad_nina"/>
    <hyperlink ref="G135" r:id="rId126" display="vk.com/ny1privet2elon3musk"/>
    <hyperlink ref="G136" r:id="rId127" display="vk.com/katerrrrrina"/>
    <hyperlink ref="G137" r:id="rId128" display="vk.com/id418977018"/>
    <hyperlink ref="G138" r:id="rId129" display="vk.com/id341427594"/>
    <hyperlink ref="G139" r:id="rId130" display="vk.com/id436516056"/>
    <hyperlink ref="G140" r:id="rId131" display="vk.com/baldezzhhhhh"/>
    <hyperlink ref="G141" r:id="rId132" display="vk.com/volchara49"/>
    <hyperlink ref="G142" r:id="rId133" display="vk.com/id285364433"/>
    <hyperlink ref="G144" r:id="rId134" display="vk.com/id281800589"/>
    <hyperlink ref="G145" r:id="rId135" display="Vk.com/ramina_mm"/>
    <hyperlink ref="G146" r:id="rId136" display="vk.com/alexandrinioo"/>
    <hyperlink ref="G147" r:id="rId137" display="vk.com/id175231174"/>
    <hyperlink ref="G148" r:id="rId138" display="vk.com/id252385302"/>
    <hyperlink ref="G150" r:id="rId139" display="vk.com/id190943067"/>
    <hyperlink ref="G151" r:id="rId140" display="vk.com/id284438427"/>
    <hyperlink ref="G152" r:id="rId141" display="vk.com/puteshestvennik2004"/>
    <hyperlink ref="G153" r:id="rId142" display="vk.com/unrealpochvoved"/>
    <hyperlink ref="G154" r:id="rId143" display="vk.com/klimova_ann"/>
    <hyperlink ref="G155" r:id="rId144" display="vk.com/id248147614"/>
    <hyperlink ref="G156" r:id="rId145" display="vk.com/id299162973"/>
    <hyperlink ref="G157" r:id="rId146" display="vk.com/id258574005"/>
    <hyperlink ref="G158" r:id="rId147" display="vk.com/id141442481"/>
    <hyperlink ref="G159" r:id="rId148" display="vk.com/anasta_pro"/>
    <hyperlink ref="G160" r:id="rId149" display="vk.com/id324261632"/>
    <hyperlink ref="G161" r:id="rId150" display="Vk.com/id463866987"/>
    <hyperlink ref="G162" r:id="rId151" display="vk.com/grichkoedova"/>
    <hyperlink ref="G163" r:id="rId152" display="vk.com/id542091942"/>
    <hyperlink ref="G164" r:id="rId153" display="vk.com/guselki_yurovchati"/>
    <hyperlink ref="G165" r:id="rId154" display="vk.com/denis007crack"/>
    <hyperlink ref="G166" r:id="rId155" display="vk.com/id494493499"/>
    <hyperlink ref="G168" r:id="rId156" display="vk.com/id496766710"/>
    <hyperlink ref="G170" r:id="rId157" display="vk.com/id319452249"/>
    <hyperlink ref="G171" r:id="rId158" display="vk.com/id330253179"/>
    <hyperlink ref="G172" r:id="rId159" display="vk.com/semyonsychov"/>
    <hyperlink ref="G173" r:id="rId160" display="vk.com/svandrith"/>
    <hyperlink ref="G175" r:id="rId161" display="vk.com/id335232813"/>
    <hyperlink ref="G176" r:id="rId162" display="vk.com/lovememes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5" min="5" style="0" width="5.43"/>
    <col collapsed="false" customWidth="true" hidden="false" outlineLevel="0" max="6" min="6" style="0" width="6.88"/>
    <col collapsed="false" customWidth="true" hidden="false" outlineLevel="0" max="7" min="7" style="0" width="7.87"/>
    <col collapsed="false" customWidth="true" hidden="false" outlineLevel="0" max="8" min="8" style="0" width="16.87"/>
    <col collapsed="false" customWidth="true" hidden="false" outlineLevel="0" max="10" min="10" style="0" width="11.3"/>
    <col collapsed="false" customWidth="true" hidden="false" outlineLevel="0" max="11" min="11" style="0" width="17.71"/>
    <col collapsed="false" customWidth="true" hidden="false" outlineLevel="0" max="12" min="12" style="0" width="15.71"/>
    <col collapsed="false" customWidth="true" hidden="false" outlineLevel="0" max="13" min="13" style="0" width="15.57"/>
    <col collapsed="false" customWidth="true" hidden="false" outlineLevel="0" max="16" min="16" style="0" width="12.29"/>
    <col collapsed="false" customWidth="true" hidden="false" outlineLevel="0" max="17" min="17" style="0" width="5.43"/>
    <col collapsed="false" customWidth="true" hidden="false" outlineLevel="0" max="18" min="18" style="0" width="8.86"/>
  </cols>
  <sheetData>
    <row r="1" customFormat="false" ht="15.75" hidden="false" customHeight="false" outlineLevel="0" collapsed="false">
      <c r="A1" s="22" t="s">
        <v>1098</v>
      </c>
    </row>
    <row r="2" customFormat="false" ht="15.75" hidden="false" customHeight="false" outlineLevel="0" collapsed="false">
      <c r="A2" s="41" t="s">
        <v>182</v>
      </c>
      <c r="B2" s="41"/>
      <c r="C2" s="41"/>
    </row>
    <row r="3" customFormat="false" ht="15.75" hidden="false" customHeight="false" outlineLevel="0" collapsed="false">
      <c r="B3" s="6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  <c r="H3" s="6" t="s">
        <v>6</v>
      </c>
      <c r="I3" s="6" t="s">
        <v>530</v>
      </c>
      <c r="J3" s="6" t="s">
        <v>8</v>
      </c>
      <c r="K3" s="8" t="s">
        <v>9</v>
      </c>
      <c r="L3" s="8"/>
      <c r="M3" s="8"/>
      <c r="N3" s="1" t="s">
        <v>10</v>
      </c>
      <c r="O3" s="1" t="s">
        <v>11</v>
      </c>
      <c r="P3" s="7" t="s">
        <v>531</v>
      </c>
      <c r="Q3" s="7" t="s">
        <v>532</v>
      </c>
      <c r="R3" s="7" t="s">
        <v>533</v>
      </c>
      <c r="S3" s="7" t="s">
        <v>535</v>
      </c>
      <c r="AJ3" s="1" t="s">
        <v>182</v>
      </c>
    </row>
    <row r="4" customFormat="false" ht="15.75" hidden="false" customHeight="false" outlineLevel="0" collapsed="false">
      <c r="A4" s="16" t="n">
        <f aca="false">IF(NOT(ISBLANK(B3:B4)), ROW()-3,"")</f>
        <v>1</v>
      </c>
      <c r="B4" s="39" t="n">
        <f aca="false">IFERROR(__xludf.dummyfunction("FILTER('Переформатированный ответ'!$A$2:$R$194,ARRAYFORMULA(((((('Переформатированный ответ'!$J$2:$J$194 = A2)+('Переформатированный ответ'!$K$2:$K$194 = A2)+('Переформатированный ответ'!$L$2:$L$194 = A2)+('Переформатированный ответ'!$M$2:$M$194 = A2)+('П"&amp;"ереформатированный ответ'!$N$2:$N$194 = A2))&gt;0)+('Переформатированный ответ'!$Q$2:$Q$194 &gt;-1)) = 2)))"),43966.6749603356)</f>
        <v>43966.67496</v>
      </c>
      <c r="C4" s="1" t="str">
        <f aca="false">IFERROR(__xludf.dummyfunction("""COMPUTED_VALUE"""),"Коломиец")</f>
        <v>Коломиец</v>
      </c>
      <c r="D4" s="1" t="str">
        <f aca="false">IFERROR(__xludf.dummyfunction("""COMPUTED_VALUE"""),"Мария")</f>
        <v>Мария</v>
      </c>
      <c r="E4" s="1" t="str">
        <f aca="false">IFERROR(__xludf.dummyfunction("""COMPUTED_VALUE"""),"Омск")</f>
        <v>Омск</v>
      </c>
      <c r="F4" s="1" t="n">
        <f aca="false">IFERROR(__xludf.dummyfunction("""COMPUTED_VALUE"""),10)</f>
        <v>10</v>
      </c>
      <c r="G4" s="1" t="n">
        <f aca="false">IFERROR(__xludf.dummyfunction("""COMPUTED_VALUE"""),29)</f>
        <v>29</v>
      </c>
      <c r="H4" s="1"/>
      <c r="I4" s="42" t="str">
        <f aca="false">IFERROR(__xludf.dummyfunction("""COMPUTED_VALUE"""),"vk.com/id479109984")</f>
        <v>vk.com/id479109984</v>
      </c>
      <c r="J4" s="1" t="str">
        <f aca="false">IFERROR(__xludf.dummyfunction("""COMPUTED_VALUE"""),"masha15102003@yandex.ru")</f>
        <v>masha15102003@yandex.ru</v>
      </c>
      <c r="K4" s="1" t="str">
        <f aca="false">IFERROR(__xludf.dummyfunction("""COMPUTED_VALUE"""),"Математика")</f>
        <v>Математика</v>
      </c>
      <c r="L4" s="1" t="str">
        <f aca="false">IFERROR(__xludf.dummyfunction("""COMPUTED_VALUE"""),"Русский язык")</f>
        <v>Русский язык</v>
      </c>
      <c r="M4" s="1" t="str">
        <f aca="false">IFERROR(__xludf.dummyfunction("""COMPUTED_VALUE"""),"Экономика")</f>
        <v>Экономика</v>
      </c>
      <c r="N4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4" s="1" t="str">
        <f aca="false">IFERROR(__xludf.dummyfunction("""COMPUTED_VALUE"""),"Как полюбить математику")</f>
        <v>Как полюбить математику</v>
      </c>
      <c r="P4" s="1" t="str">
        <f aca="false">IFERROR(__xludf.dummyfunction("""COMPUTED_VALUE"""),"Да")</f>
        <v>Да</v>
      </c>
      <c r="Q4" s="1" t="n">
        <f aca="false">IFERROR(__xludf.dummyfunction("""COMPUTED_VALUE"""),2)</f>
        <v>2</v>
      </c>
      <c r="R4" s="1" t="n">
        <f aca="false">IFERROR(__xludf.dummyfunction("""COMPUTED_VALUE"""),2)</f>
        <v>2</v>
      </c>
      <c r="S4" s="1" t="n">
        <f aca="false">IFERROR(__xludf.dummyfunction("""COMPUTED_VALUE"""),TRUE())</f>
        <v>1</v>
      </c>
      <c r="AJ4" s="1" t="s">
        <v>284</v>
      </c>
    </row>
    <row r="5" customFormat="false" ht="15.75" hidden="false" customHeight="false" outlineLevel="0" collapsed="false">
      <c r="A5" s="16" t="n">
        <f aca="false">IF(NOT(ISBLANK(B4:B5)), ROW()-3,"")</f>
        <v>2</v>
      </c>
      <c r="B5" s="39" t="n">
        <f aca="false">IFERROR(__xludf.dummyfunction("""COMPUTED_VALUE"""),43966.6751221528)</f>
        <v>43966.67512</v>
      </c>
      <c r="C5" s="1" t="str">
        <f aca="false">IFERROR(__xludf.dummyfunction("""COMPUTED_VALUE"""),"Галак")</f>
        <v>Галак</v>
      </c>
      <c r="D5" s="1" t="str">
        <f aca="false">IFERROR(__xludf.dummyfunction("""COMPUTED_VALUE"""),"Екатерина")</f>
        <v>Екатерина</v>
      </c>
      <c r="E5" s="1" t="str">
        <f aca="false">IFERROR(__xludf.dummyfunction("""COMPUTED_VALUE"""),"Омск")</f>
        <v>Омск</v>
      </c>
      <c r="F5" s="1" t="n">
        <f aca="false">IFERROR(__xludf.dummyfunction("""COMPUTED_VALUE"""),8)</f>
        <v>8</v>
      </c>
      <c r="G5" s="1" t="str">
        <f aca="false">IFERROR(__xludf.dummyfunction("""COMPUTED_VALUE"""),"ЧОУ ""Школа ""Альфа и Омега""")</f>
        <v>ЧОУ "Школа "Альфа и Омега"</v>
      </c>
      <c r="H5" s="1"/>
      <c r="I5" s="42" t="str">
        <f aca="false">IFERROR(__xludf.dummyfunction("""COMPUTED_VALUE"""),"vk.com/id310479043")</f>
        <v>vk.com/id310479043</v>
      </c>
      <c r="J5" s="1" t="str">
        <f aca="false">IFERROR(__xludf.dummyfunction("""COMPUTED_VALUE"""),"katya-galak@mail.ru")</f>
        <v>katya-galak@mail.ru</v>
      </c>
      <c r="K5" s="1" t="str">
        <f aca="false">IFERROR(__xludf.dummyfunction("""COMPUTED_VALUE"""),"Математика")</f>
        <v>Математика</v>
      </c>
      <c r="L5" s="1" t="str">
        <f aca="false">IFERROR(__xludf.dummyfunction("""COMPUTED_VALUE"""),"Физика")</f>
        <v>Физика</v>
      </c>
      <c r="M5" s="1" t="str">
        <f aca="false">IFERROR(__xludf.dummyfunction("""COMPUTED_VALUE"""),"Информатика")</f>
        <v>Информатика</v>
      </c>
      <c r="N5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5" s="1" t="str">
        <f aca="false">IFERROR(__xludf.dummyfunction("""COMPUTED_VALUE"""),"Квантовые вычисления")</f>
        <v>Квантовые вычисления</v>
      </c>
      <c r="P5" s="1" t="str">
        <f aca="false">IFERROR(__xludf.dummyfunction("""COMPUTED_VALUE"""),"Нет")</f>
        <v>Нет</v>
      </c>
      <c r="Q5" s="1" t="n">
        <f aca="false">IFERROR(__xludf.dummyfunction("""COMPUTED_VALUE"""),4)</f>
        <v>4</v>
      </c>
      <c r="R5" s="1" t="n">
        <f aca="false">IFERROR(__xludf.dummyfunction("""COMPUTED_VALUE"""),2)</f>
        <v>2</v>
      </c>
      <c r="S5" s="1" t="n">
        <f aca="false">IFERROR(__xludf.dummyfunction("""COMPUTED_VALUE"""),TRUE())</f>
        <v>1</v>
      </c>
      <c r="AJ5" s="1" t="s">
        <v>102</v>
      </c>
    </row>
    <row r="6" customFormat="false" ht="15.75" hidden="false" customHeight="false" outlineLevel="0" collapsed="false">
      <c r="A6" s="16" t="n">
        <f aca="false">IF(NOT(ISBLANK(B5:B6)), ROW()-3,"")</f>
        <v>3</v>
      </c>
      <c r="B6" s="39" t="n">
        <f aca="false">IFERROR(__xludf.dummyfunction("""COMPUTED_VALUE"""),43966.6763309144)</f>
        <v>43966.67633</v>
      </c>
      <c r="C6" s="1" t="str">
        <f aca="false">IFERROR(__xludf.dummyfunction("""COMPUTED_VALUE"""),"Полищук")</f>
        <v>Полищук</v>
      </c>
      <c r="D6" s="1" t="str">
        <f aca="false">IFERROR(__xludf.dummyfunction("""COMPUTED_VALUE"""),"Мария")</f>
        <v>Мария</v>
      </c>
      <c r="E6" s="1" t="str">
        <f aca="false">IFERROR(__xludf.dummyfunction("""COMPUTED_VALUE"""),"Омск")</f>
        <v>Омск</v>
      </c>
      <c r="F6" s="1" t="n">
        <f aca="false">IFERROR(__xludf.dummyfunction("""COMPUTED_VALUE"""),10)</f>
        <v>10</v>
      </c>
      <c r="G6" s="1" t="n">
        <f aca="false">IFERROR(__xludf.dummyfunction("""COMPUTED_VALUE"""),19)</f>
        <v>19</v>
      </c>
      <c r="H6" s="1"/>
      <c r="I6" s="42" t="str">
        <f aca="false">IFERROR(__xludf.dummyfunction("""COMPUTED_VALUE"""),"vk.com/id245076479")</f>
        <v>vk.com/id245076479</v>
      </c>
      <c r="J6" s="1" t="str">
        <f aca="false">IFERROR(__xludf.dummyfunction("""COMPUTED_VALUE"""),"masha20032607@inbox.ru")</f>
        <v>masha20032607@inbox.ru</v>
      </c>
      <c r="K6" s="1" t="str">
        <f aca="false">IFERROR(__xludf.dummyfunction("""COMPUTED_VALUE"""),"Математика")</f>
        <v>Математика</v>
      </c>
      <c r="L6" s="1" t="str">
        <f aca="false">IFERROR(__xludf.dummyfunction("""COMPUTED_VALUE"""),"Экономика")</f>
        <v>Экономика</v>
      </c>
      <c r="M6" s="1"/>
      <c r="N6" s="1" t="str">
        <f aca="false">IFERROR(__xludf.dummyfunction("""COMPUTED_VALUE"""),"Психология")</f>
        <v>Психология</v>
      </c>
      <c r="O6" s="1" t="str">
        <f aca="false">IFERROR(__xludf.dummyfunction("""COMPUTED_VALUE"""),"It`s tea time!")</f>
        <v>It`s tea time!</v>
      </c>
      <c r="P6" s="1" t="str">
        <f aca="false">IFERROR(__xludf.dummyfunction("""COMPUTED_VALUE"""),"Да")</f>
        <v>Да</v>
      </c>
      <c r="Q6" s="1" t="n">
        <f aca="false">IFERROR(__xludf.dummyfunction("""COMPUTED_VALUE"""),5)</f>
        <v>5</v>
      </c>
      <c r="R6" s="1" t="n">
        <f aca="false">IFERROR(__xludf.dummyfunction("""COMPUTED_VALUE"""),2)</f>
        <v>2</v>
      </c>
      <c r="S6" s="1" t="n">
        <f aca="false">IFERROR(__xludf.dummyfunction("""COMPUTED_VALUE"""),TRUE())</f>
        <v>1</v>
      </c>
      <c r="AJ6" s="1" t="s">
        <v>234</v>
      </c>
    </row>
    <row r="7" customFormat="false" ht="15.75" hidden="false" customHeight="false" outlineLevel="0" collapsed="false">
      <c r="A7" s="16" t="n">
        <f aca="false">IF(NOT(ISBLANK(B6:B7)), ROW()-3,"")</f>
        <v>4</v>
      </c>
      <c r="B7" s="39" t="n">
        <f aca="false">IFERROR(__xludf.dummyfunction("""COMPUTED_VALUE"""),43966.6763890394)</f>
        <v>43966.67639</v>
      </c>
      <c r="C7" s="1" t="str">
        <f aca="false">IFERROR(__xludf.dummyfunction("""COMPUTED_VALUE"""),"Пьянзин")</f>
        <v>Пьянзин</v>
      </c>
      <c r="D7" s="1" t="str">
        <f aca="false">IFERROR(__xludf.dummyfunction("""COMPUTED_VALUE"""),"Богдан")</f>
        <v>Богдан</v>
      </c>
      <c r="E7" s="1" t="str">
        <f aca="false">IFERROR(__xludf.dummyfunction("""COMPUTED_VALUE"""),"Омск")</f>
        <v>Омск</v>
      </c>
      <c r="F7" s="1" t="n">
        <f aca="false">IFERROR(__xludf.dummyfunction("""COMPUTED_VALUE"""),9)</f>
        <v>9</v>
      </c>
      <c r="G7" s="1" t="n">
        <f aca="false">IFERROR(__xludf.dummyfunction("""COMPUTED_VALUE"""),117)</f>
        <v>117</v>
      </c>
      <c r="H7" s="1"/>
      <c r="I7" s="42" t="str">
        <f aca="false">IFERROR(__xludf.dummyfunction("""COMPUTED_VALUE"""),"vk.com/bpyanzin")</f>
        <v>vk.com/bpyanzin</v>
      </c>
      <c r="J7" s="1" t="str">
        <f aca="false">IFERROR(__xludf.dummyfunction("""COMPUTED_VALUE"""),"b.pyanzin@mail.ru")</f>
        <v>b.pyanzin@mail.ru</v>
      </c>
      <c r="K7" s="1" t="str">
        <f aca="false">IFERROR(__xludf.dummyfunction("""COMPUTED_VALUE"""),"Математика")</f>
        <v>Математика</v>
      </c>
      <c r="L7" s="1" t="str">
        <f aca="false">IFERROR(__xludf.dummyfunction("""COMPUTED_VALUE"""),"Информатика")</f>
        <v>Информатика</v>
      </c>
      <c r="M7" s="1"/>
      <c r="N7" s="1" t="str">
        <f aca="false">IFERROR(__xludf.dummyfunction("""COMPUTED_VALUE"""),"Психология")</f>
        <v>Психология</v>
      </c>
      <c r="O7" s="1" t="str">
        <f aca="false">IFERROR(__xludf.dummyfunction("""COMPUTED_VALUE"""),"Квантовые вычисления")</f>
        <v>Квантовые вычисления</v>
      </c>
      <c r="P7" s="1" t="str">
        <f aca="false">IFERROR(__xludf.dummyfunction("""COMPUTED_VALUE"""),"Да")</f>
        <v>Да</v>
      </c>
      <c r="Q7" s="1" t="n">
        <f aca="false">IFERROR(__xludf.dummyfunction("""COMPUTED_VALUE"""),6)</f>
        <v>6</v>
      </c>
      <c r="R7" s="1" t="n">
        <f aca="false">IFERROR(__xludf.dummyfunction("""COMPUTED_VALUE"""),2)</f>
        <v>2</v>
      </c>
      <c r="S7" s="1" t="n">
        <f aca="false">IFERROR(__xludf.dummyfunction("""COMPUTED_VALUE"""),TRUE())</f>
        <v>1</v>
      </c>
      <c r="AJ7" s="1" t="s">
        <v>224</v>
      </c>
    </row>
    <row r="8" customFormat="false" ht="15.75" hidden="false" customHeight="false" outlineLevel="0" collapsed="false">
      <c r="A8" s="16" t="n">
        <f aca="false">IF(NOT(ISBLANK(B7:B8)), ROW()-3,"")</f>
        <v>5</v>
      </c>
      <c r="B8" s="39" t="n">
        <f aca="false">IFERROR(__xludf.dummyfunction("""COMPUTED_VALUE"""),43966.6790780556)</f>
        <v>43966.67908</v>
      </c>
      <c r="C8" s="1" t="str">
        <f aca="false">IFERROR(__xludf.dummyfunction("""COMPUTED_VALUE"""),"Швин")</f>
        <v>Швин</v>
      </c>
      <c r="D8" s="1" t="str">
        <f aca="false">IFERROR(__xludf.dummyfunction("""COMPUTED_VALUE"""),"Ян")</f>
        <v>Ян</v>
      </c>
      <c r="E8" s="1" t="str">
        <f aca="false">IFERROR(__xludf.dummyfunction("""COMPUTED_VALUE"""),"Омск")</f>
        <v>Омск</v>
      </c>
      <c r="F8" s="1" t="n">
        <f aca="false">IFERROR(__xludf.dummyfunction("""COMPUTED_VALUE"""),11)</f>
        <v>11</v>
      </c>
      <c r="G8" s="1" t="n">
        <f aca="false">IFERROR(__xludf.dummyfunction("""COMPUTED_VALUE"""),92)</f>
        <v>92</v>
      </c>
      <c r="H8" s="1"/>
      <c r="I8" s="42" t="str">
        <f aca="false">IFERROR(__xludf.dummyfunction("""COMPUTED_VALUE"""),"vk.com/id_id_idid_id")</f>
        <v>vk.com/id_id_idid_id</v>
      </c>
      <c r="J8" s="1" t="str">
        <f aca="false">IFERROR(__xludf.dummyfunction("""COMPUTED_VALUE"""),"yshvin@mail.ru")</f>
        <v>yshvin@mail.ru</v>
      </c>
      <c r="K8" s="1" t="str">
        <f aca="false">IFERROR(__xludf.dummyfunction("""COMPUTED_VALUE"""),"Математика")</f>
        <v>Математика</v>
      </c>
      <c r="L8" s="1" t="str">
        <f aca="false">IFERROR(__xludf.dummyfunction("""COMPUTED_VALUE"""),"Информатика")</f>
        <v>Информатика</v>
      </c>
      <c r="M8" s="1"/>
      <c r="N8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8" s="1" t="str">
        <f aca="false">IFERROR(__xludf.dummyfunction("""COMPUTED_VALUE"""),"Кинематограф 20 века")</f>
        <v>Кинематограф 20 века</v>
      </c>
      <c r="P8" s="1" t="str">
        <f aca="false">IFERROR(__xludf.dummyfunction("""COMPUTED_VALUE"""),"Нет")</f>
        <v>Нет</v>
      </c>
      <c r="Q8" s="1" t="n">
        <f aca="false">IFERROR(__xludf.dummyfunction("""COMPUTED_VALUE"""),7)</f>
        <v>7</v>
      </c>
      <c r="R8" s="1" t="n">
        <f aca="false">IFERROR(__xludf.dummyfunction("""COMPUTED_VALUE"""),2)</f>
        <v>2</v>
      </c>
      <c r="S8" s="1" t="n">
        <f aca="false">IFERROR(__xludf.dummyfunction("""COMPUTED_VALUE"""),TRUE())</f>
        <v>1</v>
      </c>
      <c r="AJ8" s="1" t="s">
        <v>159</v>
      </c>
    </row>
    <row r="9" customFormat="false" ht="15.75" hidden="false" customHeight="false" outlineLevel="0" collapsed="false">
      <c r="A9" s="16" t="n">
        <f aca="false">IF(NOT(ISBLANK(B8:B9)), ROW()-3,"")</f>
        <v>6</v>
      </c>
      <c r="B9" s="39" t="n">
        <f aca="false">IFERROR(__xludf.dummyfunction("""COMPUTED_VALUE"""),43966.6947437384)</f>
        <v>43966.69474</v>
      </c>
      <c r="C9" s="1" t="str">
        <f aca="false">IFERROR(__xludf.dummyfunction("""COMPUTED_VALUE"""),"Усова")</f>
        <v>Усова</v>
      </c>
      <c r="D9" s="1" t="str">
        <f aca="false">IFERROR(__xludf.dummyfunction("""COMPUTED_VALUE"""),"Вероника")</f>
        <v>Вероника</v>
      </c>
      <c r="E9" s="1" t="str">
        <f aca="false">IFERROR(__xludf.dummyfunction("""COMPUTED_VALUE"""),"Омск")</f>
        <v>Омск</v>
      </c>
      <c r="F9" s="1" t="n">
        <f aca="false">IFERROR(__xludf.dummyfunction("""COMPUTED_VALUE"""),8)</f>
        <v>8</v>
      </c>
      <c r="G9" s="1" t="n">
        <f aca="false">IFERROR(__xludf.dummyfunction("""COMPUTED_VALUE"""),117)</f>
        <v>117</v>
      </c>
      <c r="H9" s="1"/>
      <c r="I9" s="42" t="str">
        <f aca="false">IFERROR(__xludf.dummyfunction("""COMPUTED_VALUE"""),"vk.com/id451195781")</f>
        <v>vk.com/id451195781</v>
      </c>
      <c r="J9" s="1" t="str">
        <f aca="false">IFERROR(__xludf.dummyfunction("""COMPUTED_VALUE"""),"veronika.usova51@mail.ru")</f>
        <v>veronika.usova51@mail.ru</v>
      </c>
      <c r="K9" s="1" t="str">
        <f aca="false">IFERROR(__xludf.dummyfunction("""COMPUTED_VALUE"""),"Математика")</f>
        <v>Математика</v>
      </c>
      <c r="L9" s="1" t="str">
        <f aca="false">IFERROR(__xludf.dummyfunction("""COMPUTED_VALUE"""),"Право")</f>
        <v>Право</v>
      </c>
      <c r="M9" s="1" t="str">
        <f aca="false">IFERROR(__xludf.dummyfunction("""COMPUTED_VALUE"""),"Русский язык")</f>
        <v>Русский язык</v>
      </c>
      <c r="N9" s="1" t="str">
        <f aca="false">IFERROR(__xludf.dummyfunction("""COMPUTED_VALUE"""),"Как думают нейросети?")</f>
        <v>Как думают нейросети?</v>
      </c>
      <c r="O9" s="1" t="str">
        <f aca="false">IFERROR(__xludf.dummyfunction("""COMPUTED_VALUE"""),"Кинематограф 20 века")</f>
        <v>Кинематограф 20 века</v>
      </c>
      <c r="P9" s="1" t="str">
        <f aca="false">IFERROR(__xludf.dummyfunction("""COMPUTED_VALUE"""),"Да")</f>
        <v>Да</v>
      </c>
      <c r="Q9" s="1" t="n">
        <f aca="false">IFERROR(__xludf.dummyfunction("""COMPUTED_VALUE"""),9)</f>
        <v>9</v>
      </c>
      <c r="R9" s="1" t="n">
        <f aca="false">IFERROR(__xludf.dummyfunction("""COMPUTED_VALUE"""),2)</f>
        <v>2</v>
      </c>
      <c r="S9" s="1" t="n">
        <f aca="false">IFERROR(__xludf.dummyfunction("""COMPUTED_VALUE"""),TRUE())</f>
        <v>1</v>
      </c>
      <c r="AJ9" s="1" t="s">
        <v>550</v>
      </c>
    </row>
    <row r="10" customFormat="false" ht="15.75" hidden="false" customHeight="false" outlineLevel="0" collapsed="false">
      <c r="A10" s="16" t="n">
        <f aca="false">IF(NOT(ISBLANK(B9:B10)), ROW()-3,"")</f>
        <v>7</v>
      </c>
      <c r="B10" s="39" t="n">
        <f aca="false">IFERROR(__xludf.dummyfunction("""COMPUTED_VALUE"""),43966.6974434375)</f>
        <v>43966.69744</v>
      </c>
      <c r="C10" s="1" t="str">
        <f aca="false">IFERROR(__xludf.dummyfunction("""COMPUTED_VALUE"""),"Зайцева ")</f>
        <v>Зайцева</v>
      </c>
      <c r="D10" s="1" t="str">
        <f aca="false">IFERROR(__xludf.dummyfunction("""COMPUTED_VALUE"""),"Марина")</f>
        <v>Марина</v>
      </c>
      <c r="E10" s="1" t="str">
        <f aca="false">IFERROR(__xludf.dummyfunction("""COMPUTED_VALUE"""),"Омск ")</f>
        <v>Омск</v>
      </c>
      <c r="F10" s="1" t="n">
        <f aca="false">IFERROR(__xludf.dummyfunction("""COMPUTED_VALUE"""),10)</f>
        <v>10</v>
      </c>
      <c r="G10" s="1" t="n">
        <f aca="false">IFERROR(__xludf.dummyfunction("""COMPUTED_VALUE"""),149)</f>
        <v>149</v>
      </c>
      <c r="H10" s="1"/>
      <c r="I10" s="42" t="str">
        <f aca="false">IFERROR(__xludf.dummyfunction("""COMPUTED_VALUE"""),"vk.com/zzaitceva")</f>
        <v>vk.com/zzaitceva</v>
      </c>
      <c r="J10" s="1" t="str">
        <f aca="false">IFERROR(__xludf.dummyfunction("""COMPUTED_VALUE"""),"zzaitcevaz@yandex.ru")</f>
        <v>zzaitcevaz@yandex.ru</v>
      </c>
      <c r="K10" s="1" t="str">
        <f aca="false">IFERROR(__xludf.dummyfunction("""COMPUTED_VALUE"""),"Математика")</f>
        <v>Математика</v>
      </c>
      <c r="L10" s="1" t="str">
        <f aca="false">IFERROR(__xludf.dummyfunction("""COMPUTED_VALUE"""),"Русский язык")</f>
        <v>Русский язык</v>
      </c>
      <c r="M10" s="1"/>
      <c r="N10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10" s="1" t="str">
        <f aca="false">IFERROR(__xludf.dummyfunction("""COMPUTED_VALUE"""),"Кинематограф 20 века")</f>
        <v>Кинематограф 20 века</v>
      </c>
      <c r="P10" s="1" t="str">
        <f aca="false">IFERROR(__xludf.dummyfunction("""COMPUTED_VALUE"""),"Да")</f>
        <v>Да</v>
      </c>
      <c r="Q10" s="1" t="n">
        <f aca="false">IFERROR(__xludf.dummyfunction("""COMPUTED_VALUE"""),10)</f>
        <v>10</v>
      </c>
      <c r="R10" s="1" t="n">
        <f aca="false">IFERROR(__xludf.dummyfunction("""COMPUTED_VALUE"""),2)</f>
        <v>2</v>
      </c>
      <c r="S10" s="1" t="n">
        <f aca="false">IFERROR(__xludf.dummyfunction("""COMPUTED_VALUE"""),TRUE())</f>
        <v>1</v>
      </c>
      <c r="AJ10" s="1" t="s">
        <v>40</v>
      </c>
    </row>
    <row r="11" customFormat="false" ht="15.75" hidden="false" customHeight="false" outlineLevel="0" collapsed="false">
      <c r="A11" s="16" t="n">
        <f aca="false">IF(NOT(ISBLANK(B10:B11)), ROW()-3,"")</f>
        <v>8</v>
      </c>
      <c r="B11" s="39" t="n">
        <f aca="false">IFERROR(__xludf.dummyfunction("""COMPUTED_VALUE"""),43966.7070973032)</f>
        <v>43966.7071</v>
      </c>
      <c r="C11" s="1" t="str">
        <f aca="false">IFERROR(__xludf.dummyfunction("""COMPUTED_VALUE"""),"Гайдуков")</f>
        <v>Гайдуков</v>
      </c>
      <c r="D11" s="1" t="str">
        <f aca="false">IFERROR(__xludf.dummyfunction("""COMPUTED_VALUE"""),"Ростислав")</f>
        <v>Ростислав</v>
      </c>
      <c r="E11" s="1" t="str">
        <f aca="false">IFERROR(__xludf.dummyfunction("""COMPUTED_VALUE"""),"Омск")</f>
        <v>Омск</v>
      </c>
      <c r="F11" s="1" t="n">
        <f aca="false">IFERROR(__xludf.dummyfunction("""COMPUTED_VALUE"""),11)</f>
        <v>11</v>
      </c>
      <c r="G11" s="1" t="n">
        <f aca="false">IFERROR(__xludf.dummyfunction("""COMPUTED_VALUE"""),64)</f>
        <v>64</v>
      </c>
      <c r="H11" s="1"/>
      <c r="I11" s="42" t="str">
        <f aca="false">IFERROR(__xludf.dummyfunction("""COMPUTED_VALUE"""),"vk.com/rostgay")</f>
        <v>vk.com/rostgay</v>
      </c>
      <c r="J11" s="1" t="str">
        <f aca="false">IFERROR(__xludf.dummyfunction("""COMPUTED_VALUE"""),"poc105108@gmail.com")</f>
        <v>poc105108@gmail.com</v>
      </c>
      <c r="K11" s="1" t="str">
        <f aca="false">IFERROR(__xludf.dummyfunction("""COMPUTED_VALUE"""),"Математика")</f>
        <v>Математика</v>
      </c>
      <c r="L11" s="1" t="str">
        <f aca="false">IFERROR(__xludf.dummyfunction("""COMPUTED_VALUE"""),"Информатика")</f>
        <v>Информатика</v>
      </c>
      <c r="M11" s="1" t="str">
        <f aca="false">IFERROR(__xludf.dummyfunction("""COMPUTED_VALUE"""),"Русский язык")</f>
        <v>Русский язык</v>
      </c>
      <c r="N11" s="1" t="str">
        <f aca="false">IFERROR(__xludf.dummyfunction("""COMPUTED_VALUE"""),"Продвинутая арифметика")</f>
        <v>Продвинутая арифметика</v>
      </c>
      <c r="O11" s="1" t="str">
        <f aca="false">IFERROR(__xludf.dummyfunction("""COMPUTED_VALUE"""),"Кинематограф 20 века")</f>
        <v>Кинематограф 20 века</v>
      </c>
      <c r="P11" s="1" t="str">
        <f aca="false">IFERROR(__xludf.dummyfunction("""COMPUTED_VALUE"""),"Нет")</f>
        <v>Нет</v>
      </c>
      <c r="Q11" s="1" t="n">
        <f aca="false">IFERROR(__xludf.dummyfunction("""COMPUTED_VALUE"""),11)</f>
        <v>11</v>
      </c>
      <c r="R11" s="1" t="n">
        <f aca="false">IFERROR(__xludf.dummyfunction("""COMPUTED_VALUE"""),2)</f>
        <v>2</v>
      </c>
      <c r="S11" s="1" t="n">
        <f aca="false">IFERROR(__xludf.dummyfunction("""COMPUTED_VALUE"""),FALSE())</f>
        <v>0</v>
      </c>
      <c r="AJ11" s="1" t="s">
        <v>66</v>
      </c>
    </row>
    <row r="12" customFormat="false" ht="15.75" hidden="false" customHeight="false" outlineLevel="0" collapsed="false">
      <c r="A12" s="16" t="n">
        <f aca="false">IF(NOT(ISBLANK(B11:B12)), ROW()-3,"")</f>
        <v>9</v>
      </c>
      <c r="B12" s="39" t="n">
        <f aca="false">IFERROR(__xludf.dummyfunction("""COMPUTED_VALUE"""),43966.7096120718)</f>
        <v>43966.70961</v>
      </c>
      <c r="C12" s="1" t="str">
        <f aca="false">IFERROR(__xludf.dummyfunction("""COMPUTED_VALUE"""),"Михайленко")</f>
        <v>Михайленко</v>
      </c>
      <c r="D12" s="1" t="str">
        <f aca="false">IFERROR(__xludf.dummyfunction("""COMPUTED_VALUE"""),"Владимир")</f>
        <v>Владимир</v>
      </c>
      <c r="E12" s="1" t="str">
        <f aca="false">IFERROR(__xludf.dummyfunction("""COMPUTED_VALUE"""),"Омск")</f>
        <v>Омск</v>
      </c>
      <c r="F12" s="1" t="n">
        <f aca="false">IFERROR(__xludf.dummyfunction("""COMPUTED_VALUE"""),8)</f>
        <v>8</v>
      </c>
      <c r="G12" s="1" t="n">
        <f aca="false">IFERROR(__xludf.dummyfunction("""COMPUTED_VALUE"""),25)</f>
        <v>25</v>
      </c>
      <c r="H12" s="1"/>
      <c r="I12" s="42" t="str">
        <f aca="false">IFERROR(__xludf.dummyfunction("""COMPUTED_VALUE"""),"vk.com/id577339233")</f>
        <v>vk.com/id577339233</v>
      </c>
      <c r="J12" s="1" t="str">
        <f aca="false">IFERROR(__xludf.dummyfunction("""COMPUTED_VALUE"""),"volvo1801@yandex.ru")</f>
        <v>volvo1801@yandex.ru</v>
      </c>
      <c r="K12" s="1" t="str">
        <f aca="false">IFERROR(__xludf.dummyfunction("""COMPUTED_VALUE"""),"Математика")</f>
        <v>Математика</v>
      </c>
      <c r="L12" s="1" t="str">
        <f aca="false">IFERROR(__xludf.dummyfunction("""COMPUTED_VALUE"""),"Физика")</f>
        <v>Физика</v>
      </c>
      <c r="M12" s="1" t="str">
        <f aca="false">IFERROR(__xludf.dummyfunction("""COMPUTED_VALUE"""),"Право")</f>
        <v>Право</v>
      </c>
      <c r="N12" s="1" t="str">
        <f aca="false">IFERROR(__xludf.dummyfunction("""COMPUTED_VALUE"""),"Осторожно - анемия!")</f>
        <v>Осторожно - анемия!</v>
      </c>
      <c r="O12" s="1" t="str">
        <f aca="false">IFERROR(__xludf.dummyfunction("""COMPUTED_VALUE"""),"It`s tea time!")</f>
        <v>It`s tea time!</v>
      </c>
      <c r="P12" s="1" t="str">
        <f aca="false">IFERROR(__xludf.dummyfunction("""COMPUTED_VALUE"""),"Да")</f>
        <v>Да</v>
      </c>
      <c r="Q12" s="1" t="n">
        <f aca="false">IFERROR(__xludf.dummyfunction("""COMPUTED_VALUE"""),12)</f>
        <v>12</v>
      </c>
      <c r="R12" s="1" t="n">
        <f aca="false">IFERROR(__xludf.dummyfunction("""COMPUTED_VALUE"""),2)</f>
        <v>2</v>
      </c>
      <c r="S12" s="1" t="n">
        <f aca="false">IFERROR(__xludf.dummyfunction("""COMPUTED_VALUE"""),TRUE())</f>
        <v>1</v>
      </c>
      <c r="AJ12" s="1" t="s">
        <v>59</v>
      </c>
    </row>
    <row r="13" customFormat="false" ht="15.75" hidden="false" customHeight="false" outlineLevel="0" collapsed="false">
      <c r="A13" s="16" t="n">
        <f aca="false">IF(NOT(ISBLANK(B12:B13)), ROW()-3,"")</f>
        <v>10</v>
      </c>
      <c r="B13" s="39" t="n">
        <f aca="false">IFERROR(__xludf.dummyfunction("""COMPUTED_VALUE"""),43966.710188287)</f>
        <v>43966.71019</v>
      </c>
      <c r="C13" s="1" t="str">
        <f aca="false">IFERROR(__xludf.dummyfunction("""COMPUTED_VALUE"""),"Дмитриева")</f>
        <v>Дмитриева</v>
      </c>
      <c r="D13" s="1" t="str">
        <f aca="false">IFERROR(__xludf.dummyfunction("""COMPUTED_VALUE"""),"Елизавета")</f>
        <v>Елизавета</v>
      </c>
      <c r="E13" s="1" t="str">
        <f aca="false">IFERROR(__xludf.dummyfunction("""COMPUTED_VALUE"""),"Омск")</f>
        <v>Омск</v>
      </c>
      <c r="F13" s="1" t="n">
        <f aca="false">IFERROR(__xludf.dummyfunction("""COMPUTED_VALUE"""),10)</f>
        <v>10</v>
      </c>
      <c r="G13" s="1" t="n">
        <f aca="false">IFERROR(__xludf.dummyfunction("""COMPUTED_VALUE"""),139)</f>
        <v>139</v>
      </c>
      <c r="H13" s="1"/>
      <c r="I13" s="42" t="str">
        <f aca="false">IFERROR(__xludf.dummyfunction("""COMPUTED_VALUE"""),"vk.com/yoneeth")</f>
        <v>vk.com/yoneeth</v>
      </c>
      <c r="J13" s="1" t="str">
        <f aca="false">IFERROR(__xludf.dummyfunction("""COMPUTED_VALUE"""),"JuravlikJur@gmail.com")</f>
        <v>JuravlikJur@gmail.com</v>
      </c>
      <c r="K13" s="1" t="str">
        <f aca="false">IFERROR(__xludf.dummyfunction("""COMPUTED_VALUE"""),"Математика")</f>
        <v>Математика</v>
      </c>
      <c r="L13" s="1" t="str">
        <f aca="false">IFERROR(__xludf.dummyfunction("""COMPUTED_VALUE"""),"Информатика")</f>
        <v>Информатика</v>
      </c>
      <c r="M13" s="1" t="str">
        <f aca="false">IFERROR(__xludf.dummyfunction("""COMPUTED_VALUE"""),"Русский язык")</f>
        <v>Русский язык</v>
      </c>
      <c r="N13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13" s="1" t="str">
        <f aca="false">IFERROR(__xludf.dummyfunction("""COMPUTED_VALUE"""),"Кинематограф 20 века")</f>
        <v>Кинематограф 20 века</v>
      </c>
      <c r="P13" s="1" t="str">
        <f aca="false">IFERROR(__xludf.dummyfunction("""COMPUTED_VALUE"""),"Да")</f>
        <v>Да</v>
      </c>
      <c r="Q13" s="1" t="n">
        <f aca="false">IFERROR(__xludf.dummyfunction("""COMPUTED_VALUE"""),13)</f>
        <v>13</v>
      </c>
      <c r="R13" s="1" t="n">
        <f aca="false">IFERROR(__xludf.dummyfunction("""COMPUTED_VALUE"""),2)</f>
        <v>2</v>
      </c>
      <c r="S13" s="1" t="n">
        <f aca="false">IFERROR(__xludf.dummyfunction("""COMPUTED_VALUE"""),TRUE())</f>
        <v>1</v>
      </c>
      <c r="AJ13" s="3" t="s">
        <v>87</v>
      </c>
    </row>
    <row r="14" customFormat="false" ht="15.75" hidden="false" customHeight="false" outlineLevel="0" collapsed="false">
      <c r="A14" s="16" t="n">
        <f aca="false">IF(NOT(ISBLANK(B13:B14)), ROW()-3,"")</f>
        <v>11</v>
      </c>
      <c r="B14" s="39" t="n">
        <f aca="false">IFERROR(__xludf.dummyfunction("""COMPUTED_VALUE"""),43966.7237285069)</f>
        <v>43966.72373</v>
      </c>
      <c r="C14" s="1" t="str">
        <f aca="false">IFERROR(__xludf.dummyfunction("""COMPUTED_VALUE"""),"Терехова")</f>
        <v>Терехова</v>
      </c>
      <c r="D14" s="1" t="str">
        <f aca="false">IFERROR(__xludf.dummyfunction("""COMPUTED_VALUE"""),"Мария")</f>
        <v>Мария</v>
      </c>
      <c r="E14" s="1" t="str">
        <f aca="false">IFERROR(__xludf.dummyfunction("""COMPUTED_VALUE"""),"Омск")</f>
        <v>Омск</v>
      </c>
      <c r="F14" s="1" t="n">
        <f aca="false">IFERROR(__xludf.dummyfunction("""COMPUTED_VALUE"""),10)</f>
        <v>10</v>
      </c>
      <c r="G14" s="1" t="n">
        <f aca="false">IFERROR(__xludf.dummyfunction("""COMPUTED_VALUE"""),139)</f>
        <v>139</v>
      </c>
      <c r="H14" s="1"/>
      <c r="I14" s="42" t="str">
        <f aca="false">IFERROR(__xludf.dummyfunction("""COMPUTED_VALUE"""),"vk.com/welcometomybeer")</f>
        <v>vk.com/welcometomybeer</v>
      </c>
      <c r="J14" s="1" t="str">
        <f aca="false">IFERROR(__xludf.dummyfunction("""COMPUTED_VALUE"""),"sonofthenight7@mail.ru")</f>
        <v>sonofthenight7@mail.ru</v>
      </c>
      <c r="K14" s="1" t="str">
        <f aca="false">IFERROR(__xludf.dummyfunction("""COMPUTED_VALUE"""),"Математика")</f>
        <v>Математика</v>
      </c>
      <c r="L14" s="1" t="str">
        <f aca="false">IFERROR(__xludf.dummyfunction("""COMPUTED_VALUE"""),"Физика")</f>
        <v>Физика</v>
      </c>
      <c r="M14" s="1" t="str">
        <f aca="false">IFERROR(__xludf.dummyfunction("""COMPUTED_VALUE"""),"Русский язык")</f>
        <v>Русский язык</v>
      </c>
      <c r="N14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14" s="1" t="str">
        <f aca="false">IFERROR(__xludf.dummyfunction("""COMPUTED_VALUE"""),"Кинематограф 20 века")</f>
        <v>Кинематограф 20 века</v>
      </c>
      <c r="P14" s="1" t="str">
        <f aca="false">IFERROR(__xludf.dummyfunction("""COMPUTED_VALUE"""),"Да")</f>
        <v>Да</v>
      </c>
      <c r="Q14" s="1" t="n">
        <f aca="false">IFERROR(__xludf.dummyfunction("""COMPUTED_VALUE"""),14)</f>
        <v>14</v>
      </c>
      <c r="R14" s="1" t="n">
        <f aca="false">IFERROR(__xludf.dummyfunction("""COMPUTED_VALUE"""),2)</f>
        <v>2</v>
      </c>
      <c r="S14" s="1" t="n">
        <f aca="false">IFERROR(__xludf.dummyfunction("""COMPUTED_VALUE"""),TRUE())</f>
        <v>1</v>
      </c>
      <c r="AJ14" s="1" t="s">
        <v>289</v>
      </c>
    </row>
    <row r="15" customFormat="false" ht="15.75" hidden="false" customHeight="false" outlineLevel="0" collapsed="false">
      <c r="A15" s="16" t="n">
        <f aca="false">IF(NOT(ISBLANK(B14:B15)), ROW()-3,"")</f>
        <v>12</v>
      </c>
      <c r="B15" s="39" t="n">
        <f aca="false">IFERROR(__xludf.dummyfunction("""COMPUTED_VALUE"""),43966.7490501273)</f>
        <v>43966.74905</v>
      </c>
      <c r="C15" s="1" t="str">
        <f aca="false">IFERROR(__xludf.dummyfunction("""COMPUTED_VALUE"""),"Куксевич")</f>
        <v>Куксевич</v>
      </c>
      <c r="D15" s="1" t="str">
        <f aca="false">IFERROR(__xludf.dummyfunction("""COMPUTED_VALUE"""),"Виктория ")</f>
        <v>Виктория</v>
      </c>
      <c r="E15" s="1" t="str">
        <f aca="false">IFERROR(__xludf.dummyfunction("""COMPUTED_VALUE"""),"Омск ")</f>
        <v>Омск</v>
      </c>
      <c r="F15" s="1" t="n">
        <f aca="false">IFERROR(__xludf.dummyfunction("""COMPUTED_VALUE"""),10)</f>
        <v>10</v>
      </c>
      <c r="G15" s="1" t="n">
        <f aca="false">IFERROR(__xludf.dummyfunction("""COMPUTED_VALUE"""),56)</f>
        <v>56</v>
      </c>
      <c r="H15" s="1"/>
      <c r="I15" s="43" t="str">
        <f aca="false">IFERROR(__xludf.dummyfunction("""COMPUTED_VALUE"""),"vk.com/id296720570")</f>
        <v>vk.com/id296720570</v>
      </c>
      <c r="J15" s="1" t="str">
        <f aca="false">IFERROR(__xludf.dummyfunction("""COMPUTED_VALUE"""),"vikulika932@gmail.com")</f>
        <v>vikulika932@gmail.com</v>
      </c>
      <c r="K15" s="1" t="str">
        <f aca="false">IFERROR(__xludf.dummyfunction("""COMPUTED_VALUE"""),"Математика")</f>
        <v>Математика</v>
      </c>
      <c r="L15" s="1" t="str">
        <f aca="false">IFERROR(__xludf.dummyfunction("""COMPUTED_VALUE"""),"Право")</f>
        <v>Право</v>
      </c>
      <c r="M15" s="1"/>
      <c r="N15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15" s="1" t="str">
        <f aca="false">IFERROR(__xludf.dummyfunction("""COMPUTED_VALUE"""),"Квантовые вычисления")</f>
        <v>Квантовые вычисления</v>
      </c>
      <c r="P15" s="1" t="str">
        <f aca="false">IFERROR(__xludf.dummyfunction("""COMPUTED_VALUE"""),"Нет")</f>
        <v>Нет</v>
      </c>
      <c r="Q15" s="1" t="n">
        <f aca="false">IFERROR(__xludf.dummyfunction("""COMPUTED_VALUE"""),18)</f>
        <v>18</v>
      </c>
      <c r="R15" s="1" t="n">
        <f aca="false">IFERROR(__xludf.dummyfunction("""COMPUTED_VALUE"""),2)</f>
        <v>2</v>
      </c>
      <c r="S15" s="1" t="n">
        <f aca="false">IFERROR(__xludf.dummyfunction("""COMPUTED_VALUE"""),FALSE())</f>
        <v>0</v>
      </c>
      <c r="AJ15" s="1" t="s">
        <v>19</v>
      </c>
    </row>
    <row r="16" customFormat="false" ht="15.75" hidden="false" customHeight="false" outlineLevel="0" collapsed="false">
      <c r="A16" s="16" t="n">
        <f aca="false">IF(NOT(ISBLANK(B15:B16)), ROW()-3,"")</f>
        <v>13</v>
      </c>
      <c r="B16" s="39" t="n">
        <f aca="false">IFERROR(__xludf.dummyfunction("""COMPUTED_VALUE"""),43966.7691192361)</f>
        <v>43966.76912</v>
      </c>
      <c r="C16" s="1" t="str">
        <f aca="false">IFERROR(__xludf.dummyfunction("""COMPUTED_VALUE"""),"Калиниченко")</f>
        <v>Калиниченко</v>
      </c>
      <c r="D16" s="1" t="str">
        <f aca="false">IFERROR(__xludf.dummyfunction("""COMPUTED_VALUE"""),"Арсений")</f>
        <v>Арсений</v>
      </c>
      <c r="E16" s="1" t="str">
        <f aca="false">IFERROR(__xludf.dummyfunction("""COMPUTED_VALUE"""),"Омск")</f>
        <v>Омск</v>
      </c>
      <c r="F16" s="1" t="n">
        <f aca="false">IFERROR(__xludf.dummyfunction("""COMPUTED_VALUE"""),11)</f>
        <v>11</v>
      </c>
      <c r="G16" s="1" t="n">
        <f aca="false">IFERROR(__xludf.dummyfunction("""COMPUTED_VALUE"""),51)</f>
        <v>51</v>
      </c>
      <c r="H16" s="1" t="str">
        <f aca="false">IFERROR(__xludf.dummyfunction("""COMPUTED_VALUE"""),"Экзы")</f>
        <v>Экзы</v>
      </c>
      <c r="I16" s="42" t="str">
        <f aca="false">IFERROR(__xludf.dummyfunction("""COMPUTED_VALUE"""),"vk.com/a.kalinechenko")</f>
        <v>vk.com/a.kalinechenko</v>
      </c>
      <c r="J16" s="1" t="str">
        <f aca="false">IFERROR(__xludf.dummyfunction("""COMPUTED_VALUE"""),"arsenka2034@gmail.com")</f>
        <v>arsenka2034@gmail.com</v>
      </c>
      <c r="K16" s="1" t="str">
        <f aca="false">IFERROR(__xludf.dummyfunction("""COMPUTED_VALUE"""),"Математика")</f>
        <v>Математика</v>
      </c>
      <c r="L16" s="1" t="str">
        <f aca="false">IFERROR(__xludf.dummyfunction("""COMPUTED_VALUE"""),"Информатика")</f>
        <v>Информатика</v>
      </c>
      <c r="M16" s="1" t="str">
        <f aca="false">IFERROR(__xludf.dummyfunction("""COMPUTED_VALUE"""),"Русский язык")</f>
        <v>Русский язык</v>
      </c>
      <c r="N16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16" s="1" t="str">
        <f aca="false">IFERROR(__xludf.dummyfunction("""COMPUTED_VALUE"""),"Общая патология")</f>
        <v>Общая патология</v>
      </c>
      <c r="P16" s="1" t="str">
        <f aca="false">IFERROR(__xludf.dummyfunction("""COMPUTED_VALUE"""),"Да")</f>
        <v>Да</v>
      </c>
      <c r="Q16" s="1" t="n">
        <f aca="false">IFERROR(__xludf.dummyfunction("""COMPUTED_VALUE"""),20)</f>
        <v>20</v>
      </c>
      <c r="R16" s="1" t="n">
        <f aca="false">IFERROR(__xludf.dummyfunction("""COMPUTED_VALUE"""),2)</f>
        <v>2</v>
      </c>
      <c r="S16" s="1" t="n">
        <f aca="false">IFERROR(__xludf.dummyfunction("""COMPUTED_VALUE"""),TRUE())</f>
        <v>1</v>
      </c>
      <c r="AJ16" s="1" t="s">
        <v>80</v>
      </c>
    </row>
    <row r="17" customFormat="false" ht="15.75" hidden="false" customHeight="false" outlineLevel="0" collapsed="false">
      <c r="A17" s="16" t="n">
        <f aca="false">IF(NOT(ISBLANK(B16:B17)), ROW()-3,"")</f>
        <v>14</v>
      </c>
      <c r="B17" s="39" t="n">
        <f aca="false">IFERROR(__xludf.dummyfunction("""COMPUTED_VALUE"""),43966.7976550463)</f>
        <v>43966.79766</v>
      </c>
      <c r="C17" s="1" t="str">
        <f aca="false">IFERROR(__xludf.dummyfunction("""COMPUTED_VALUE"""),"Прохоров")</f>
        <v>Прохоров</v>
      </c>
      <c r="D17" s="1" t="str">
        <f aca="false">IFERROR(__xludf.dummyfunction("""COMPUTED_VALUE"""),"Сергей")</f>
        <v>Сергей</v>
      </c>
      <c r="E17" s="1" t="str">
        <f aca="false">IFERROR(__xludf.dummyfunction("""COMPUTED_VALUE"""),"Омск")</f>
        <v>Омск</v>
      </c>
      <c r="F17" s="1" t="n">
        <f aca="false">IFERROR(__xludf.dummyfunction("""COMPUTED_VALUE"""),10)</f>
        <v>10</v>
      </c>
      <c r="G17" s="1" t="n">
        <f aca="false">IFERROR(__xludf.dummyfunction("""COMPUTED_VALUE"""),139)</f>
        <v>139</v>
      </c>
      <c r="H17" s="1"/>
      <c r="I17" s="42" t="str">
        <f aca="false">IFERROR(__xludf.dummyfunction("""COMPUTED_VALUE"""),"vk.com/sergey.prokhorov2000")</f>
        <v>vk.com/sergey.prokhorov2000</v>
      </c>
      <c r="J17" s="1" t="str">
        <f aca="false">IFERROR(__xludf.dummyfunction("""COMPUTED_VALUE"""),"sergeyproinb@gmail.com")</f>
        <v>sergeyproinb@gmail.com</v>
      </c>
      <c r="K17" s="1" t="str">
        <f aca="false">IFERROR(__xludf.dummyfunction("""COMPUTED_VALUE"""),"Математика")</f>
        <v>Математика</v>
      </c>
      <c r="L17" s="1" t="str">
        <f aca="false">IFERROR(__xludf.dummyfunction("""COMPUTED_VALUE"""),"Физика")</f>
        <v>Физика</v>
      </c>
      <c r="M17" s="1" t="str">
        <f aca="false">IFERROR(__xludf.dummyfunction("""COMPUTED_VALUE"""),"Информатика")</f>
        <v>Информатика</v>
      </c>
      <c r="N17" s="1" t="str">
        <f aca="false">IFERROR(__xludf.dummyfunction("""COMPUTED_VALUE"""),"Как думают нейросети?")</f>
        <v>Как думают нейросети?</v>
      </c>
      <c r="O17" s="1" t="str">
        <f aca="false">IFERROR(__xludf.dummyfunction("""COMPUTED_VALUE"""),"Как заставить машину думать логически без нейросетей")</f>
        <v>Как заставить машину думать логически без нейросетей</v>
      </c>
      <c r="P17" s="1" t="str">
        <f aca="false">IFERROR(__xludf.dummyfunction("""COMPUTED_VALUE"""),"Да")</f>
        <v>Да</v>
      </c>
      <c r="Q17" s="1" t="n">
        <f aca="false">IFERROR(__xludf.dummyfunction("""COMPUTED_VALUE"""),22)</f>
        <v>22</v>
      </c>
      <c r="R17" s="1" t="n">
        <f aca="false">IFERROR(__xludf.dummyfunction("""COMPUTED_VALUE"""),2)</f>
        <v>2</v>
      </c>
      <c r="S17" s="1" t="n">
        <f aca="false">IFERROR(__xludf.dummyfunction("""COMPUTED_VALUE"""),FALSE())</f>
        <v>0</v>
      </c>
      <c r="AJ17" s="1" t="s">
        <v>114</v>
      </c>
    </row>
    <row r="18" customFormat="false" ht="15.75" hidden="false" customHeight="false" outlineLevel="0" collapsed="false">
      <c r="A18" s="16" t="n">
        <f aca="false">IF(NOT(ISBLANK(B17:B18)), ROW()-3,"")</f>
        <v>15</v>
      </c>
      <c r="B18" s="39" t="n">
        <f aca="false">IFERROR(__xludf.dummyfunction("""COMPUTED_VALUE"""),43966.8032420949)</f>
        <v>43966.80324</v>
      </c>
      <c r="C18" s="1" t="str">
        <f aca="false">IFERROR(__xludf.dummyfunction("""COMPUTED_VALUE"""),"Таранова")</f>
        <v>Таранова</v>
      </c>
      <c r="D18" s="1" t="str">
        <f aca="false">IFERROR(__xludf.dummyfunction("""COMPUTED_VALUE"""),"Екатерина")</f>
        <v>Екатерина</v>
      </c>
      <c r="E18" s="1" t="str">
        <f aca="false">IFERROR(__xludf.dummyfunction("""COMPUTED_VALUE"""),"Омск")</f>
        <v>Омск</v>
      </c>
      <c r="F18" s="1" t="n">
        <f aca="false">IFERROR(__xludf.dummyfunction("""COMPUTED_VALUE"""),10)</f>
        <v>10</v>
      </c>
      <c r="G18" s="1" t="n">
        <f aca="false">IFERROR(__xludf.dummyfunction("""COMPUTED_VALUE"""),7)</f>
        <v>7</v>
      </c>
      <c r="H18" s="1"/>
      <c r="I18" s="42" t="str">
        <f aca="false">IFERROR(__xludf.dummyfunction("""COMPUTED_VALUE"""),"vk.com/ktaranova3")</f>
        <v>vk.com/ktaranova3</v>
      </c>
      <c r="J18" s="1" t="str">
        <f aca="false">IFERROR(__xludf.dummyfunction("""COMPUTED_VALUE"""),"katataranova684@gmail.com")</f>
        <v>katataranova684@gmail.com</v>
      </c>
      <c r="K18" s="1" t="str">
        <f aca="false">IFERROR(__xludf.dummyfunction("""COMPUTED_VALUE"""),"Математика")</f>
        <v>Математика</v>
      </c>
      <c r="L18" s="1" t="str">
        <f aca="false">IFERROR(__xludf.dummyfunction("""COMPUTED_VALUE"""),"Биология")</f>
        <v>Биология</v>
      </c>
      <c r="M18" s="1" t="str">
        <f aca="false">IFERROR(__xludf.dummyfunction("""COMPUTED_VALUE"""),"Право")</f>
        <v>Право</v>
      </c>
      <c r="N18" s="1" t="str">
        <f aca="false">IFERROR(__xludf.dummyfunction("""COMPUTED_VALUE"""),"Психология")</f>
        <v>Психология</v>
      </c>
      <c r="O18" s="1" t="str">
        <f aca="false">IFERROR(__xludf.dummyfunction("""COMPUTED_VALUE"""),"Общая патология")</f>
        <v>Общая патология</v>
      </c>
      <c r="P18" s="1" t="str">
        <f aca="false">IFERROR(__xludf.dummyfunction("""COMPUTED_VALUE"""),"Да")</f>
        <v>Да</v>
      </c>
      <c r="Q18" s="1" t="n">
        <f aca="false">IFERROR(__xludf.dummyfunction("""COMPUTED_VALUE"""),23)</f>
        <v>23</v>
      </c>
      <c r="R18" s="1" t="n">
        <f aca="false">IFERROR(__xludf.dummyfunction("""COMPUTED_VALUE"""),2)</f>
        <v>2</v>
      </c>
      <c r="S18" s="1" t="n">
        <f aca="false">IFERROR(__xludf.dummyfunction("""COMPUTED_VALUE"""),TRUE())</f>
        <v>1</v>
      </c>
      <c r="AJ18" s="1" t="s">
        <v>135</v>
      </c>
    </row>
    <row r="19" customFormat="false" ht="15.75" hidden="false" customHeight="false" outlineLevel="0" collapsed="false">
      <c r="A19" s="16" t="n">
        <f aca="false">IF(NOT(ISBLANK(B18:B19)), ROW()-3,"")</f>
        <v>16</v>
      </c>
      <c r="B19" s="39" t="n">
        <f aca="false">IFERROR(__xludf.dummyfunction("""COMPUTED_VALUE"""),43966.8480454051)</f>
        <v>43966.84805</v>
      </c>
      <c r="C19" s="1" t="str">
        <f aca="false">IFERROR(__xludf.dummyfunction("""COMPUTED_VALUE"""),"Перевальская")</f>
        <v>Перевальская</v>
      </c>
      <c r="D19" s="1" t="str">
        <f aca="false">IFERROR(__xludf.dummyfunction("""COMPUTED_VALUE"""),"Алена")</f>
        <v>Алена</v>
      </c>
      <c r="E19" s="1" t="str">
        <f aca="false">IFERROR(__xludf.dummyfunction("""COMPUTED_VALUE"""),"Омск")</f>
        <v>Омск</v>
      </c>
      <c r="F19" s="1" t="n">
        <f aca="false">IFERROR(__xludf.dummyfunction("""COMPUTED_VALUE"""),9)</f>
        <v>9</v>
      </c>
      <c r="G19" s="1" t="n">
        <f aca="false">IFERROR(__xludf.dummyfunction("""COMPUTED_VALUE"""),117)</f>
        <v>117</v>
      </c>
      <c r="H19" s="1"/>
      <c r="I19" s="42" t="str">
        <f aca="false">IFERROR(__xludf.dummyfunction("""COMPUTED_VALUE"""),"vk.com/id258574005")</f>
        <v>vk.com/id258574005</v>
      </c>
      <c r="J19" s="1" t="str">
        <f aca="false">IFERROR(__xludf.dummyfunction("""COMPUTED_VALUE"""),"a.perevalskaya@gmail.com")</f>
        <v>a.perevalskaya@gmail.com</v>
      </c>
      <c r="K19" s="1" t="str">
        <f aca="false">IFERROR(__xludf.dummyfunction("""COMPUTED_VALUE"""),"Математика")</f>
        <v>Математика</v>
      </c>
      <c r="L19" s="1" t="str">
        <f aca="false">IFERROR(__xludf.dummyfunction("""COMPUTED_VALUE"""),"Информатика")</f>
        <v>Информатика</v>
      </c>
      <c r="M19" s="1"/>
      <c r="N19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19" s="1" t="str">
        <f aca="false">IFERROR(__xludf.dummyfunction("""COMPUTED_VALUE"""),"It`s tea time!")</f>
        <v>It`s tea time!</v>
      </c>
      <c r="P19" s="1" t="str">
        <f aca="false">IFERROR(__xludf.dummyfunction("""COMPUTED_VALUE"""),"Да")</f>
        <v>Да</v>
      </c>
      <c r="Q19" s="1" t="n">
        <f aca="false">IFERROR(__xludf.dummyfunction("""COMPUTED_VALUE"""),24)</f>
        <v>24</v>
      </c>
      <c r="R19" s="1" t="n">
        <f aca="false">IFERROR(__xludf.dummyfunction("""COMPUTED_VALUE"""),2)</f>
        <v>2</v>
      </c>
      <c r="S19" s="1" t="n">
        <f aca="false">IFERROR(__xludf.dummyfunction("""COMPUTED_VALUE"""),TRUE())</f>
        <v>1</v>
      </c>
      <c r="AJ19" s="1" t="s">
        <v>140</v>
      </c>
    </row>
    <row r="20" customFormat="false" ht="15.75" hidden="false" customHeight="false" outlineLevel="0" collapsed="false">
      <c r="A20" s="16" t="n">
        <f aca="false">IF(NOT(ISBLANK(B19:B20)), ROW()-3,"")</f>
        <v>17</v>
      </c>
      <c r="B20" s="39" t="n">
        <f aca="false">IFERROR(__xludf.dummyfunction("""COMPUTED_VALUE"""),43966.849057963)</f>
        <v>43966.84906</v>
      </c>
      <c r="C20" s="1" t="str">
        <f aca="false">IFERROR(__xludf.dummyfunction("""COMPUTED_VALUE"""),"Подворная")</f>
        <v>Подворная</v>
      </c>
      <c r="D20" s="1" t="str">
        <f aca="false">IFERROR(__xludf.dummyfunction("""COMPUTED_VALUE"""),"Кристина")</f>
        <v>Кристина</v>
      </c>
      <c r="E20" s="1" t="str">
        <f aca="false">IFERROR(__xludf.dummyfunction("""COMPUTED_VALUE"""),"Омск")</f>
        <v>Омск</v>
      </c>
      <c r="F20" s="1" t="n">
        <f aca="false">IFERROR(__xludf.dummyfunction("""COMPUTED_VALUE"""),9)</f>
        <v>9</v>
      </c>
      <c r="G20" s="1" t="n">
        <f aca="false">IFERROR(__xludf.dummyfunction("""COMPUTED_VALUE"""),117)</f>
        <v>117</v>
      </c>
      <c r="H20" s="44"/>
      <c r="I20" s="42" t="str">
        <f aca="false">IFERROR(__xludf.dummyfunction("""COMPUTED_VALUE"""),"vk.com/id324261632")</f>
        <v>vk.com/id324261632</v>
      </c>
      <c r="J20" s="1" t="str">
        <f aca="false">IFERROR(__xludf.dummyfunction("""COMPUTED_VALUE"""),"podvornaya05@bk.ru")</f>
        <v>podvornaya05@bk.ru</v>
      </c>
      <c r="K20" s="1" t="str">
        <f aca="false">IFERROR(__xludf.dummyfunction("""COMPUTED_VALUE"""),"Математика")</f>
        <v>Математика</v>
      </c>
      <c r="L20" s="1" t="str">
        <f aca="false">IFERROR(__xludf.dummyfunction("""COMPUTED_VALUE"""),"Право")</f>
        <v>Право</v>
      </c>
      <c r="M20" s="1" t="str">
        <f aca="false">IFERROR(__xludf.dummyfunction("""COMPUTED_VALUE"""),"Экономика")</f>
        <v>Экономика</v>
      </c>
      <c r="N20" s="1" t="str">
        <f aca="false">IFERROR(__xludf.dummyfunction("""COMPUTED_VALUE"""),"Психология")</f>
        <v>Психология</v>
      </c>
      <c r="O20" s="1" t="str">
        <f aca="false">IFERROR(__xludf.dummyfunction("""COMPUTED_VALUE"""),"It`s tea time!")</f>
        <v>It`s tea time!</v>
      </c>
      <c r="P20" s="1" t="str">
        <f aca="false">IFERROR(__xludf.dummyfunction("""COMPUTED_VALUE"""),"Да")</f>
        <v>Да</v>
      </c>
      <c r="Q20" s="1" t="n">
        <f aca="false">IFERROR(__xludf.dummyfunction("""COMPUTED_VALUE"""),25)</f>
        <v>25</v>
      </c>
      <c r="R20" s="1" t="n">
        <f aca="false">IFERROR(__xludf.dummyfunction("""COMPUTED_VALUE"""),2)</f>
        <v>2</v>
      </c>
      <c r="S20" s="1" t="n">
        <f aca="false">IFERROR(__xludf.dummyfunction("""COMPUTED_VALUE"""),TRUE())</f>
        <v>1</v>
      </c>
      <c r="AJ20" s="1" t="s">
        <v>41</v>
      </c>
    </row>
    <row r="21" customFormat="false" ht="15.75" hidden="false" customHeight="false" outlineLevel="0" collapsed="false">
      <c r="A21" s="16" t="n">
        <f aca="false">IF(NOT(ISBLANK(B20:B21)), ROW()-3,"")</f>
        <v>18</v>
      </c>
      <c r="B21" s="39" t="n">
        <f aca="false">IFERROR(__xludf.dummyfunction("""COMPUTED_VALUE"""),43967.4205156019)</f>
        <v>43967.42052</v>
      </c>
      <c r="C21" s="1" t="str">
        <f aca="false">IFERROR(__xludf.dummyfunction("""COMPUTED_VALUE"""),"Треус")</f>
        <v>Треус</v>
      </c>
      <c r="D21" s="1" t="str">
        <f aca="false">IFERROR(__xludf.dummyfunction("""COMPUTED_VALUE"""),"Иван")</f>
        <v>Иван</v>
      </c>
      <c r="E21" s="1" t="str">
        <f aca="false">IFERROR(__xludf.dummyfunction("""COMPUTED_VALUE"""),"Омск")</f>
        <v>Омск</v>
      </c>
      <c r="F21" s="1" t="n">
        <f aca="false">IFERROR(__xludf.dummyfunction("""COMPUTED_VALUE"""),10)</f>
        <v>10</v>
      </c>
      <c r="G21" s="1" t="n">
        <f aca="false">IFERROR(__xludf.dummyfunction("""COMPUTED_VALUE"""),139)</f>
        <v>139</v>
      </c>
      <c r="H21" s="1"/>
      <c r="I21" s="42" t="str">
        <f aca="false">IFERROR(__xludf.dummyfunction("""COMPUTED_VALUE"""),"vk.com/id439954024")</f>
        <v>vk.com/id439954024</v>
      </c>
      <c r="J21" s="1" t="str">
        <f aca="false">IFERROR(__xludf.dummyfunction("""COMPUTED_VALUE"""),"lockktar.ogar@gmail.com")</f>
        <v>lockktar.ogar@gmail.com</v>
      </c>
      <c r="K21" s="1" t="str">
        <f aca="false">IFERROR(__xludf.dummyfunction("""COMPUTED_VALUE"""),"Математика")</f>
        <v>Математика</v>
      </c>
      <c r="L21" s="1" t="str">
        <f aca="false">IFERROR(__xludf.dummyfunction("""COMPUTED_VALUE"""),"Информатика")</f>
        <v>Информатика</v>
      </c>
      <c r="M21" s="1"/>
      <c r="N21" s="1" t="str">
        <f aca="false">IFERROR(__xludf.dummyfunction("""COMPUTED_VALUE"""),"Как думают нейросети?")</f>
        <v>Как думают нейросети?</v>
      </c>
      <c r="O21" s="1" t="str">
        <f aca="false">IFERROR(__xludf.dummyfunction("""COMPUTED_VALUE"""),"Теория вероятностей")</f>
        <v>Теория вероятностей</v>
      </c>
      <c r="P21" s="1" t="str">
        <f aca="false">IFERROR(__xludf.dummyfunction("""COMPUTED_VALUE"""),"Нет")</f>
        <v>Нет</v>
      </c>
      <c r="Q21" s="1" t="n">
        <f aca="false">IFERROR(__xludf.dummyfunction("""COMPUTED_VALUE"""),31)</f>
        <v>31</v>
      </c>
      <c r="R21" s="1" t="n">
        <f aca="false">IFERROR(__xludf.dummyfunction("""COMPUTED_VALUE"""),2)</f>
        <v>2</v>
      </c>
      <c r="S21" s="1" t="n">
        <f aca="false">IFERROR(__xludf.dummyfunction("""COMPUTED_VALUE"""),TRUE())</f>
        <v>1</v>
      </c>
      <c r="AJ21" s="1" t="s">
        <v>27</v>
      </c>
    </row>
    <row r="22" customFormat="false" ht="15.75" hidden="false" customHeight="false" outlineLevel="0" collapsed="false">
      <c r="A22" s="16" t="n">
        <f aca="false">IF(NOT(ISBLANK(B21:B22)), ROW()-3,"")</f>
        <v>19</v>
      </c>
      <c r="B22" s="39" t="n">
        <f aca="false">IFERROR(__xludf.dummyfunction("""COMPUTED_VALUE"""),43967.4350991898)</f>
        <v>43967.4351</v>
      </c>
      <c r="C22" s="1" t="str">
        <f aca="false">IFERROR(__xludf.dummyfunction("""COMPUTED_VALUE"""),"Суслов")</f>
        <v>Суслов</v>
      </c>
      <c r="D22" s="1" t="str">
        <f aca="false">IFERROR(__xludf.dummyfunction("""COMPUTED_VALUE"""),"Роман")</f>
        <v>Роман</v>
      </c>
      <c r="E22" s="1" t="str">
        <f aca="false">IFERROR(__xludf.dummyfunction("""COMPUTED_VALUE"""),"Омск")</f>
        <v>Омск</v>
      </c>
      <c r="F22" s="1" t="n">
        <f aca="false">IFERROR(__xludf.dummyfunction("""COMPUTED_VALUE"""),8)</f>
        <v>8</v>
      </c>
      <c r="G22" s="1" t="n">
        <f aca="false">IFERROR(__xludf.dummyfunction("""COMPUTED_VALUE"""),140)</f>
        <v>140</v>
      </c>
      <c r="H22" s="1"/>
      <c r="I22" s="42" t="str">
        <f aca="false">IFERROR(__xludf.dummyfunction("""COMPUTED_VALUE"""),"vk.com/id277939575")</f>
        <v>vk.com/id277939575</v>
      </c>
      <c r="J22" s="1" t="str">
        <f aca="false">IFERROR(__xludf.dummyfunction("""COMPUTED_VALUE"""),"sus.roma2017@yandex.ru")</f>
        <v>sus.roma2017@yandex.ru</v>
      </c>
      <c r="K22" s="1" t="str">
        <f aca="false">IFERROR(__xludf.dummyfunction("""COMPUTED_VALUE"""),"Математика")</f>
        <v>Математика</v>
      </c>
      <c r="L22" s="1" t="str">
        <f aca="false">IFERROR(__xludf.dummyfunction("""COMPUTED_VALUE"""),"Информатика")</f>
        <v>Информатика</v>
      </c>
      <c r="M22" s="1" t="str">
        <f aca="false">IFERROR(__xludf.dummyfunction("""COMPUTED_VALUE"""),"Русский язык")</f>
        <v>Русский язык</v>
      </c>
      <c r="N22" s="1" t="str">
        <f aca="false">IFERROR(__xludf.dummyfunction("""COMPUTED_VALUE"""),"Как думают нейросети?")</f>
        <v>Как думают нейросети?</v>
      </c>
      <c r="O22" s="1" t="str">
        <f aca="false">IFERROR(__xludf.dummyfunction("""COMPUTED_VALUE"""),"Теория вероятностей")</f>
        <v>Теория вероятностей</v>
      </c>
      <c r="P22" s="1" t="str">
        <f aca="false">IFERROR(__xludf.dummyfunction("""COMPUTED_VALUE"""),"Нет")</f>
        <v>Нет</v>
      </c>
      <c r="Q22" s="1" t="n">
        <f aca="false">IFERROR(__xludf.dummyfunction("""COMPUTED_VALUE"""),33)</f>
        <v>33</v>
      </c>
      <c r="R22" s="1" t="n">
        <f aca="false">IFERROR(__xludf.dummyfunction("""COMPUTED_VALUE"""),2)</f>
        <v>2</v>
      </c>
      <c r="S22" s="1" t="n">
        <f aca="false">IFERROR(__xludf.dummyfunction("""COMPUTED_VALUE"""),TRUE())</f>
        <v>1</v>
      </c>
      <c r="AJ22" s="1" t="s">
        <v>34</v>
      </c>
    </row>
    <row r="23" customFormat="false" ht="15.75" hidden="false" customHeight="false" outlineLevel="0" collapsed="false">
      <c r="A23" s="16" t="n">
        <f aca="false">IF(NOT(ISBLANK(B22:B23)), ROW()-3,"")</f>
        <v>20</v>
      </c>
      <c r="B23" s="39" t="n">
        <f aca="false">IFERROR(__xludf.dummyfunction("""COMPUTED_VALUE"""),43967.5802103819)</f>
        <v>43967.58021</v>
      </c>
      <c r="C23" s="1" t="str">
        <f aca="false">IFERROR(__xludf.dummyfunction("""COMPUTED_VALUE"""),"Кано")</f>
        <v>Кано</v>
      </c>
      <c r="D23" s="1" t="str">
        <f aca="false">IFERROR(__xludf.dummyfunction("""COMPUTED_VALUE"""),"Максим")</f>
        <v>Максим</v>
      </c>
      <c r="E23" s="1" t="str">
        <f aca="false">IFERROR(__xludf.dummyfunction("""COMPUTED_VALUE"""),"Омск")</f>
        <v>Омск</v>
      </c>
      <c r="F23" s="1" t="n">
        <f aca="false">IFERROR(__xludf.dummyfunction("""COMPUTED_VALUE"""),8)</f>
        <v>8</v>
      </c>
      <c r="G23" s="1" t="n">
        <f aca="false">IFERROR(__xludf.dummyfunction("""COMPUTED_VALUE"""),64)</f>
        <v>64</v>
      </c>
      <c r="H23" s="1"/>
      <c r="I23" s="42" t="str">
        <f aca="false">IFERROR(__xludf.dummyfunction("""COMPUTED_VALUE"""),"vk.com/id373641638")</f>
        <v>vk.com/id373641638</v>
      </c>
      <c r="J23" s="1" t="str">
        <f aca="false">IFERROR(__xludf.dummyfunction("""COMPUTED_VALUE"""),"maxprogrammist@mail.ru")</f>
        <v>maxprogrammist@mail.ru</v>
      </c>
      <c r="K23" s="1" t="str">
        <f aca="false">IFERROR(__xludf.dummyfunction("""COMPUTED_VALUE"""),"Математика")</f>
        <v>Математика</v>
      </c>
      <c r="L23" s="1" t="str">
        <f aca="false">IFERROR(__xludf.dummyfunction("""COMPUTED_VALUE"""),"Физика")</f>
        <v>Физика</v>
      </c>
      <c r="M23" s="1" t="str">
        <f aca="false">IFERROR(__xludf.dummyfunction("""COMPUTED_VALUE"""),"Информатика")</f>
        <v>Информатика</v>
      </c>
      <c r="N23" s="1" t="str">
        <f aca="false">IFERROR(__xludf.dummyfunction("""COMPUTED_VALUE"""),"Психология")</f>
        <v>Психология</v>
      </c>
      <c r="O23" s="1" t="str">
        <f aca="false">IFERROR(__xludf.dummyfunction("""COMPUTED_VALUE"""),"It`s tea time!")</f>
        <v>It`s tea time!</v>
      </c>
      <c r="P23" s="1" t="str">
        <f aca="false">IFERROR(__xludf.dummyfunction("""COMPUTED_VALUE"""),"Нет")</f>
        <v>Нет</v>
      </c>
      <c r="Q23" s="1" t="n">
        <f aca="false">IFERROR(__xludf.dummyfunction("""COMPUTED_VALUE"""),35)</f>
        <v>35</v>
      </c>
      <c r="R23" s="1" t="n">
        <f aca="false">IFERROR(__xludf.dummyfunction("""COMPUTED_VALUE"""),2)</f>
        <v>2</v>
      </c>
      <c r="S23" s="1" t="n">
        <f aca="false">IFERROR(__xludf.dummyfunction("""COMPUTED_VALUE"""),TRUE())</f>
        <v>1</v>
      </c>
      <c r="AJ23" s="1" t="s">
        <v>52</v>
      </c>
    </row>
    <row r="24" customFormat="false" ht="15.75" hidden="false" customHeight="false" outlineLevel="0" collapsed="false">
      <c r="A24" s="16" t="n">
        <f aca="false">IF(NOT(ISBLANK(B23:B24)), ROW()-3,"")</f>
        <v>21</v>
      </c>
      <c r="B24" s="39" t="n">
        <f aca="false">IFERROR(__xludf.dummyfunction("""COMPUTED_VALUE"""),43967.581026088)</f>
        <v>43967.58103</v>
      </c>
      <c r="C24" s="1" t="str">
        <f aca="false">IFERROR(__xludf.dummyfunction("""COMPUTED_VALUE"""),"Зернюк")</f>
        <v>Зернюк</v>
      </c>
      <c r="D24" s="1" t="str">
        <f aca="false">IFERROR(__xludf.dummyfunction("""COMPUTED_VALUE"""),"Андрей")</f>
        <v>Андрей</v>
      </c>
      <c r="E24" s="1" t="str">
        <f aca="false">IFERROR(__xludf.dummyfunction("""COMPUTED_VALUE"""),"Омск")</f>
        <v>Омск</v>
      </c>
      <c r="F24" s="1" t="n">
        <f aca="false">IFERROR(__xludf.dummyfunction("""COMPUTED_VALUE"""),10)</f>
        <v>10</v>
      </c>
      <c r="G24" s="1" t="n">
        <f aca="false">IFERROR(__xludf.dummyfunction("""COMPUTED_VALUE"""),117)</f>
        <v>117</v>
      </c>
      <c r="H24" s="1"/>
      <c r="I24" s="42" t="str">
        <f aca="false">IFERROR(__xludf.dummyfunction("""COMPUTED_VALUE"""),"vk.com/lukeskyw4lker")</f>
        <v>vk.com/lukeskyw4lker</v>
      </c>
      <c r="J24" s="1" t="str">
        <f aca="false">IFERROR(__xludf.dummyfunction("""COMPUTED_VALUE"""),"andrei.zerniuk@gmail.com")</f>
        <v>andrei.zerniuk@gmail.com</v>
      </c>
      <c r="K24" s="1" t="str">
        <f aca="false">IFERROR(__xludf.dummyfunction("""COMPUTED_VALUE"""),"Математика")</f>
        <v>Математика</v>
      </c>
      <c r="L24" s="1" t="str">
        <f aca="false">IFERROR(__xludf.dummyfunction("""COMPUTED_VALUE"""),"Физика")</f>
        <v>Физика</v>
      </c>
      <c r="M24" s="1"/>
      <c r="N24" s="1" t="str">
        <f aca="false">IFERROR(__xludf.dummyfunction("""COMPUTED_VALUE"""),"Продвинутая арифметика")</f>
        <v>Продвинутая арифметика</v>
      </c>
      <c r="O24" s="1" t="str">
        <f aca="false">IFERROR(__xludf.dummyfunction("""COMPUTED_VALUE"""),"Теория вероятностей")</f>
        <v>Теория вероятностей</v>
      </c>
      <c r="P24" s="1" t="str">
        <f aca="false">IFERROR(__xludf.dummyfunction("""COMPUTED_VALUE"""),"Да")</f>
        <v>Да</v>
      </c>
      <c r="Q24" s="1" t="n">
        <f aca="false">IFERROR(__xludf.dummyfunction("""COMPUTED_VALUE"""),36)</f>
        <v>36</v>
      </c>
      <c r="R24" s="1" t="n">
        <f aca="false">IFERROR(__xludf.dummyfunction("""COMPUTED_VALUE"""),2)</f>
        <v>2</v>
      </c>
      <c r="S24" s="1" t="n">
        <f aca="false">IFERROR(__xludf.dummyfunction("""COMPUTED_VALUE"""),FALSE())</f>
        <v>0</v>
      </c>
      <c r="AJ24" s="1" t="s">
        <v>20</v>
      </c>
    </row>
    <row r="25" customFormat="false" ht="15.75" hidden="false" customHeight="false" outlineLevel="0" collapsed="false">
      <c r="A25" s="16" t="n">
        <f aca="false">IF(NOT(ISBLANK(B24:B25)), ROW()-3,"")</f>
        <v>22</v>
      </c>
      <c r="B25" s="39" t="n">
        <f aca="false">IFERROR(__xludf.dummyfunction("""COMPUTED_VALUE"""),43967.8102407292)</f>
        <v>43967.81024</v>
      </c>
      <c r="C25" s="1" t="str">
        <f aca="false">IFERROR(__xludf.dummyfunction("""COMPUTED_VALUE"""),"Крючков")</f>
        <v>Крючков</v>
      </c>
      <c r="D25" s="1" t="str">
        <f aca="false">IFERROR(__xludf.dummyfunction("""COMPUTED_VALUE"""),"Михаил")</f>
        <v>Михаил</v>
      </c>
      <c r="E25" s="1" t="str">
        <f aca="false">IFERROR(__xludf.dummyfunction("""COMPUTED_VALUE"""),"Омск")</f>
        <v>Омск</v>
      </c>
      <c r="F25" s="1" t="n">
        <f aca="false">IFERROR(__xludf.dummyfunction("""COMPUTED_VALUE"""),9)</f>
        <v>9</v>
      </c>
      <c r="G25" s="1" t="n">
        <f aca="false">IFERROR(__xludf.dummyfunction("""COMPUTED_VALUE"""),66)</f>
        <v>66</v>
      </c>
      <c r="H25" s="1"/>
      <c r="I25" s="42" t="str">
        <f aca="false">IFERROR(__xludf.dummyfunction("""COMPUTED_VALUE"""),"vk.com/mihagg1")</f>
        <v>vk.com/mihagg1</v>
      </c>
      <c r="J25" s="1" t="str">
        <f aca="false">IFERROR(__xludf.dummyfunction("""COMPUTED_VALUE"""),"mihagg018@gmail.com")</f>
        <v>mihagg018@gmail.com</v>
      </c>
      <c r="K25" s="1" t="str">
        <f aca="false">IFERROR(__xludf.dummyfunction("""COMPUTED_VALUE"""),"Математика")</f>
        <v>Математика</v>
      </c>
      <c r="L25" s="1" t="str">
        <f aca="false">IFERROR(__xludf.dummyfunction("""COMPUTED_VALUE"""),"Физика")</f>
        <v>Физика</v>
      </c>
      <c r="M25" s="1" t="str">
        <f aca="false">IFERROR(__xludf.dummyfunction("""COMPUTED_VALUE"""),"Право")</f>
        <v>Право</v>
      </c>
      <c r="N25" s="1" t="str">
        <f aca="false">IFERROR(__xludf.dummyfunction("""COMPUTED_VALUE"""),"Психология")</f>
        <v>Психология</v>
      </c>
      <c r="O25" s="1" t="str">
        <f aca="false">IFERROR(__xludf.dummyfunction("""COMPUTED_VALUE"""),"Теория вероятностей")</f>
        <v>Теория вероятностей</v>
      </c>
      <c r="P25" s="1" t="str">
        <f aca="false">IFERROR(__xludf.dummyfunction("""COMPUTED_VALUE"""),"Да")</f>
        <v>Да</v>
      </c>
      <c r="Q25" s="1" t="n">
        <f aca="false">IFERROR(__xludf.dummyfunction("""COMPUTED_VALUE"""),44)</f>
        <v>44</v>
      </c>
      <c r="R25" s="1" t="n">
        <f aca="false">IFERROR(__xludf.dummyfunction("""COMPUTED_VALUE"""),2)</f>
        <v>2</v>
      </c>
      <c r="S25" s="1" t="n">
        <f aca="false">IFERROR(__xludf.dummyfunction("""COMPUTED_VALUE"""),TRUE())</f>
        <v>1</v>
      </c>
      <c r="AJ25" s="3" t="s">
        <v>187</v>
      </c>
    </row>
    <row r="26" customFormat="false" ht="15.75" hidden="false" customHeight="false" outlineLevel="0" collapsed="false">
      <c r="A26" s="16" t="n">
        <f aca="false">IF(NOT(ISBLANK(B25:B26)), ROW()-3,"")</f>
        <v>23</v>
      </c>
      <c r="B26" s="39" t="n">
        <f aca="false">IFERROR(__xludf.dummyfunction("""COMPUTED_VALUE"""),43968.3516846528)</f>
        <v>43968.35168</v>
      </c>
      <c r="C26" s="1" t="str">
        <f aca="false">IFERROR(__xludf.dummyfunction("""COMPUTED_VALUE"""),"Молоторенко")</f>
        <v>Молоторенко</v>
      </c>
      <c r="D26" s="1" t="str">
        <f aca="false">IFERROR(__xludf.dummyfunction("""COMPUTED_VALUE"""),"Анна ")</f>
        <v>Анна</v>
      </c>
      <c r="E26" s="1" t="str">
        <f aca="false">IFERROR(__xludf.dummyfunction("""COMPUTED_VALUE"""),"Омск")</f>
        <v>Омск</v>
      </c>
      <c r="F26" s="1" t="n">
        <f aca="false">IFERROR(__xludf.dummyfunction("""COMPUTED_VALUE"""),10)</f>
        <v>10</v>
      </c>
      <c r="G26" s="1" t="n">
        <f aca="false">IFERROR(__xludf.dummyfunction("""COMPUTED_VALUE"""),64)</f>
        <v>64</v>
      </c>
      <c r="H26" s="1"/>
      <c r="I26" s="42" t="str">
        <f aca="false">IFERROR(__xludf.dummyfunction("""COMPUTED_VALUE"""),"vk.com/a.molotorenko")</f>
        <v>vk.com/a.molotorenko</v>
      </c>
      <c r="J26" s="1" t="str">
        <f aca="false">IFERROR(__xludf.dummyfunction("""COMPUTED_VALUE"""),"kolenochka1980@mail.ru")</f>
        <v>kolenochka1980@mail.ru</v>
      </c>
      <c r="K26" s="1" t="str">
        <f aca="false">IFERROR(__xludf.dummyfunction("""COMPUTED_VALUE"""),"Математика")</f>
        <v>Математика</v>
      </c>
      <c r="L26" s="1" t="str">
        <f aca="false">IFERROR(__xludf.dummyfunction("""COMPUTED_VALUE"""),"Физика")</f>
        <v>Физика</v>
      </c>
      <c r="M26" s="1" t="str">
        <f aca="false">IFERROR(__xludf.dummyfunction("""COMPUTED_VALUE"""),"Русский язык")</f>
        <v>Русский язык</v>
      </c>
      <c r="N26" s="1" t="str">
        <f aca="false">IFERROR(__xludf.dummyfunction("""COMPUTED_VALUE"""),"Психология")</f>
        <v>Психология</v>
      </c>
      <c r="O26" s="1" t="str">
        <f aca="false">IFERROR(__xludf.dummyfunction("""COMPUTED_VALUE"""),"Кинематограф 20 века")</f>
        <v>Кинематограф 20 века</v>
      </c>
      <c r="P26" s="1" t="str">
        <f aca="false">IFERROR(__xludf.dummyfunction("""COMPUTED_VALUE"""),"Нет")</f>
        <v>Нет</v>
      </c>
      <c r="Q26" s="1" t="n">
        <f aca="false">IFERROR(__xludf.dummyfunction("""COMPUTED_VALUE"""),49)</f>
        <v>49</v>
      </c>
      <c r="R26" s="1" t="n">
        <f aca="false">IFERROR(__xludf.dummyfunction("""COMPUTED_VALUE"""),2)</f>
        <v>2</v>
      </c>
      <c r="S26" s="1" t="n">
        <f aca="false">IFERROR(__xludf.dummyfunction("""COMPUTED_VALUE"""),TRUE())</f>
        <v>1</v>
      </c>
    </row>
    <row r="27" customFormat="false" ht="15.75" hidden="false" customHeight="false" outlineLevel="0" collapsed="false">
      <c r="A27" s="16" t="n">
        <f aca="false">IF(NOT(ISBLANK(B26:B27)), ROW()-3,"")</f>
        <v>24</v>
      </c>
      <c r="B27" s="39" t="n">
        <f aca="false">IFERROR(__xludf.dummyfunction("""COMPUTED_VALUE"""),43968.3560058333)</f>
        <v>43968.35601</v>
      </c>
      <c r="C27" s="1" t="str">
        <f aca="false">IFERROR(__xludf.dummyfunction("""COMPUTED_VALUE"""),"Васильев ")</f>
        <v>Васильев</v>
      </c>
      <c r="D27" s="1" t="str">
        <f aca="false">IFERROR(__xludf.dummyfunction("""COMPUTED_VALUE"""),"Мария")</f>
        <v>Мария</v>
      </c>
      <c r="E27" s="1" t="str">
        <f aca="false">IFERROR(__xludf.dummyfunction("""COMPUTED_VALUE"""),"Омск")</f>
        <v>Омск</v>
      </c>
      <c r="F27" s="1" t="n">
        <f aca="false">IFERROR(__xludf.dummyfunction("""COMPUTED_VALUE"""),11)</f>
        <v>11</v>
      </c>
      <c r="G27" s="1" t="n">
        <f aca="false">IFERROR(__xludf.dummyfunction("""COMPUTED_VALUE"""),117)</f>
        <v>117</v>
      </c>
      <c r="H27" s="1"/>
      <c r="I27" s="42" t="str">
        <f aca="false">IFERROR(__xludf.dummyfunction("""COMPUTED_VALUE"""),"vk.com/uvasmania")</f>
        <v>vk.com/uvasmania</v>
      </c>
      <c r="J27" s="1" t="str">
        <f aca="false">IFERROR(__xludf.dummyfunction("""COMPUTED_VALUE"""),"vas-77077@mail.ru")</f>
        <v>vas-77077@mail.ru</v>
      </c>
      <c r="K27" s="1" t="str">
        <f aca="false">IFERROR(__xludf.dummyfunction("""COMPUTED_VALUE"""),"Математика")</f>
        <v>Математика</v>
      </c>
      <c r="L27" s="1" t="str">
        <f aca="false">IFERROR(__xludf.dummyfunction("""COMPUTED_VALUE"""),"Право")</f>
        <v>Право</v>
      </c>
      <c r="M27" s="1"/>
      <c r="N27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27" s="1" t="str">
        <f aca="false">IFERROR(__xludf.dummyfunction("""COMPUTED_VALUE"""),"Теория вероятностей")</f>
        <v>Теория вероятностей</v>
      </c>
      <c r="P27" s="1" t="str">
        <f aca="false">IFERROR(__xludf.dummyfunction("""COMPUTED_VALUE"""),"Нет")</f>
        <v>Нет</v>
      </c>
      <c r="Q27" s="1" t="n">
        <f aca="false">IFERROR(__xludf.dummyfunction("""COMPUTED_VALUE"""),50)</f>
        <v>50</v>
      </c>
      <c r="R27" s="1" t="n">
        <f aca="false">IFERROR(__xludf.dummyfunction("""COMPUTED_VALUE"""),2)</f>
        <v>2</v>
      </c>
      <c r="S27" s="1" t="n">
        <f aca="false">IFERROR(__xludf.dummyfunction("""COMPUTED_VALUE"""),TRUE())</f>
        <v>1</v>
      </c>
    </row>
    <row r="28" customFormat="false" ht="15.75" hidden="false" customHeight="false" outlineLevel="0" collapsed="false">
      <c r="A28" s="16" t="n">
        <f aca="false">IF(NOT(ISBLANK(B27:B28)), ROW()-3,"")</f>
        <v>25</v>
      </c>
      <c r="B28" s="39" t="n">
        <f aca="false">IFERROR(__xludf.dummyfunction("""COMPUTED_VALUE"""),43968.5380483565)</f>
        <v>43968.53805</v>
      </c>
      <c r="C28" s="1" t="str">
        <f aca="false">IFERROR(__xludf.dummyfunction("""COMPUTED_VALUE"""),"Кажкаримов")</f>
        <v>Кажкаримов</v>
      </c>
      <c r="D28" s="1" t="str">
        <f aca="false">IFERROR(__xludf.dummyfunction("""COMPUTED_VALUE"""),"Асхат")</f>
        <v>Асхат</v>
      </c>
      <c r="E28" s="1" t="str">
        <f aca="false">IFERROR(__xludf.dummyfunction("""COMPUTED_VALUE"""),"Омск")</f>
        <v>Омск</v>
      </c>
      <c r="F28" s="1" t="n">
        <f aca="false">IFERROR(__xludf.dummyfunction("""COMPUTED_VALUE"""),8)</f>
        <v>8</v>
      </c>
      <c r="G28" s="1" t="n">
        <f aca="false">IFERROR(__xludf.dummyfunction("""COMPUTED_VALUE"""),117)</f>
        <v>117</v>
      </c>
      <c r="H28" s="1"/>
      <c r="I28" s="42" t="str">
        <f aca="false">IFERROR(__xludf.dummyfunction("""COMPUTED_VALUE"""),"vk.com/conduktor_in_punzer")</f>
        <v>vk.com/conduktor_in_punzer</v>
      </c>
      <c r="J28" s="1" t="str">
        <f aca="false">IFERROR(__xludf.dummyfunction("""COMPUTED_VALUE"""),"ashat.kazhkarimov.2005@mail.ru")</f>
        <v>ashat.kazhkarimov.2005@mail.ru</v>
      </c>
      <c r="K28" s="1" t="str">
        <f aca="false">IFERROR(__xludf.dummyfunction("""COMPUTED_VALUE"""),"Математика")</f>
        <v>Математика</v>
      </c>
      <c r="L28" s="1" t="str">
        <f aca="false">IFERROR(__xludf.dummyfunction("""COMPUTED_VALUE"""),"Физика")</f>
        <v>Физика</v>
      </c>
      <c r="M28" s="1" t="str">
        <f aca="false">IFERROR(__xludf.dummyfunction("""COMPUTED_VALUE"""),"Информатика")</f>
        <v>Информатика</v>
      </c>
      <c r="N28" s="1" t="str">
        <f aca="false">IFERROR(__xludf.dummyfunction("""COMPUTED_VALUE"""),"Как думают нейросети?")</f>
        <v>Как думают нейросети?</v>
      </c>
      <c r="O28" s="1" t="str">
        <f aca="false">IFERROR(__xludf.dummyfunction("""COMPUTED_VALUE"""),"Квантовые вычисления")</f>
        <v>Квантовые вычисления</v>
      </c>
      <c r="P28" s="1" t="str">
        <f aca="false">IFERROR(__xludf.dummyfunction("""COMPUTED_VALUE"""),"Нет")</f>
        <v>Нет</v>
      </c>
      <c r="Q28" s="1" t="n">
        <f aca="false">IFERROR(__xludf.dummyfunction("""COMPUTED_VALUE"""),51)</f>
        <v>51</v>
      </c>
      <c r="R28" s="1" t="n">
        <f aca="false">IFERROR(__xludf.dummyfunction("""COMPUTED_VALUE"""),2)</f>
        <v>2</v>
      </c>
      <c r="S28" s="1" t="n">
        <f aca="false">IFERROR(__xludf.dummyfunction("""COMPUTED_VALUE"""),TRUE())</f>
        <v>1</v>
      </c>
    </row>
    <row r="29" customFormat="false" ht="15.75" hidden="false" customHeight="false" outlineLevel="0" collapsed="false">
      <c r="A29" s="16" t="n">
        <f aca="false">IF(NOT(ISBLANK(B28:B29)), ROW()-3,"")</f>
        <v>26</v>
      </c>
      <c r="B29" s="39" t="n">
        <f aca="false">IFERROR(__xludf.dummyfunction("""COMPUTED_VALUE"""),43968.5380821065)</f>
        <v>43968.53808</v>
      </c>
      <c r="C29" s="1" t="str">
        <f aca="false">IFERROR(__xludf.dummyfunction("""COMPUTED_VALUE"""),"Логинов")</f>
        <v>Логинов</v>
      </c>
      <c r="D29" s="1" t="str">
        <f aca="false">IFERROR(__xludf.dummyfunction("""COMPUTED_VALUE"""),"Владислав")</f>
        <v>Владислав</v>
      </c>
      <c r="E29" s="1" t="str">
        <f aca="false">IFERROR(__xludf.dummyfunction("""COMPUTED_VALUE"""),"Омск")</f>
        <v>Омск</v>
      </c>
      <c r="F29" s="1" t="n">
        <f aca="false">IFERROR(__xludf.dummyfunction("""COMPUTED_VALUE"""),8)</f>
        <v>8</v>
      </c>
      <c r="G29" s="1" t="n">
        <f aca="false">IFERROR(__xludf.dummyfunction("""COMPUTED_VALUE"""),117)</f>
        <v>117</v>
      </c>
      <c r="H29" s="1"/>
      <c r="I29" s="42" t="str">
        <f aca="false">IFERROR(__xludf.dummyfunction("""COMPUTED_VALUE"""),"vk.com/id195904823")</f>
        <v>vk.com/id195904823</v>
      </c>
      <c r="J29" s="1" t="str">
        <f aca="false">IFERROR(__xludf.dummyfunction("""COMPUTED_VALUE"""),"vlad-log03@mail.ru")</f>
        <v>vlad-log03@mail.ru</v>
      </c>
      <c r="K29" s="1" t="str">
        <f aca="false">IFERROR(__xludf.dummyfunction("""COMPUTED_VALUE"""),"Математика")</f>
        <v>Математика</v>
      </c>
      <c r="L29" s="1" t="str">
        <f aca="false">IFERROR(__xludf.dummyfunction("""COMPUTED_VALUE"""),"Физика")</f>
        <v>Физика</v>
      </c>
      <c r="M29" s="1" t="str">
        <f aca="false">IFERROR(__xludf.dummyfunction("""COMPUTED_VALUE"""),"Информатика")</f>
        <v>Информатика</v>
      </c>
      <c r="N29" s="1" t="str">
        <f aca="false">IFERROR(__xludf.dummyfunction("""COMPUTED_VALUE"""),"Как думают нейросети?")</f>
        <v>Как думают нейросети?</v>
      </c>
      <c r="O29" s="1" t="str">
        <f aca="false">IFERROR(__xludf.dummyfunction("""COMPUTED_VALUE"""),"Квантовые вычисления")</f>
        <v>Квантовые вычисления</v>
      </c>
      <c r="P29" s="1" t="str">
        <f aca="false">IFERROR(__xludf.dummyfunction("""COMPUTED_VALUE"""),"Да")</f>
        <v>Да</v>
      </c>
      <c r="Q29" s="1" t="n">
        <f aca="false">IFERROR(__xludf.dummyfunction("""COMPUTED_VALUE"""),52)</f>
        <v>52</v>
      </c>
      <c r="R29" s="1" t="n">
        <f aca="false">IFERROR(__xludf.dummyfunction("""COMPUTED_VALUE"""),2)</f>
        <v>2</v>
      </c>
      <c r="S29" s="1" t="n">
        <f aca="false">IFERROR(__xludf.dummyfunction("""COMPUTED_VALUE"""),TRUE())</f>
        <v>1</v>
      </c>
    </row>
    <row r="30" customFormat="false" ht="15.75" hidden="false" customHeight="false" outlineLevel="0" collapsed="false">
      <c r="A30" s="16" t="n">
        <f aca="false">IF(NOT(ISBLANK(B29:B30)), ROW()-3,"")</f>
        <v>27</v>
      </c>
      <c r="B30" s="39" t="n">
        <f aca="false">IFERROR(__xludf.dummyfunction("""COMPUTED_VALUE"""),43968.6180914583)</f>
        <v>43968.61809</v>
      </c>
      <c r="C30" s="1" t="str">
        <f aca="false">IFERROR(__xludf.dummyfunction("""COMPUTED_VALUE"""),"Хатыпов")</f>
        <v>Хатыпов</v>
      </c>
      <c r="D30" s="1" t="str">
        <f aca="false">IFERROR(__xludf.dummyfunction("""COMPUTED_VALUE"""),"Ильшат")</f>
        <v>Ильшат</v>
      </c>
      <c r="E30" s="1" t="str">
        <f aca="false">IFERROR(__xludf.dummyfunction("""COMPUTED_VALUE"""),"Уфа")</f>
        <v>Уфа</v>
      </c>
      <c r="F30" s="1" t="n">
        <f aca="false">IFERROR(__xludf.dummyfunction("""COMPUTED_VALUE"""),8)</f>
        <v>8</v>
      </c>
      <c r="G30" s="1" t="n">
        <f aca="false">IFERROR(__xludf.dummyfunction("""COMPUTED_VALUE"""),123)</f>
        <v>123</v>
      </c>
      <c r="H30" s="1"/>
      <c r="I30" s="42" t="str">
        <f aca="false">IFERROR(__xludf.dummyfunction("""COMPUTED_VALUE"""),"vk.com/ilshat4295")</f>
        <v>vk.com/ilshat4295</v>
      </c>
      <c r="J30" s="1" t="str">
        <f aca="false">IFERROR(__xludf.dummyfunction("""COMPUTED_VALUE"""),"hatipov.ilshat@yandex.ru")</f>
        <v>hatipov.ilshat@yandex.ru</v>
      </c>
      <c r="K30" s="1" t="str">
        <f aca="false">IFERROR(__xludf.dummyfunction("""COMPUTED_VALUE"""),"Математика")</f>
        <v>Математика</v>
      </c>
      <c r="L30" s="1" t="str">
        <f aca="false">IFERROR(__xludf.dummyfunction("""COMPUTED_VALUE"""),"Физика")</f>
        <v>Физика</v>
      </c>
      <c r="M30" s="1" t="str">
        <f aca="false">IFERROR(__xludf.dummyfunction("""COMPUTED_VALUE"""),"Информатика")</f>
        <v>Информатика</v>
      </c>
      <c r="N30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30" s="1" t="str">
        <f aca="false">IFERROR(__xludf.dummyfunction("""COMPUTED_VALUE"""),"Теория вероятностей")</f>
        <v>Теория вероятностей</v>
      </c>
      <c r="P30" s="1" t="str">
        <f aca="false">IFERROR(__xludf.dummyfunction("""COMPUTED_VALUE"""),"Нет")</f>
        <v>Нет</v>
      </c>
      <c r="Q30" s="1" t="n">
        <f aca="false">IFERROR(__xludf.dummyfunction("""COMPUTED_VALUE"""),53)</f>
        <v>53</v>
      </c>
      <c r="R30" s="1" t="n">
        <f aca="false">IFERROR(__xludf.dummyfunction("""COMPUTED_VALUE"""),2)</f>
        <v>2</v>
      </c>
      <c r="S30" s="1" t="n">
        <f aca="false">IFERROR(__xludf.dummyfunction("""COMPUTED_VALUE"""),TRUE())</f>
        <v>1</v>
      </c>
    </row>
    <row r="31" customFormat="false" ht="15.75" hidden="false" customHeight="false" outlineLevel="0" collapsed="false">
      <c r="A31" s="16" t="n">
        <f aca="false">IF(NOT(ISBLANK(B30:B31)), ROW()-3,"")</f>
        <v>28</v>
      </c>
      <c r="B31" s="39" t="n">
        <f aca="false">IFERROR(__xludf.dummyfunction("""COMPUTED_VALUE"""),43969.3603194444)</f>
        <v>43969.36032</v>
      </c>
      <c r="C31" s="1" t="str">
        <f aca="false">IFERROR(__xludf.dummyfunction("""COMPUTED_VALUE"""),"Кравченко")</f>
        <v>Кравченко</v>
      </c>
      <c r="D31" s="1" t="str">
        <f aca="false">IFERROR(__xludf.dummyfunction("""COMPUTED_VALUE"""),"Александра")</f>
        <v>Александра</v>
      </c>
      <c r="E31" s="1" t="str">
        <f aca="false">IFERROR(__xludf.dummyfunction("""COMPUTED_VALUE"""),"Омск")</f>
        <v>Омск</v>
      </c>
      <c r="F31" s="1" t="n">
        <f aca="false">IFERROR(__xludf.dummyfunction("""COMPUTED_VALUE"""),10)</f>
        <v>10</v>
      </c>
      <c r="G31" s="1" t="n">
        <f aca="false">IFERROR(__xludf.dummyfunction("""COMPUTED_VALUE"""),64)</f>
        <v>64</v>
      </c>
      <c r="H31" s="1"/>
      <c r="I31" s="42" t="str">
        <f aca="false">IFERROR(__xludf.dummyfunction("""COMPUTED_VALUE"""),"vk.com/ananasfromomsk")</f>
        <v>vk.com/ananasfromomsk</v>
      </c>
      <c r="J31" s="1" t="str">
        <f aca="false">IFERROR(__xludf.dummyfunction("""COMPUTED_VALUE"""),"03sany03@gmail.com")</f>
        <v>03sany03@gmail.com</v>
      </c>
      <c r="K31" s="1" t="str">
        <f aca="false">IFERROR(__xludf.dummyfunction("""COMPUTED_VALUE"""),"Математика")</f>
        <v>Математика</v>
      </c>
      <c r="L31" s="1" t="str">
        <f aca="false">IFERROR(__xludf.dummyfunction("""COMPUTED_VALUE"""),"Физика")</f>
        <v>Физика</v>
      </c>
      <c r="M31" s="1"/>
      <c r="N31" s="1" t="str">
        <f aca="false">IFERROR(__xludf.dummyfunction("""COMPUTED_VALUE"""),"Курс молодого инженера")</f>
        <v>Курс молодого инженера</v>
      </c>
      <c r="O31" s="1" t="str">
        <f aca="false">IFERROR(__xludf.dummyfunction("""COMPUTED_VALUE"""),"Квантовые вычисления")</f>
        <v>Квантовые вычисления</v>
      </c>
      <c r="P31" s="1" t="str">
        <f aca="false">IFERROR(__xludf.dummyfunction("""COMPUTED_VALUE"""),"Нет")</f>
        <v>Нет</v>
      </c>
      <c r="Q31" s="1" t="n">
        <f aca="false">IFERROR(__xludf.dummyfunction("""COMPUTED_VALUE"""),59)</f>
        <v>59</v>
      </c>
      <c r="R31" s="1" t="n">
        <f aca="false">IFERROR(__xludf.dummyfunction("""COMPUTED_VALUE"""),2)</f>
        <v>2</v>
      </c>
      <c r="S31" s="1" t="n">
        <f aca="false">IFERROR(__xludf.dummyfunction("""COMPUTED_VALUE"""),TRUE())</f>
        <v>1</v>
      </c>
    </row>
    <row r="32" customFormat="false" ht="15.75" hidden="false" customHeight="false" outlineLevel="0" collapsed="false">
      <c r="A32" s="16" t="n">
        <f aca="false">IF(NOT(ISBLANK(B31:B32)), ROW()-3,"")</f>
        <v>29</v>
      </c>
      <c r="B32" s="39" t="n">
        <f aca="false">IFERROR(__xludf.dummyfunction("""COMPUTED_VALUE"""),43969.6465466088)</f>
        <v>43969.64655</v>
      </c>
      <c r="C32" s="1" t="str">
        <f aca="false">IFERROR(__xludf.dummyfunction("""COMPUTED_VALUE"""),"Орешин")</f>
        <v>Орешин</v>
      </c>
      <c r="D32" s="1" t="str">
        <f aca="false">IFERROR(__xludf.dummyfunction("""COMPUTED_VALUE"""),"Константин ")</f>
        <v>Константин</v>
      </c>
      <c r="E32" s="1" t="str">
        <f aca="false">IFERROR(__xludf.dummyfunction("""COMPUTED_VALUE"""),"Омск")</f>
        <v>Омск</v>
      </c>
      <c r="F32" s="1" t="n">
        <f aca="false">IFERROR(__xludf.dummyfunction("""COMPUTED_VALUE"""),8)</f>
        <v>8</v>
      </c>
      <c r="G32" s="1" t="n">
        <f aca="false">IFERROR(__xludf.dummyfunction("""COMPUTED_VALUE"""),117)</f>
        <v>117</v>
      </c>
      <c r="H32" s="1"/>
      <c r="I32" s="42" t="str">
        <f aca="false">IFERROR(__xludf.dummyfunction("""COMPUTED_VALUE"""),"vk.com/7bunu")</f>
        <v>vk.com/7bunu</v>
      </c>
      <c r="J32" s="1" t="str">
        <f aca="false">IFERROR(__xludf.dummyfunction("""COMPUTED_VALUE"""),"koreshin67@gmail.com")</f>
        <v>koreshin67@gmail.com</v>
      </c>
      <c r="K32" s="1" t="str">
        <f aca="false">IFERROR(__xludf.dummyfunction("""COMPUTED_VALUE"""),"Математика")</f>
        <v>Математика</v>
      </c>
      <c r="L32" s="1" t="str">
        <f aca="false">IFERROR(__xludf.dummyfunction("""COMPUTED_VALUE"""),"Информатика")</f>
        <v>Информатика</v>
      </c>
      <c r="M32" s="1"/>
      <c r="N32" s="1" t="str">
        <f aca="false">IFERROR(__xludf.dummyfunction("""COMPUTED_VALUE"""),"Как думают нейросети?")</f>
        <v>Как думают нейросети?</v>
      </c>
      <c r="O32" s="1" t="str">
        <f aca="false">IFERROR(__xludf.dummyfunction("""COMPUTED_VALUE"""),"Как полюбить математику")</f>
        <v>Как полюбить математику</v>
      </c>
      <c r="P32" s="1" t="str">
        <f aca="false">IFERROR(__xludf.dummyfunction("""COMPUTED_VALUE"""),"Да")</f>
        <v>Да</v>
      </c>
      <c r="Q32" s="1" t="n">
        <f aca="false">IFERROR(__xludf.dummyfunction("""COMPUTED_VALUE"""),60)</f>
        <v>60</v>
      </c>
      <c r="R32" s="1" t="n">
        <f aca="false">IFERROR(__xludf.dummyfunction("""COMPUTED_VALUE"""),2)</f>
        <v>2</v>
      </c>
      <c r="S32" s="1" t="n">
        <f aca="false">IFERROR(__xludf.dummyfunction("""COMPUTED_VALUE"""),TRUE())</f>
        <v>1</v>
      </c>
    </row>
    <row r="33" customFormat="false" ht="15.75" hidden="false" customHeight="false" outlineLevel="0" collapsed="false">
      <c r="A33" s="16" t="n">
        <f aca="false">IF(NOT(ISBLANK(B32:B33)), ROW()-3,"")</f>
        <v>30</v>
      </c>
      <c r="B33" s="39" t="n">
        <f aca="false">IFERROR(__xludf.dummyfunction("""COMPUTED_VALUE"""),43969.8052948727)</f>
        <v>43969.80529</v>
      </c>
      <c r="C33" s="1" t="str">
        <f aca="false">IFERROR(__xludf.dummyfunction("""COMPUTED_VALUE"""),"Измайлов")</f>
        <v>Измайлов</v>
      </c>
      <c r="D33" s="1" t="str">
        <f aca="false">IFERROR(__xludf.dummyfunction("""COMPUTED_VALUE"""),"Матвей")</f>
        <v>Матвей</v>
      </c>
      <c r="E33" s="1" t="str">
        <f aca="false">IFERROR(__xludf.dummyfunction("""COMPUTED_VALUE"""),"Омск")</f>
        <v>Омск</v>
      </c>
      <c r="F33" s="1" t="n">
        <f aca="false">IFERROR(__xludf.dummyfunction("""COMPUTED_VALUE"""),11)</f>
        <v>11</v>
      </c>
      <c r="G33" s="1" t="n">
        <f aca="false">IFERROR(__xludf.dummyfunction("""COMPUTED_VALUE"""),64)</f>
        <v>64</v>
      </c>
      <c r="H33" s="1"/>
      <c r="I33" s="42" t="str">
        <f aca="false">IFERROR(__xludf.dummyfunction("""COMPUTED_VALUE"""),"vk.com/somejewish")</f>
        <v>vk.com/somejewish</v>
      </c>
      <c r="J33" s="1" t="str">
        <f aca="false">IFERROR(__xludf.dummyfunction("""COMPUTED_VALUE"""),"matti1zzzz235@gmail.com")</f>
        <v>matti1zzzz235@gmail.com</v>
      </c>
      <c r="K33" s="1" t="str">
        <f aca="false">IFERROR(__xludf.dummyfunction("""COMPUTED_VALUE"""),"Математика")</f>
        <v>Математика</v>
      </c>
      <c r="L33" s="1"/>
      <c r="M33" s="1"/>
      <c r="N33" s="1" t="str">
        <f aca="false">IFERROR(__xludf.dummyfunction("""COMPUTED_VALUE"""),"Осторожно - анемия!")</f>
        <v>Осторожно - анемия!</v>
      </c>
      <c r="O33" s="1" t="str">
        <f aca="false">IFERROR(__xludf.dummyfunction("""COMPUTED_VALUE"""),"Кинематограф 20 века")</f>
        <v>Кинематограф 20 века</v>
      </c>
      <c r="P33" s="1" t="str">
        <f aca="false">IFERROR(__xludf.dummyfunction("""COMPUTED_VALUE"""),"Да")</f>
        <v>Да</v>
      </c>
      <c r="Q33" s="1" t="n">
        <f aca="false">IFERROR(__xludf.dummyfunction("""COMPUTED_VALUE"""),61)</f>
        <v>61</v>
      </c>
      <c r="R33" s="1" t="n">
        <f aca="false">IFERROR(__xludf.dummyfunction("""COMPUTED_VALUE"""),2)</f>
        <v>2</v>
      </c>
      <c r="S33" s="1" t="n">
        <f aca="false">IFERROR(__xludf.dummyfunction("""COMPUTED_VALUE"""),TRUE())</f>
        <v>1</v>
      </c>
    </row>
    <row r="34" customFormat="false" ht="15.75" hidden="false" customHeight="false" outlineLevel="0" collapsed="false">
      <c r="A34" s="16" t="n">
        <f aca="false">IF(NOT(ISBLANK(B33:B34)), ROW()-3,"")</f>
        <v>31</v>
      </c>
      <c r="B34" s="39" t="n">
        <f aca="false">IFERROR(__xludf.dummyfunction("""COMPUTED_VALUE"""),43970.8975871181)</f>
        <v>43970.89759</v>
      </c>
      <c r="C34" s="1" t="str">
        <f aca="false">IFERROR(__xludf.dummyfunction("""COMPUTED_VALUE"""),"Завьялов")</f>
        <v>Завьялов</v>
      </c>
      <c r="D34" s="1" t="str">
        <f aca="false">IFERROR(__xludf.dummyfunction("""COMPUTED_VALUE"""),"Гордей")</f>
        <v>Гордей</v>
      </c>
      <c r="E34" s="1" t="str">
        <f aca="false">IFERROR(__xludf.dummyfunction("""COMPUTED_VALUE"""),"Омск")</f>
        <v>Омск</v>
      </c>
      <c r="F34" s="1" t="n">
        <f aca="false">IFERROR(__xludf.dummyfunction("""COMPUTED_VALUE"""),9)</f>
        <v>9</v>
      </c>
      <c r="G34" s="1" t="n">
        <f aca="false">IFERROR(__xludf.dummyfunction("""COMPUTED_VALUE"""),64)</f>
        <v>64</v>
      </c>
      <c r="H34" s="1"/>
      <c r="I34" s="42" t="str">
        <f aca="false">IFERROR(__xludf.dummyfunction("""COMPUTED_VALUE"""),"vk.com/gordeyzav")</f>
        <v>vk.com/gordeyzav</v>
      </c>
      <c r="J34" s="1" t="str">
        <f aca="false">IFERROR(__xludf.dummyfunction("""COMPUTED_VALUE"""),"gordey0511@yandex.ru")</f>
        <v>gordey0511@yandex.ru</v>
      </c>
      <c r="K34" s="1" t="str">
        <f aca="false">IFERROR(__xludf.dummyfunction("""COMPUTED_VALUE"""),"Математика")</f>
        <v>Математика</v>
      </c>
      <c r="L34" s="1" t="str">
        <f aca="false">IFERROR(__xludf.dummyfunction("""COMPUTED_VALUE"""),"Информатика")</f>
        <v>Информатика</v>
      </c>
      <c r="M34" s="1" t="str">
        <f aca="false">IFERROR(__xludf.dummyfunction("""COMPUTED_VALUE"""),"Экономика")</f>
        <v>Экономика</v>
      </c>
      <c r="N34" s="1" t="str">
        <f aca="false">IFERROR(__xludf.dummyfunction("""COMPUTED_VALUE"""),"Как думают нейросети?")</f>
        <v>Как думают нейросети?</v>
      </c>
      <c r="O34" s="1" t="str">
        <f aca="false">IFERROR(__xludf.dummyfunction("""COMPUTED_VALUE"""),"Квантовые вычисления")</f>
        <v>Квантовые вычисления</v>
      </c>
      <c r="P34" s="1" t="str">
        <f aca="false">IFERROR(__xludf.dummyfunction("""COMPUTED_VALUE"""),"Нет")</f>
        <v>Нет</v>
      </c>
      <c r="Q34" s="1" t="n">
        <f aca="false">IFERROR(__xludf.dummyfunction("""COMPUTED_VALUE"""),69)</f>
        <v>69</v>
      </c>
      <c r="R34" s="1" t="n">
        <f aca="false">IFERROR(__xludf.dummyfunction("""COMPUTED_VALUE"""),2)</f>
        <v>2</v>
      </c>
      <c r="S34" s="1" t="n">
        <f aca="false">IFERROR(__xludf.dummyfunction("""COMPUTED_VALUE"""),TRUE())</f>
        <v>1</v>
      </c>
    </row>
    <row r="35" customFormat="false" ht="15.75" hidden="false" customHeight="false" outlineLevel="0" collapsed="false">
      <c r="A35" s="16" t="n">
        <f aca="false">IF(NOT(ISBLANK(B34:B35)), ROW()-3,"")</f>
        <v>32</v>
      </c>
      <c r="B35" s="39" t="n">
        <f aca="false">IFERROR(__xludf.dummyfunction("""COMPUTED_VALUE"""),43971.3248574653)</f>
        <v>43971.32486</v>
      </c>
      <c r="C35" s="1" t="str">
        <f aca="false">IFERROR(__xludf.dummyfunction("""COMPUTED_VALUE"""),"Долгих")</f>
        <v>Долгих</v>
      </c>
      <c r="D35" s="1" t="str">
        <f aca="false">IFERROR(__xludf.dummyfunction("""COMPUTED_VALUE"""),"Иван")</f>
        <v>Иван</v>
      </c>
      <c r="E35" s="1" t="str">
        <f aca="false">IFERROR(__xludf.dummyfunction("""COMPUTED_VALUE"""),"Омск")</f>
        <v>Омск</v>
      </c>
      <c r="F35" s="1" t="n">
        <f aca="false">IFERROR(__xludf.dummyfunction("""COMPUTED_VALUE"""),9)</f>
        <v>9</v>
      </c>
      <c r="G35" s="1" t="n">
        <f aca="false">IFERROR(__xludf.dummyfunction("""COMPUTED_VALUE"""),64)</f>
        <v>64</v>
      </c>
      <c r="H35" s="1"/>
      <c r="I35" s="42" t="str">
        <f aca="false">IFERROR(__xludf.dummyfunction("""COMPUTED_VALUE"""),"vk.com/ivantheglorious")</f>
        <v>vk.com/ivantheglorious</v>
      </c>
      <c r="J35" s="1" t="str">
        <f aca="false">IFERROR(__xludf.dummyfunction("""COMPUTED_VALUE"""),"bdfyljkub@gmail.com")</f>
        <v>bdfyljkub@gmail.com</v>
      </c>
      <c r="K35" s="1" t="str">
        <f aca="false">IFERROR(__xludf.dummyfunction("""COMPUTED_VALUE"""),"Математика")</f>
        <v>Математика</v>
      </c>
      <c r="L35" s="1" t="str">
        <f aca="false">IFERROR(__xludf.dummyfunction("""COMPUTED_VALUE"""),"Информатика")</f>
        <v>Информатика</v>
      </c>
      <c r="M35" s="1"/>
      <c r="N35" s="1" t="str">
        <f aca="false">IFERROR(__xludf.dummyfunction("""COMPUTED_VALUE"""),"Как думают нейросети?")</f>
        <v>Как думают нейросети?</v>
      </c>
      <c r="O35" s="1" t="str">
        <f aca="false">IFERROR(__xludf.dummyfunction("""COMPUTED_VALUE"""),"Квантовые вычисления")</f>
        <v>Квантовые вычисления</v>
      </c>
      <c r="P35" s="1" t="str">
        <f aca="false">IFERROR(__xludf.dummyfunction("""COMPUTED_VALUE"""),"Нет")</f>
        <v>Нет</v>
      </c>
      <c r="Q35" s="1" t="n">
        <f aca="false">IFERROR(__xludf.dummyfunction("""COMPUTED_VALUE"""),70)</f>
        <v>70</v>
      </c>
      <c r="R35" s="1" t="n">
        <f aca="false">IFERROR(__xludf.dummyfunction("""COMPUTED_VALUE"""),2)</f>
        <v>2</v>
      </c>
      <c r="S35" s="1" t="n">
        <f aca="false">IFERROR(__xludf.dummyfunction("""COMPUTED_VALUE"""),TRUE())</f>
        <v>1</v>
      </c>
    </row>
    <row r="36" customFormat="false" ht="15.75" hidden="false" customHeight="false" outlineLevel="0" collapsed="false">
      <c r="A36" s="16" t="n">
        <f aca="false">IF(NOT(ISBLANK(B35:B36)), ROW()-3,"")</f>
        <v>33</v>
      </c>
      <c r="B36" s="39" t="n">
        <f aca="false">IFERROR(__xludf.dummyfunction("""COMPUTED_VALUE"""),44002.5068701968)</f>
        <v>44002.50687</v>
      </c>
      <c r="C36" s="1" t="str">
        <f aca="false">IFERROR(__xludf.dummyfunction("""COMPUTED_VALUE"""),"Лисин")</f>
        <v>Лисин</v>
      </c>
      <c r="D36" s="1" t="str">
        <f aca="false">IFERROR(__xludf.dummyfunction("""COMPUTED_VALUE"""),"Ярослав")</f>
        <v>Ярослав</v>
      </c>
      <c r="E36" s="1" t="str">
        <f aca="false">IFERROR(__xludf.dummyfunction("""COMPUTED_VALUE"""),"Омск")</f>
        <v>Омск</v>
      </c>
      <c r="F36" s="1" t="n">
        <f aca="false">IFERROR(__xludf.dummyfunction("""COMPUTED_VALUE"""),7)</f>
        <v>7</v>
      </c>
      <c r="G36" s="1" t="str">
        <f aca="false">IFERROR(__xludf.dummyfunction("""COMPUTED_VALUE"""),"семейное образование")</f>
        <v>семейное образование</v>
      </c>
      <c r="H36" s="1" t="str">
        <f aca="false">IFERROR(__xludf.dummyfunction("""COMPUTED_VALUE"""),"без особенностей")</f>
        <v>без особенностей</v>
      </c>
      <c r="I36" s="42" t="str">
        <f aca="false">IFERROR(__xludf.dummyfunction("""COMPUTED_VALUE"""),"vk.com/id447460014")</f>
        <v>vk.com/id447460014</v>
      </c>
      <c r="J36" s="1" t="str">
        <f aca="false">IFERROR(__xludf.dummyfunction("""COMPUTED_VALUE"""),"yrik_47@mail.ru")</f>
        <v>yrik_47@mail.ru</v>
      </c>
      <c r="K36" s="1" t="str">
        <f aca="false">IFERROR(__xludf.dummyfunction("""COMPUTED_VALUE"""),"Математика")</f>
        <v>Математика</v>
      </c>
      <c r="L36" s="1" t="str">
        <f aca="false">IFERROR(__xludf.dummyfunction("""COMPUTED_VALUE"""),"Физика")</f>
        <v>Физика</v>
      </c>
      <c r="M36" s="1"/>
      <c r="N36" s="1" t="str">
        <f aca="false">IFERROR(__xludf.dummyfunction("""COMPUTED_VALUE"""),"Как думают нейросети?")</f>
        <v>Как думают нейросети?</v>
      </c>
      <c r="O36" s="1" t="str">
        <f aca="false">IFERROR(__xludf.dummyfunction("""COMPUTED_VALUE"""),"Как полюбить математику")</f>
        <v>Как полюбить математику</v>
      </c>
      <c r="P36" s="1" t="str">
        <f aca="false">IFERROR(__xludf.dummyfunction("""COMPUTED_VALUE"""),"Нет")</f>
        <v>Нет</v>
      </c>
      <c r="Q36" s="1" t="n">
        <f aca="false">IFERROR(__xludf.dummyfunction("""COMPUTED_VALUE"""),116)</f>
        <v>116</v>
      </c>
      <c r="R36" s="1" t="n">
        <f aca="false">IFERROR(__xludf.dummyfunction("""COMPUTED_VALUE"""),2)</f>
        <v>2</v>
      </c>
      <c r="S36" s="1" t="n">
        <f aca="false">IFERROR(__xludf.dummyfunction("""COMPUTED_VALUE"""),TRUE())</f>
        <v>1</v>
      </c>
    </row>
    <row r="37" customFormat="false" ht="15.75" hidden="false" customHeight="false" outlineLevel="0" collapsed="false">
      <c r="A37" s="16" t="n">
        <f aca="false">IF(NOT(ISBLANK(B36:B37)), ROW()-3,"")</f>
        <v>34</v>
      </c>
      <c r="B37" s="39" t="n">
        <f aca="false">IFERROR(__xludf.dummyfunction("""COMPUTED_VALUE"""),44008.8590071412)</f>
        <v>44008.85901</v>
      </c>
      <c r="C37" s="1" t="str">
        <f aca="false">IFERROR(__xludf.dummyfunction("""COMPUTED_VALUE"""),"Никульшин")</f>
        <v>Никульшин</v>
      </c>
      <c r="D37" s="1" t="str">
        <f aca="false">IFERROR(__xludf.dummyfunction("""COMPUTED_VALUE"""),"Павел")</f>
        <v>Павел</v>
      </c>
      <c r="E37" s="1" t="str">
        <f aca="false">IFERROR(__xludf.dummyfunction("""COMPUTED_VALUE"""),"Омск")</f>
        <v>Омск</v>
      </c>
      <c r="F37" s="1" t="n">
        <f aca="false">IFERROR(__xludf.dummyfunction("""COMPUTED_VALUE"""),9)</f>
        <v>9</v>
      </c>
      <c r="G37" s="1" t="n">
        <f aca="false">IFERROR(__xludf.dummyfunction("""COMPUTED_VALUE"""),64)</f>
        <v>64</v>
      </c>
      <c r="H37" s="1"/>
      <c r="I37" s="42" t="str">
        <f aca="false">IFERROR(__xludf.dummyfunction("""COMPUTED_VALUE"""),"vk.com/p.nikulshin")</f>
        <v>vk.com/p.nikulshin</v>
      </c>
      <c r="J37" s="1" t="str">
        <f aca="false">IFERROR(__xludf.dummyfunction("""COMPUTED_VALUE"""),"shimorhershow@gmail.com")</f>
        <v>shimorhershow@gmail.com</v>
      </c>
      <c r="K37" s="1" t="str">
        <f aca="false">IFERROR(__xludf.dummyfunction("""COMPUTED_VALUE"""),"Математика")</f>
        <v>Математика</v>
      </c>
      <c r="L37" s="1" t="str">
        <f aca="false">IFERROR(__xludf.dummyfunction("""COMPUTED_VALUE"""),"Физика")</f>
        <v>Физика</v>
      </c>
      <c r="M37" s="1"/>
      <c r="N37" s="1" t="str">
        <f aca="false">IFERROR(__xludf.dummyfunction("""COMPUTED_VALUE"""),"Как думают нейросети?")</f>
        <v>Как думают нейросети?</v>
      </c>
      <c r="O37" s="1" t="str">
        <f aca="false">IFERROR(__xludf.dummyfunction("""COMPUTED_VALUE"""),"Как заставить машину думать логически без нейросетей")</f>
        <v>Как заставить машину думать логически без нейросетей</v>
      </c>
      <c r="P37" s="1" t="str">
        <f aca="false">IFERROR(__xludf.dummyfunction("""COMPUTED_VALUE"""),"Нет")</f>
        <v>Нет</v>
      </c>
      <c r="Q37" s="1" t="n">
        <f aca="false">IFERROR(__xludf.dummyfunction("""COMPUTED_VALUE"""),119)</f>
        <v>119</v>
      </c>
      <c r="R37" s="1" t="n">
        <f aca="false">IFERROR(__xludf.dummyfunction("""COMPUTED_VALUE"""),2)</f>
        <v>2</v>
      </c>
      <c r="S37" s="1" t="n">
        <f aca="false">IFERROR(__xludf.dummyfunction("""COMPUTED_VALUE"""),TRUE())</f>
        <v>1</v>
      </c>
    </row>
    <row r="38" customFormat="false" ht="15.75" hidden="false" customHeight="false" outlineLevel="0" collapsed="false">
      <c r="A38" s="16" t="str">
        <f aca="false">IF(NOT(ISBLANK(B37:B38)), ROW()-3,"")</f>
        <v/>
      </c>
    </row>
    <row r="39" customFormat="false" ht="15.75" hidden="false" customHeight="false" outlineLevel="0" collapsed="false">
      <c r="A39" s="16" t="str">
        <f aca="false">IF(NOT(ISBLANK(B38:B39)), ROW()-3,"")</f>
        <v/>
      </c>
    </row>
    <row r="40" customFormat="false" ht="15.75" hidden="false" customHeight="false" outlineLevel="0" collapsed="false">
      <c r="A40" s="16" t="str">
        <f aca="false">IF(NOT(ISBLANK(B39:B40)), ROW()-3,"")</f>
        <v/>
      </c>
    </row>
    <row r="41" customFormat="false" ht="15.75" hidden="false" customHeight="false" outlineLevel="0" collapsed="false">
      <c r="A41" s="16" t="str">
        <f aca="false">IF(NOT(ISBLANK(B40:B41)), ROW()-3,"")</f>
        <v/>
      </c>
    </row>
    <row r="42" customFormat="false" ht="15.75" hidden="false" customHeight="false" outlineLevel="0" collapsed="false">
      <c r="A42" s="16" t="str">
        <f aca="false">IF(NOT(ISBLANK(B41:B42)), ROW()-3,"")</f>
        <v/>
      </c>
    </row>
    <row r="43" customFormat="false" ht="15.75" hidden="false" customHeight="false" outlineLevel="0" collapsed="false">
      <c r="A43" s="16" t="str">
        <f aca="false">IF(NOT(ISBLANK(B42:B43)), ROW()-3,"")</f>
        <v/>
      </c>
    </row>
  </sheetData>
  <mergeCells count="2">
    <mergeCell ref="A2:C2"/>
    <mergeCell ref="K3:M3"/>
  </mergeCells>
  <dataValidations count="1">
    <dataValidation allowBlank="true" errorStyle="stop" operator="between" showDropDown="false" showErrorMessage="true" showInputMessage="false" sqref="A2" type="list">
      <formula1>Списки!$AJ$3:$AJ$37</formula1>
      <formula2>0</formula2>
    </dataValidation>
  </dataValidations>
  <hyperlinks>
    <hyperlink ref="I4" r:id="rId1" display="http://vk.com/id479109984"/>
    <hyperlink ref="I5" r:id="rId2" display="http://vk.com/id310479043"/>
    <hyperlink ref="I6" r:id="rId3" display="http://vk.com/id245076479"/>
    <hyperlink ref="I7" r:id="rId4" display="http://vk.com/bpyanzin"/>
    <hyperlink ref="I8" r:id="rId5" display="http://vk.com/id_id_idid_id"/>
    <hyperlink ref="I9" r:id="rId6" display="http://vk.com/id451195781"/>
    <hyperlink ref="I10" r:id="rId7" display="http://vk.com/zzaitceva"/>
    <hyperlink ref="I11" r:id="rId8" display="http://vk.com/rostgay"/>
    <hyperlink ref="I12" r:id="rId9" display="http://vk.com/id577339233"/>
    <hyperlink ref="I13" r:id="rId10" display="http://vk.com/yoneeth"/>
    <hyperlink ref="I14" r:id="rId11" display="http://vk.com/welcometomybeer"/>
    <hyperlink ref="I15" r:id="rId12" display="http://vk.com/id296720570"/>
    <hyperlink ref="I16" r:id="rId13" display="http://vk.com/a.kalinechenko"/>
    <hyperlink ref="I17" r:id="rId14" display="http://vk.com/sergey.prokhorov2000"/>
    <hyperlink ref="I18" r:id="rId15" display="http://vk.com/ktaranova3"/>
    <hyperlink ref="I19" r:id="rId16" display="http://vk.com/id258574005"/>
    <hyperlink ref="I20" r:id="rId17" display="http://vk.com/id324261632"/>
    <hyperlink ref="I21" r:id="rId18" display="http://vk.com/id439954024"/>
    <hyperlink ref="I22" r:id="rId19" display="http://vk.com/id277939575"/>
    <hyperlink ref="I23" r:id="rId20" display="http://vk.com/id373641638"/>
    <hyperlink ref="I24" r:id="rId21" display="http://vk.com/lukeskyw4lker"/>
    <hyperlink ref="I25" r:id="rId22" display="http://vk.com/mihagg1"/>
    <hyperlink ref="I26" r:id="rId23" display="http://vk.com/a.molotorenko"/>
    <hyperlink ref="I27" r:id="rId24" display="http://vk.com/uvasmania"/>
    <hyperlink ref="I28" r:id="rId25" display="http://vk.com/conduktor_in_punzer"/>
    <hyperlink ref="I29" r:id="rId26" display="http://vk.com/id195904823"/>
    <hyperlink ref="I30" r:id="rId27" display="http://vk.com/ilshat4295"/>
    <hyperlink ref="I31" r:id="rId28" display="http://vk.com/ananasfromomsk"/>
    <hyperlink ref="I32" r:id="rId29" display="http://vk.com/7bunu"/>
    <hyperlink ref="I33" r:id="rId30" display="http://vk.com/somejewish"/>
    <hyperlink ref="I34" r:id="rId31" display="http://vk.com/gordeyzav"/>
    <hyperlink ref="I35" r:id="rId32" display="http://vk.com/ivantheglorious"/>
    <hyperlink ref="I36" r:id="rId33" display="http://vk.com/id447460014"/>
    <hyperlink ref="I37" r:id="rId34" display="http://vk.com/p.nikulsh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5" min="5" style="0" width="5.43"/>
    <col collapsed="false" customWidth="true" hidden="false" outlineLevel="0" max="6" min="6" style="0" width="6.88"/>
    <col collapsed="false" customWidth="true" hidden="false" outlineLevel="0" max="7" min="7" style="0" width="7.87"/>
    <col collapsed="false" customWidth="true" hidden="false" outlineLevel="0" max="8" min="8" style="0" width="16.87"/>
    <col collapsed="false" customWidth="true" hidden="false" outlineLevel="0" max="10" min="10" style="0" width="11.3"/>
    <col collapsed="false" customWidth="true" hidden="false" outlineLevel="0" max="11" min="11" style="0" width="17.71"/>
    <col collapsed="false" customWidth="true" hidden="false" outlineLevel="0" max="12" min="12" style="0" width="15.71"/>
    <col collapsed="false" customWidth="true" hidden="false" outlineLevel="0" max="13" min="13" style="0" width="15.57"/>
    <col collapsed="false" customWidth="true" hidden="false" outlineLevel="0" max="16" min="16" style="0" width="12.29"/>
    <col collapsed="false" customWidth="true" hidden="false" outlineLevel="0" max="17" min="17" style="0" width="5.43"/>
    <col collapsed="false" customWidth="true" hidden="false" outlineLevel="0" max="18" min="18" style="0" width="8.86"/>
  </cols>
  <sheetData>
    <row r="1" customFormat="false" ht="15.75" hidden="false" customHeight="false" outlineLevel="0" collapsed="false">
      <c r="A1" s="22" t="s">
        <v>1098</v>
      </c>
    </row>
    <row r="2" customFormat="false" ht="15.75" hidden="false" customHeight="false" outlineLevel="0" collapsed="false">
      <c r="A2" s="41" t="s">
        <v>52</v>
      </c>
      <c r="B2" s="41"/>
      <c r="C2" s="41"/>
    </row>
    <row r="3" customFormat="false" ht="15.75" hidden="false" customHeight="false" outlineLevel="0" collapsed="false">
      <c r="B3" s="6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  <c r="H3" s="6" t="s">
        <v>6</v>
      </c>
      <c r="I3" s="6" t="s">
        <v>530</v>
      </c>
      <c r="J3" s="6" t="s">
        <v>8</v>
      </c>
      <c r="K3" s="8" t="s">
        <v>9</v>
      </c>
      <c r="L3" s="8"/>
      <c r="M3" s="8"/>
      <c r="N3" s="1" t="s">
        <v>10</v>
      </c>
      <c r="O3" s="1" t="s">
        <v>11</v>
      </c>
      <c r="P3" s="7" t="s">
        <v>531</v>
      </c>
      <c r="Q3" s="7" t="s">
        <v>532</v>
      </c>
      <c r="R3" s="7" t="s">
        <v>533</v>
      </c>
      <c r="S3" s="7" t="s">
        <v>535</v>
      </c>
      <c r="AJ3" s="1" t="s">
        <v>182</v>
      </c>
    </row>
    <row r="4" customFormat="false" ht="15.75" hidden="false" customHeight="false" outlineLevel="0" collapsed="false">
      <c r="A4" s="16" t="n">
        <f aca="false">IF(NOT(ISBLANK(B3:B4)), ROW()-3,"")</f>
        <v>1</v>
      </c>
      <c r="B4" s="39" t="n">
        <f aca="false">IFERROR(__xludf.dummyfunction("FILTER('Переформатированный ответ'!$A$2:$R$194,ARRAYFORMULA(((((('Переформатированный ответ'!$J$2:$J$194 = A2)+('Переформатированный ответ'!$K$2:$K$194 = A2)+('Переформатированный ответ'!$L$2:$L$194 = A2)+('Переформатированный ответ'!$M$2:$M$194 = A2)+('П"&amp;"ереформатированный ответ'!$N$2:$N$194 = A2))&gt;0)+('Переформатированный ответ'!$Q$2:$Q$194 &gt;-1)) = 2)))"),43966.6790780556)</f>
        <v>43966.67908</v>
      </c>
      <c r="C4" s="1" t="str">
        <f aca="false">IFERROR(__xludf.dummyfunction("""COMPUTED_VALUE"""),"Швин")</f>
        <v>Швин</v>
      </c>
      <c r="D4" s="1" t="str">
        <f aca="false">IFERROR(__xludf.dummyfunction("""COMPUTED_VALUE"""),"Ян")</f>
        <v>Ян</v>
      </c>
      <c r="E4" s="1" t="str">
        <f aca="false">IFERROR(__xludf.dummyfunction("""COMPUTED_VALUE"""),"Омск")</f>
        <v>Омск</v>
      </c>
      <c r="F4" s="1" t="n">
        <f aca="false">IFERROR(__xludf.dummyfunction("""COMPUTED_VALUE"""),11)</f>
        <v>11</v>
      </c>
      <c r="G4" s="1" t="n">
        <f aca="false">IFERROR(__xludf.dummyfunction("""COMPUTED_VALUE"""),92)</f>
        <v>92</v>
      </c>
      <c r="H4" s="1"/>
      <c r="I4" s="42" t="str">
        <f aca="false">IFERROR(__xludf.dummyfunction("""COMPUTED_VALUE"""),"vk.com/id_id_idid_id")</f>
        <v>vk.com/id_id_idid_id</v>
      </c>
      <c r="J4" s="1" t="str">
        <f aca="false">IFERROR(__xludf.dummyfunction("""COMPUTED_VALUE"""),"yshvin@mail.ru")</f>
        <v>yshvin@mail.ru</v>
      </c>
      <c r="K4" s="1" t="str">
        <f aca="false">IFERROR(__xludf.dummyfunction("""COMPUTED_VALUE"""),"Математика")</f>
        <v>Математика</v>
      </c>
      <c r="L4" s="1" t="str">
        <f aca="false">IFERROR(__xludf.dummyfunction("""COMPUTED_VALUE"""),"Информатика")</f>
        <v>Информатика</v>
      </c>
      <c r="M4" s="1"/>
      <c r="N4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4" s="1" t="str">
        <f aca="false">IFERROR(__xludf.dummyfunction("""COMPUTED_VALUE"""),"Кинематограф 20 века")</f>
        <v>Кинематограф 20 века</v>
      </c>
      <c r="P4" s="1" t="str">
        <f aca="false">IFERROR(__xludf.dummyfunction("""COMPUTED_VALUE"""),"Нет")</f>
        <v>Нет</v>
      </c>
      <c r="Q4" s="1" t="n">
        <f aca="false">IFERROR(__xludf.dummyfunction("""COMPUTED_VALUE"""),7)</f>
        <v>7</v>
      </c>
      <c r="R4" s="1" t="n">
        <f aca="false">IFERROR(__xludf.dummyfunction("""COMPUTED_VALUE"""),2)</f>
        <v>2</v>
      </c>
      <c r="S4" s="1" t="n">
        <f aca="false">IFERROR(__xludf.dummyfunction("""COMPUTED_VALUE"""),TRUE())</f>
        <v>1</v>
      </c>
      <c r="AJ4" s="1" t="s">
        <v>284</v>
      </c>
    </row>
    <row r="5" customFormat="false" ht="15.75" hidden="false" customHeight="false" outlineLevel="0" collapsed="false">
      <c r="A5" s="16" t="n">
        <f aca="false">IF(NOT(ISBLANK(B4:B5)), ROW()-3,"")</f>
        <v>2</v>
      </c>
      <c r="B5" s="39" t="n">
        <f aca="false">IFERROR(__xludf.dummyfunction("""COMPUTED_VALUE"""),43966.6947437384)</f>
        <v>43966.69474</v>
      </c>
      <c r="C5" s="1" t="str">
        <f aca="false">IFERROR(__xludf.dummyfunction("""COMPUTED_VALUE"""),"Усова")</f>
        <v>Усова</v>
      </c>
      <c r="D5" s="1" t="str">
        <f aca="false">IFERROR(__xludf.dummyfunction("""COMPUTED_VALUE"""),"Вероника")</f>
        <v>Вероника</v>
      </c>
      <c r="E5" s="1" t="str">
        <f aca="false">IFERROR(__xludf.dummyfunction("""COMPUTED_VALUE"""),"Омск")</f>
        <v>Омск</v>
      </c>
      <c r="F5" s="1" t="n">
        <f aca="false">IFERROR(__xludf.dummyfunction("""COMPUTED_VALUE"""),8)</f>
        <v>8</v>
      </c>
      <c r="G5" s="1" t="n">
        <f aca="false">IFERROR(__xludf.dummyfunction("""COMPUTED_VALUE"""),117)</f>
        <v>117</v>
      </c>
      <c r="H5" s="1"/>
      <c r="I5" s="42" t="str">
        <f aca="false">IFERROR(__xludf.dummyfunction("""COMPUTED_VALUE"""),"vk.com/id451195781")</f>
        <v>vk.com/id451195781</v>
      </c>
      <c r="J5" s="1" t="str">
        <f aca="false">IFERROR(__xludf.dummyfunction("""COMPUTED_VALUE"""),"veronika.usova51@mail.ru")</f>
        <v>veronika.usova51@mail.ru</v>
      </c>
      <c r="K5" s="1" t="str">
        <f aca="false">IFERROR(__xludf.dummyfunction("""COMPUTED_VALUE"""),"Математика")</f>
        <v>Математика</v>
      </c>
      <c r="L5" s="1" t="str">
        <f aca="false">IFERROR(__xludf.dummyfunction("""COMPUTED_VALUE"""),"Право")</f>
        <v>Право</v>
      </c>
      <c r="M5" s="1" t="str">
        <f aca="false">IFERROR(__xludf.dummyfunction("""COMPUTED_VALUE"""),"Русский язык")</f>
        <v>Русский язык</v>
      </c>
      <c r="N5" s="1" t="str">
        <f aca="false">IFERROR(__xludf.dummyfunction("""COMPUTED_VALUE"""),"Как думают нейросети?")</f>
        <v>Как думают нейросети?</v>
      </c>
      <c r="O5" s="1" t="str">
        <f aca="false">IFERROR(__xludf.dummyfunction("""COMPUTED_VALUE"""),"Кинематограф 20 века")</f>
        <v>Кинематограф 20 века</v>
      </c>
      <c r="P5" s="1" t="str">
        <f aca="false">IFERROR(__xludf.dummyfunction("""COMPUTED_VALUE"""),"Да")</f>
        <v>Да</v>
      </c>
      <c r="Q5" s="1" t="n">
        <f aca="false">IFERROR(__xludf.dummyfunction("""COMPUTED_VALUE"""),9)</f>
        <v>9</v>
      </c>
      <c r="R5" s="1" t="n">
        <f aca="false">IFERROR(__xludf.dummyfunction("""COMPUTED_VALUE"""),2)</f>
        <v>2</v>
      </c>
      <c r="S5" s="1" t="n">
        <f aca="false">IFERROR(__xludf.dummyfunction("""COMPUTED_VALUE"""),TRUE())</f>
        <v>1</v>
      </c>
      <c r="AJ5" s="1" t="s">
        <v>102</v>
      </c>
    </row>
    <row r="6" customFormat="false" ht="15.75" hidden="false" customHeight="false" outlineLevel="0" collapsed="false">
      <c r="A6" s="16" t="n">
        <f aca="false">IF(NOT(ISBLANK(B5:B6)), ROW()-3,"")</f>
        <v>3</v>
      </c>
      <c r="B6" s="39" t="n">
        <f aca="false">IFERROR(__xludf.dummyfunction("""COMPUTED_VALUE"""),43966.6974434375)</f>
        <v>43966.69744</v>
      </c>
      <c r="C6" s="1" t="str">
        <f aca="false">IFERROR(__xludf.dummyfunction("""COMPUTED_VALUE"""),"Зайцева ")</f>
        <v>Зайцева</v>
      </c>
      <c r="D6" s="1" t="str">
        <f aca="false">IFERROR(__xludf.dummyfunction("""COMPUTED_VALUE"""),"Марина")</f>
        <v>Марина</v>
      </c>
      <c r="E6" s="1" t="str">
        <f aca="false">IFERROR(__xludf.dummyfunction("""COMPUTED_VALUE"""),"Омск ")</f>
        <v>Омск</v>
      </c>
      <c r="F6" s="1" t="n">
        <f aca="false">IFERROR(__xludf.dummyfunction("""COMPUTED_VALUE"""),10)</f>
        <v>10</v>
      </c>
      <c r="G6" s="1" t="n">
        <f aca="false">IFERROR(__xludf.dummyfunction("""COMPUTED_VALUE"""),149)</f>
        <v>149</v>
      </c>
      <c r="H6" s="1"/>
      <c r="I6" s="42" t="str">
        <f aca="false">IFERROR(__xludf.dummyfunction("""COMPUTED_VALUE"""),"vk.com/zzaitceva")</f>
        <v>vk.com/zzaitceva</v>
      </c>
      <c r="J6" s="1" t="str">
        <f aca="false">IFERROR(__xludf.dummyfunction("""COMPUTED_VALUE"""),"zzaitcevaz@yandex.ru")</f>
        <v>zzaitcevaz@yandex.ru</v>
      </c>
      <c r="K6" s="1" t="str">
        <f aca="false">IFERROR(__xludf.dummyfunction("""COMPUTED_VALUE"""),"Математика")</f>
        <v>Математика</v>
      </c>
      <c r="L6" s="1" t="str">
        <f aca="false">IFERROR(__xludf.dummyfunction("""COMPUTED_VALUE"""),"Русский язык")</f>
        <v>Русский язык</v>
      </c>
      <c r="M6" s="1"/>
      <c r="N6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6" s="1" t="str">
        <f aca="false">IFERROR(__xludf.dummyfunction("""COMPUTED_VALUE"""),"Кинематограф 20 века")</f>
        <v>Кинематограф 20 века</v>
      </c>
      <c r="P6" s="1" t="str">
        <f aca="false">IFERROR(__xludf.dummyfunction("""COMPUTED_VALUE"""),"Да")</f>
        <v>Да</v>
      </c>
      <c r="Q6" s="1" t="n">
        <f aca="false">IFERROR(__xludf.dummyfunction("""COMPUTED_VALUE"""),10)</f>
        <v>10</v>
      </c>
      <c r="R6" s="1" t="n">
        <f aca="false">IFERROR(__xludf.dummyfunction("""COMPUTED_VALUE"""),2)</f>
        <v>2</v>
      </c>
      <c r="S6" s="1" t="n">
        <f aca="false">IFERROR(__xludf.dummyfunction("""COMPUTED_VALUE"""),TRUE())</f>
        <v>1</v>
      </c>
      <c r="AJ6" s="1" t="s">
        <v>234</v>
      </c>
    </row>
    <row r="7" customFormat="false" ht="15.75" hidden="false" customHeight="false" outlineLevel="0" collapsed="false">
      <c r="A7" s="16" t="n">
        <f aca="false">IF(NOT(ISBLANK(B6:B7)), ROW()-3,"")</f>
        <v>4</v>
      </c>
      <c r="B7" s="39" t="n">
        <f aca="false">IFERROR(__xludf.dummyfunction("""COMPUTED_VALUE"""),43966.7070973032)</f>
        <v>43966.7071</v>
      </c>
      <c r="C7" s="1" t="str">
        <f aca="false">IFERROR(__xludf.dummyfunction("""COMPUTED_VALUE"""),"Гайдуков")</f>
        <v>Гайдуков</v>
      </c>
      <c r="D7" s="1" t="str">
        <f aca="false">IFERROR(__xludf.dummyfunction("""COMPUTED_VALUE"""),"Ростислав")</f>
        <v>Ростислав</v>
      </c>
      <c r="E7" s="1" t="str">
        <f aca="false">IFERROR(__xludf.dummyfunction("""COMPUTED_VALUE"""),"Омск")</f>
        <v>Омск</v>
      </c>
      <c r="F7" s="1" t="n">
        <f aca="false">IFERROR(__xludf.dummyfunction("""COMPUTED_VALUE"""),11)</f>
        <v>11</v>
      </c>
      <c r="G7" s="1" t="n">
        <f aca="false">IFERROR(__xludf.dummyfunction("""COMPUTED_VALUE"""),64)</f>
        <v>64</v>
      </c>
      <c r="H7" s="1"/>
      <c r="I7" s="42" t="str">
        <f aca="false">IFERROR(__xludf.dummyfunction("""COMPUTED_VALUE"""),"vk.com/rostgay")</f>
        <v>vk.com/rostgay</v>
      </c>
      <c r="J7" s="1" t="str">
        <f aca="false">IFERROR(__xludf.dummyfunction("""COMPUTED_VALUE"""),"poc105108@gmail.com")</f>
        <v>poc105108@gmail.com</v>
      </c>
      <c r="K7" s="1" t="str">
        <f aca="false">IFERROR(__xludf.dummyfunction("""COMPUTED_VALUE"""),"Математика")</f>
        <v>Математика</v>
      </c>
      <c r="L7" s="1" t="str">
        <f aca="false">IFERROR(__xludf.dummyfunction("""COMPUTED_VALUE"""),"Информатика")</f>
        <v>Информатика</v>
      </c>
      <c r="M7" s="1" t="str">
        <f aca="false">IFERROR(__xludf.dummyfunction("""COMPUTED_VALUE"""),"Русский язык")</f>
        <v>Русский язык</v>
      </c>
      <c r="N7" s="1" t="str">
        <f aca="false">IFERROR(__xludf.dummyfunction("""COMPUTED_VALUE"""),"Продвинутая арифметика")</f>
        <v>Продвинутая арифметика</v>
      </c>
      <c r="O7" s="1" t="str">
        <f aca="false">IFERROR(__xludf.dummyfunction("""COMPUTED_VALUE"""),"Кинематограф 20 века")</f>
        <v>Кинематограф 20 века</v>
      </c>
      <c r="P7" s="1" t="str">
        <f aca="false">IFERROR(__xludf.dummyfunction("""COMPUTED_VALUE"""),"Нет")</f>
        <v>Нет</v>
      </c>
      <c r="Q7" s="1" t="n">
        <f aca="false">IFERROR(__xludf.dummyfunction("""COMPUTED_VALUE"""),11)</f>
        <v>11</v>
      </c>
      <c r="R7" s="1" t="n">
        <f aca="false">IFERROR(__xludf.dummyfunction("""COMPUTED_VALUE"""),2)</f>
        <v>2</v>
      </c>
      <c r="S7" s="1" t="n">
        <f aca="false">IFERROR(__xludf.dummyfunction("""COMPUTED_VALUE"""),FALSE())</f>
        <v>0</v>
      </c>
      <c r="AJ7" s="1" t="s">
        <v>224</v>
      </c>
    </row>
    <row r="8" customFormat="false" ht="15.75" hidden="false" customHeight="false" outlineLevel="0" collapsed="false">
      <c r="A8" s="16" t="n">
        <f aca="false">IF(NOT(ISBLANK(B7:B8)), ROW()-3,"")</f>
        <v>5</v>
      </c>
      <c r="B8" s="39" t="n">
        <f aca="false">IFERROR(__xludf.dummyfunction("""COMPUTED_VALUE"""),43966.710188287)</f>
        <v>43966.71019</v>
      </c>
      <c r="C8" s="1" t="str">
        <f aca="false">IFERROR(__xludf.dummyfunction("""COMPUTED_VALUE"""),"Дмитриева")</f>
        <v>Дмитриева</v>
      </c>
      <c r="D8" s="1" t="str">
        <f aca="false">IFERROR(__xludf.dummyfunction("""COMPUTED_VALUE"""),"Елизавета")</f>
        <v>Елизавета</v>
      </c>
      <c r="E8" s="1" t="str">
        <f aca="false">IFERROR(__xludf.dummyfunction("""COMPUTED_VALUE"""),"Омск")</f>
        <v>Омск</v>
      </c>
      <c r="F8" s="1" t="n">
        <f aca="false">IFERROR(__xludf.dummyfunction("""COMPUTED_VALUE"""),10)</f>
        <v>10</v>
      </c>
      <c r="G8" s="1" t="n">
        <f aca="false">IFERROR(__xludf.dummyfunction("""COMPUTED_VALUE"""),139)</f>
        <v>139</v>
      </c>
      <c r="H8" s="1"/>
      <c r="I8" s="42" t="str">
        <f aca="false">IFERROR(__xludf.dummyfunction("""COMPUTED_VALUE"""),"vk.com/yoneeth")</f>
        <v>vk.com/yoneeth</v>
      </c>
      <c r="J8" s="1" t="str">
        <f aca="false">IFERROR(__xludf.dummyfunction("""COMPUTED_VALUE"""),"JuravlikJur@gmail.com")</f>
        <v>JuravlikJur@gmail.com</v>
      </c>
      <c r="K8" s="1" t="str">
        <f aca="false">IFERROR(__xludf.dummyfunction("""COMPUTED_VALUE"""),"Математика")</f>
        <v>Математика</v>
      </c>
      <c r="L8" s="1" t="str">
        <f aca="false">IFERROR(__xludf.dummyfunction("""COMPUTED_VALUE"""),"Информатика")</f>
        <v>Информатика</v>
      </c>
      <c r="M8" s="1" t="str">
        <f aca="false">IFERROR(__xludf.dummyfunction("""COMPUTED_VALUE"""),"Русский язык")</f>
        <v>Русский язык</v>
      </c>
      <c r="N8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8" s="1" t="str">
        <f aca="false">IFERROR(__xludf.dummyfunction("""COMPUTED_VALUE"""),"Кинематограф 20 века")</f>
        <v>Кинематограф 20 века</v>
      </c>
      <c r="P8" s="1" t="str">
        <f aca="false">IFERROR(__xludf.dummyfunction("""COMPUTED_VALUE"""),"Да")</f>
        <v>Да</v>
      </c>
      <c r="Q8" s="1" t="n">
        <f aca="false">IFERROR(__xludf.dummyfunction("""COMPUTED_VALUE"""),13)</f>
        <v>13</v>
      </c>
      <c r="R8" s="1" t="n">
        <f aca="false">IFERROR(__xludf.dummyfunction("""COMPUTED_VALUE"""),2)</f>
        <v>2</v>
      </c>
      <c r="S8" s="1" t="n">
        <f aca="false">IFERROR(__xludf.dummyfunction("""COMPUTED_VALUE"""),TRUE())</f>
        <v>1</v>
      </c>
      <c r="AJ8" s="1" t="s">
        <v>159</v>
      </c>
    </row>
    <row r="9" customFormat="false" ht="15.75" hidden="false" customHeight="false" outlineLevel="0" collapsed="false">
      <c r="A9" s="16" t="n">
        <f aca="false">IF(NOT(ISBLANK(B8:B9)), ROW()-3,"")</f>
        <v>6</v>
      </c>
      <c r="B9" s="39" t="n">
        <f aca="false">IFERROR(__xludf.dummyfunction("""COMPUTED_VALUE"""),43966.7237285069)</f>
        <v>43966.72373</v>
      </c>
      <c r="C9" s="1" t="str">
        <f aca="false">IFERROR(__xludf.dummyfunction("""COMPUTED_VALUE"""),"Терехова")</f>
        <v>Терехова</v>
      </c>
      <c r="D9" s="1" t="str">
        <f aca="false">IFERROR(__xludf.dummyfunction("""COMPUTED_VALUE"""),"Мария")</f>
        <v>Мария</v>
      </c>
      <c r="E9" s="1" t="str">
        <f aca="false">IFERROR(__xludf.dummyfunction("""COMPUTED_VALUE"""),"Омск")</f>
        <v>Омск</v>
      </c>
      <c r="F9" s="1" t="n">
        <f aca="false">IFERROR(__xludf.dummyfunction("""COMPUTED_VALUE"""),10)</f>
        <v>10</v>
      </c>
      <c r="G9" s="1" t="n">
        <f aca="false">IFERROR(__xludf.dummyfunction("""COMPUTED_VALUE"""),139)</f>
        <v>139</v>
      </c>
      <c r="H9" s="1"/>
      <c r="I9" s="42" t="str">
        <f aca="false">IFERROR(__xludf.dummyfunction("""COMPUTED_VALUE"""),"vk.com/welcometomybeer")</f>
        <v>vk.com/welcometomybeer</v>
      </c>
      <c r="J9" s="1" t="str">
        <f aca="false">IFERROR(__xludf.dummyfunction("""COMPUTED_VALUE"""),"sonofthenight7@mail.ru")</f>
        <v>sonofthenight7@mail.ru</v>
      </c>
      <c r="K9" s="1" t="str">
        <f aca="false">IFERROR(__xludf.dummyfunction("""COMPUTED_VALUE"""),"Математика")</f>
        <v>Математика</v>
      </c>
      <c r="L9" s="1" t="str">
        <f aca="false">IFERROR(__xludf.dummyfunction("""COMPUTED_VALUE"""),"Физика")</f>
        <v>Физика</v>
      </c>
      <c r="M9" s="1" t="str">
        <f aca="false">IFERROR(__xludf.dummyfunction("""COMPUTED_VALUE"""),"Русский язык")</f>
        <v>Русский язык</v>
      </c>
      <c r="N9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9" s="1" t="str">
        <f aca="false">IFERROR(__xludf.dummyfunction("""COMPUTED_VALUE"""),"Кинематограф 20 века")</f>
        <v>Кинематограф 20 века</v>
      </c>
      <c r="P9" s="1" t="str">
        <f aca="false">IFERROR(__xludf.dummyfunction("""COMPUTED_VALUE"""),"Да")</f>
        <v>Да</v>
      </c>
      <c r="Q9" s="1" t="n">
        <f aca="false">IFERROR(__xludf.dummyfunction("""COMPUTED_VALUE"""),14)</f>
        <v>14</v>
      </c>
      <c r="R9" s="1" t="n">
        <f aca="false">IFERROR(__xludf.dummyfunction("""COMPUTED_VALUE"""),2)</f>
        <v>2</v>
      </c>
      <c r="S9" s="1" t="n">
        <f aca="false">IFERROR(__xludf.dummyfunction("""COMPUTED_VALUE"""),TRUE())</f>
        <v>1</v>
      </c>
      <c r="AJ9" s="1" t="s">
        <v>550</v>
      </c>
    </row>
    <row r="10" customFormat="false" ht="15.75" hidden="false" customHeight="false" outlineLevel="0" collapsed="false">
      <c r="A10" s="16" t="n">
        <f aca="false">IF(NOT(ISBLANK(B9:B10)), ROW()-3,"")</f>
        <v>7</v>
      </c>
      <c r="B10" s="39" t="n">
        <f aca="false">IFERROR(__xludf.dummyfunction("""COMPUTED_VALUE"""),43967.4913219213)</f>
        <v>43967.49132</v>
      </c>
      <c r="C10" s="1" t="str">
        <f aca="false">IFERROR(__xludf.dummyfunction("""COMPUTED_VALUE"""),"Серобабина")</f>
        <v>Серобабина</v>
      </c>
      <c r="D10" s="1" t="str">
        <f aca="false">IFERROR(__xludf.dummyfunction("""COMPUTED_VALUE"""),"Яна")</f>
        <v>Яна</v>
      </c>
      <c r="E10" s="1" t="str">
        <f aca="false">IFERROR(__xludf.dummyfunction("""COMPUTED_VALUE"""),"Омск")</f>
        <v>Омск</v>
      </c>
      <c r="F10" s="1" t="n">
        <f aca="false">IFERROR(__xludf.dummyfunction("""COMPUTED_VALUE"""),9)</f>
        <v>9</v>
      </c>
      <c r="G10" s="1" t="n">
        <f aca="false">IFERROR(__xludf.dummyfunction("""COMPUTED_VALUE"""),69)</f>
        <v>69</v>
      </c>
      <c r="H10" s="1"/>
      <c r="I10" s="42" t="str">
        <f aca="false">IFERROR(__xludf.dummyfunction("""COMPUTED_VALUE"""),"vk.com/naldoduck")</f>
        <v>vk.com/naldoduck</v>
      </c>
      <c r="J10" s="1" t="str">
        <f aca="false">IFERROR(__xludf.dummyfunction("""COMPUTED_VALUE"""),"yserobqbina@gmail.com")</f>
        <v>yserobqbina@gmail.com</v>
      </c>
      <c r="K10" s="1" t="str">
        <f aca="false">IFERROR(__xludf.dummyfunction("""COMPUTED_VALUE"""),"Русский язык")</f>
        <v>Русский язык</v>
      </c>
      <c r="L10" s="1"/>
      <c r="M10" s="1"/>
      <c r="N10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10" s="1" t="str">
        <f aca="false">IFERROR(__xludf.dummyfunction("""COMPUTED_VALUE"""),"Кинематограф 20 века")</f>
        <v>Кинематограф 20 века</v>
      </c>
      <c r="P10" s="1" t="str">
        <f aca="false">IFERROR(__xludf.dummyfunction("""COMPUTED_VALUE"""),"Да")</f>
        <v>Да</v>
      </c>
      <c r="Q10" s="1" t="n">
        <f aca="false">IFERROR(__xludf.dummyfunction("""COMPUTED_VALUE"""),34)</f>
        <v>34</v>
      </c>
      <c r="R10" s="1" t="n">
        <f aca="false">IFERROR(__xludf.dummyfunction("""COMPUTED_VALUE"""),2)</f>
        <v>2</v>
      </c>
      <c r="S10" s="1" t="n">
        <f aca="false">IFERROR(__xludf.dummyfunction("""COMPUTED_VALUE"""),FALSE())</f>
        <v>0</v>
      </c>
      <c r="AJ10" s="1" t="s">
        <v>40</v>
      </c>
    </row>
    <row r="11" customFormat="false" ht="15.75" hidden="false" customHeight="false" outlineLevel="0" collapsed="false">
      <c r="A11" s="16" t="n">
        <f aca="false">IF(NOT(ISBLANK(B10:B11)), ROW()-3,"")</f>
        <v>8</v>
      </c>
      <c r="B11" s="39" t="n">
        <f aca="false">IFERROR(__xludf.dummyfunction("""COMPUTED_VALUE"""),43967.8162286458)</f>
        <v>43967.81623</v>
      </c>
      <c r="C11" s="1" t="str">
        <f aca="false">IFERROR(__xludf.dummyfunction("""COMPUTED_VALUE"""),"Осипова")</f>
        <v>Осипова</v>
      </c>
      <c r="D11" s="1" t="str">
        <f aca="false">IFERROR(__xludf.dummyfunction("""COMPUTED_VALUE"""),"Валентина ")</f>
        <v>Валентина</v>
      </c>
      <c r="E11" s="1" t="str">
        <f aca="false">IFERROR(__xludf.dummyfunction("""COMPUTED_VALUE"""),"Омск ")</f>
        <v>Омск</v>
      </c>
      <c r="F11" s="1" t="n">
        <f aca="false">IFERROR(__xludf.dummyfunction("""COMPUTED_VALUE"""),9)</f>
        <v>9</v>
      </c>
      <c r="G11" s="1" t="n">
        <f aca="false">IFERROR(__xludf.dummyfunction("""COMPUTED_VALUE"""),117)</f>
        <v>117</v>
      </c>
      <c r="H11" s="1"/>
      <c r="I11" s="1" t="str">
        <f aca="false">IFERROR(__xludf.dummyfunction("""COMPUTED_VALUE"""),"Нет")</f>
        <v>Нет</v>
      </c>
      <c r="J11" s="1" t="str">
        <f aca="false">IFERROR(__xludf.dummyfunction("""COMPUTED_VALUE"""),"buntarka_osipova@mail.ru")</f>
        <v>buntarka_osipova@mail.ru</v>
      </c>
      <c r="K11" s="1" t="str">
        <f aca="false">IFERROR(__xludf.dummyfunction("""COMPUTED_VALUE"""),"Информатика")</f>
        <v>Информатика</v>
      </c>
      <c r="L11" s="1"/>
      <c r="M11" s="1"/>
      <c r="N11" s="1" t="str">
        <f aca="false">IFERROR(__xludf.dummyfunction("""COMPUTED_VALUE"""),"Основы веб разработки или как написать свой сайт")</f>
        <v>Основы веб разработки или как написать свой сайт</v>
      </c>
      <c r="O11" s="1" t="str">
        <f aca="false">IFERROR(__xludf.dummyfunction("""COMPUTED_VALUE"""),"Кинематограф 20 века")</f>
        <v>Кинематограф 20 века</v>
      </c>
      <c r="P11" s="1" t="str">
        <f aca="false">IFERROR(__xludf.dummyfunction("""COMPUTED_VALUE"""),"Да")</f>
        <v>Да</v>
      </c>
      <c r="Q11" s="1" t="n">
        <f aca="false">IFERROR(__xludf.dummyfunction("""COMPUTED_VALUE"""),47)</f>
        <v>47</v>
      </c>
      <c r="R11" s="1" t="n">
        <f aca="false">IFERROR(__xludf.dummyfunction("""COMPUTED_VALUE"""),1)</f>
        <v>1</v>
      </c>
      <c r="S11" s="1" t="n">
        <f aca="false">IFERROR(__xludf.dummyfunction("""COMPUTED_VALUE"""),FALSE())</f>
        <v>0</v>
      </c>
      <c r="AJ11" s="1" t="s">
        <v>66</v>
      </c>
    </row>
    <row r="12" customFormat="false" ht="15.75" hidden="false" customHeight="false" outlineLevel="0" collapsed="false">
      <c r="A12" s="16" t="n">
        <f aca="false">IF(NOT(ISBLANK(B11:B12)), ROW()-3,"")</f>
        <v>9</v>
      </c>
      <c r="B12" s="39" t="n">
        <f aca="false">IFERROR(__xludf.dummyfunction("""COMPUTED_VALUE"""),43967.8445227315)</f>
        <v>43967.84452</v>
      </c>
      <c r="C12" s="1" t="str">
        <f aca="false">IFERROR(__xludf.dummyfunction("""COMPUTED_VALUE"""),"Клюева ")</f>
        <v>Клюева</v>
      </c>
      <c r="D12" s="1" t="str">
        <f aca="false">IFERROR(__xludf.dummyfunction("""COMPUTED_VALUE"""),"Полина ")</f>
        <v>Полина</v>
      </c>
      <c r="E12" s="1" t="str">
        <f aca="false">IFERROR(__xludf.dummyfunction("""COMPUTED_VALUE"""),"Омск ")</f>
        <v>Омск</v>
      </c>
      <c r="F12" s="1" t="n">
        <f aca="false">IFERROR(__xludf.dummyfunction("""COMPUTED_VALUE"""),9)</f>
        <v>9</v>
      </c>
      <c r="G12" s="1" t="n">
        <f aca="false">IFERROR(__xludf.dummyfunction("""COMPUTED_VALUE"""),117)</f>
        <v>117</v>
      </c>
      <c r="H12" s="1"/>
      <c r="I12" s="42" t="str">
        <f aca="false">IFERROR(__xludf.dummyfunction("""COMPUTED_VALUE"""),"vk.com/polianaaa19")</f>
        <v>vk.com/polianaaa19</v>
      </c>
      <c r="J12" s="1" t="str">
        <f aca="false">IFERROR(__xludf.dummyfunction("""COMPUTED_VALUE"""),"polina190204@list.ru")</f>
        <v>polina190204@list.ru</v>
      </c>
      <c r="K12" s="1" t="str">
        <f aca="false">IFERROR(__xludf.dummyfunction("""COMPUTED_VALUE"""),"Право")</f>
        <v>Право</v>
      </c>
      <c r="L12" s="1"/>
      <c r="M12" s="1"/>
      <c r="N12" s="1" t="str">
        <f aca="false">IFERROR(__xludf.dummyfunction("""COMPUTED_VALUE"""),"Психология")</f>
        <v>Психология</v>
      </c>
      <c r="O12" s="1" t="str">
        <f aca="false">IFERROR(__xludf.dummyfunction("""COMPUTED_VALUE"""),"Кинематограф 20 века")</f>
        <v>Кинематограф 20 века</v>
      </c>
      <c r="P12" s="1" t="str">
        <f aca="false">IFERROR(__xludf.dummyfunction("""COMPUTED_VALUE"""),"Да")</f>
        <v>Да</v>
      </c>
      <c r="Q12" s="1" t="n">
        <f aca="false">IFERROR(__xludf.dummyfunction("""COMPUTED_VALUE"""),48)</f>
        <v>48</v>
      </c>
      <c r="R12" s="1" t="n">
        <f aca="false">IFERROR(__xludf.dummyfunction("""COMPUTED_VALUE"""),2)</f>
        <v>2</v>
      </c>
      <c r="S12" s="1" t="n">
        <f aca="false">IFERROR(__xludf.dummyfunction("""COMPUTED_VALUE"""),TRUE())</f>
        <v>1</v>
      </c>
      <c r="AJ12" s="1" t="s">
        <v>59</v>
      </c>
    </row>
    <row r="13" customFormat="false" ht="15.75" hidden="false" customHeight="false" outlineLevel="0" collapsed="false">
      <c r="A13" s="16" t="n">
        <f aca="false">IF(NOT(ISBLANK(B12:B13)), ROW()-3,"")</f>
        <v>10</v>
      </c>
      <c r="B13" s="39" t="n">
        <f aca="false">IFERROR(__xludf.dummyfunction("""COMPUTED_VALUE"""),43968.3516846528)</f>
        <v>43968.35168</v>
      </c>
      <c r="C13" s="1" t="str">
        <f aca="false">IFERROR(__xludf.dummyfunction("""COMPUTED_VALUE"""),"Молоторенко")</f>
        <v>Молоторенко</v>
      </c>
      <c r="D13" s="1" t="str">
        <f aca="false">IFERROR(__xludf.dummyfunction("""COMPUTED_VALUE"""),"Анна ")</f>
        <v>Анна</v>
      </c>
      <c r="E13" s="1" t="str">
        <f aca="false">IFERROR(__xludf.dummyfunction("""COMPUTED_VALUE"""),"Омск")</f>
        <v>Омск</v>
      </c>
      <c r="F13" s="1" t="n">
        <f aca="false">IFERROR(__xludf.dummyfunction("""COMPUTED_VALUE"""),10)</f>
        <v>10</v>
      </c>
      <c r="G13" s="1" t="n">
        <f aca="false">IFERROR(__xludf.dummyfunction("""COMPUTED_VALUE"""),64)</f>
        <v>64</v>
      </c>
      <c r="H13" s="1"/>
      <c r="I13" s="42" t="str">
        <f aca="false">IFERROR(__xludf.dummyfunction("""COMPUTED_VALUE"""),"vk.com/a.molotorenko")</f>
        <v>vk.com/a.molotorenko</v>
      </c>
      <c r="J13" s="1" t="str">
        <f aca="false">IFERROR(__xludf.dummyfunction("""COMPUTED_VALUE"""),"kolenochka1980@mail.ru")</f>
        <v>kolenochka1980@mail.ru</v>
      </c>
      <c r="K13" s="1" t="str">
        <f aca="false">IFERROR(__xludf.dummyfunction("""COMPUTED_VALUE"""),"Математика")</f>
        <v>Математика</v>
      </c>
      <c r="L13" s="1" t="str">
        <f aca="false">IFERROR(__xludf.dummyfunction("""COMPUTED_VALUE"""),"Физика")</f>
        <v>Физика</v>
      </c>
      <c r="M13" s="1" t="str">
        <f aca="false">IFERROR(__xludf.dummyfunction("""COMPUTED_VALUE"""),"Русский язык")</f>
        <v>Русский язык</v>
      </c>
      <c r="N13" s="1" t="str">
        <f aca="false">IFERROR(__xludf.dummyfunction("""COMPUTED_VALUE"""),"Психология")</f>
        <v>Психология</v>
      </c>
      <c r="O13" s="1" t="str">
        <f aca="false">IFERROR(__xludf.dummyfunction("""COMPUTED_VALUE"""),"Кинематограф 20 века")</f>
        <v>Кинематограф 20 века</v>
      </c>
      <c r="P13" s="1" t="str">
        <f aca="false">IFERROR(__xludf.dummyfunction("""COMPUTED_VALUE"""),"Нет")</f>
        <v>Нет</v>
      </c>
      <c r="Q13" s="1" t="n">
        <f aca="false">IFERROR(__xludf.dummyfunction("""COMPUTED_VALUE"""),49)</f>
        <v>49</v>
      </c>
      <c r="R13" s="1" t="n">
        <f aca="false">IFERROR(__xludf.dummyfunction("""COMPUTED_VALUE"""),2)</f>
        <v>2</v>
      </c>
      <c r="S13" s="1" t="n">
        <f aca="false">IFERROR(__xludf.dummyfunction("""COMPUTED_VALUE"""),TRUE())</f>
        <v>1</v>
      </c>
      <c r="AJ13" s="3" t="s">
        <v>87</v>
      </c>
    </row>
    <row r="14" customFormat="false" ht="15.75" hidden="false" customHeight="false" outlineLevel="0" collapsed="false">
      <c r="A14" s="16" t="n">
        <f aca="false">IF(NOT(ISBLANK(B13:B14)), ROW()-3,"")</f>
        <v>11</v>
      </c>
      <c r="B14" s="39" t="n">
        <f aca="false">IFERROR(__xludf.dummyfunction("""COMPUTED_VALUE"""),43968.911277037)</f>
        <v>43968.91128</v>
      </c>
      <c r="C14" s="1" t="str">
        <f aca="false">IFERROR(__xludf.dummyfunction("""COMPUTED_VALUE"""),"Овчинникова ")</f>
        <v>Овчинникова</v>
      </c>
      <c r="D14" s="1" t="str">
        <f aca="false">IFERROR(__xludf.dummyfunction("""COMPUTED_VALUE"""),"Валерия")</f>
        <v>Валерия</v>
      </c>
      <c r="E14" s="1" t="str">
        <f aca="false">IFERROR(__xludf.dummyfunction("""COMPUTED_VALUE"""),"Урюпинск")</f>
        <v>Урюпинск</v>
      </c>
      <c r="F14" s="1" t="n">
        <f aca="false">IFERROR(__xludf.dummyfunction("""COMPUTED_VALUE"""),10)</f>
        <v>10</v>
      </c>
      <c r="G14" s="1" t="n">
        <f aca="false">IFERROR(__xludf.dummyfunction("""COMPUTED_VALUE"""),5)</f>
        <v>5</v>
      </c>
      <c r="H14" s="1"/>
      <c r="I14" s="42" t="str">
        <f aca="false">IFERROR(__xludf.dummyfunction("""COMPUTED_VALUE"""),"vk.com/lera_ovchinnikova007")</f>
        <v>vk.com/lera_ovchinnikova007</v>
      </c>
      <c r="J14" s="1" t="str">
        <f aca="false">IFERROR(__xludf.dummyfunction("""COMPUTED_VALUE"""),"lera.ovchinnikova.02@bk.ru")</f>
        <v>lera.ovchinnikova.02@bk.ru</v>
      </c>
      <c r="K14" s="1" t="str">
        <f aca="false">IFERROR(__xludf.dummyfunction("""COMPUTED_VALUE"""),"Право")</f>
        <v>Право</v>
      </c>
      <c r="L14" s="1" t="str">
        <f aca="false">IFERROR(__xludf.dummyfunction("""COMPUTED_VALUE"""),"Русский язык")</f>
        <v>Русский язык</v>
      </c>
      <c r="M14" s="1"/>
      <c r="N14" s="1" t="str">
        <f aca="false">IFERROR(__xludf.dummyfunction("""COMPUTED_VALUE"""),"Психология")</f>
        <v>Психология</v>
      </c>
      <c r="O14" s="1" t="str">
        <f aca="false">IFERROR(__xludf.dummyfunction("""COMPUTED_VALUE"""),"Кинематограф 20 века")</f>
        <v>Кинематограф 20 века</v>
      </c>
      <c r="P14" s="1" t="str">
        <f aca="false">IFERROR(__xludf.dummyfunction("""COMPUTED_VALUE"""),"Нет")</f>
        <v>Нет</v>
      </c>
      <c r="Q14" s="1" t="n">
        <f aca="false">IFERROR(__xludf.dummyfunction("""COMPUTED_VALUE"""),54)</f>
        <v>54</v>
      </c>
      <c r="R14" s="1" t="n">
        <f aca="false">IFERROR(__xludf.dummyfunction("""COMPUTED_VALUE"""),2)</f>
        <v>2</v>
      </c>
      <c r="S14" s="1" t="n">
        <f aca="false">IFERROR(__xludf.dummyfunction("""COMPUTED_VALUE"""),TRUE())</f>
        <v>1</v>
      </c>
      <c r="AJ14" s="1" t="s">
        <v>289</v>
      </c>
    </row>
    <row r="15" customFormat="false" ht="15.75" hidden="false" customHeight="false" outlineLevel="0" collapsed="false">
      <c r="A15" s="16" t="n">
        <f aca="false">IF(NOT(ISBLANK(B14:B15)), ROW()-3,"")</f>
        <v>12</v>
      </c>
      <c r="B15" s="39" t="n">
        <f aca="false">IFERROR(__xludf.dummyfunction("""COMPUTED_VALUE"""),43969.8052948727)</f>
        <v>43969.80529</v>
      </c>
      <c r="C15" s="1" t="str">
        <f aca="false">IFERROR(__xludf.dummyfunction("""COMPUTED_VALUE"""),"Измайлов")</f>
        <v>Измайлов</v>
      </c>
      <c r="D15" s="1" t="str">
        <f aca="false">IFERROR(__xludf.dummyfunction("""COMPUTED_VALUE"""),"Матвей")</f>
        <v>Матвей</v>
      </c>
      <c r="E15" s="1" t="str">
        <f aca="false">IFERROR(__xludf.dummyfunction("""COMPUTED_VALUE"""),"Омск")</f>
        <v>Омск</v>
      </c>
      <c r="F15" s="1" t="n">
        <f aca="false">IFERROR(__xludf.dummyfunction("""COMPUTED_VALUE"""),11)</f>
        <v>11</v>
      </c>
      <c r="G15" s="1" t="n">
        <f aca="false">IFERROR(__xludf.dummyfunction("""COMPUTED_VALUE"""),64)</f>
        <v>64</v>
      </c>
      <c r="H15" s="1"/>
      <c r="I15" s="43" t="str">
        <f aca="false">IFERROR(__xludf.dummyfunction("""COMPUTED_VALUE"""),"vk.com/somejewish")</f>
        <v>vk.com/somejewish</v>
      </c>
      <c r="J15" s="1" t="str">
        <f aca="false">IFERROR(__xludf.dummyfunction("""COMPUTED_VALUE"""),"matti1zzzz235@gmail.com")</f>
        <v>matti1zzzz235@gmail.com</v>
      </c>
      <c r="K15" s="1" t="str">
        <f aca="false">IFERROR(__xludf.dummyfunction("""COMPUTED_VALUE"""),"Математика")</f>
        <v>Математика</v>
      </c>
      <c r="L15" s="1"/>
      <c r="M15" s="1"/>
      <c r="N15" s="1" t="str">
        <f aca="false">IFERROR(__xludf.dummyfunction("""COMPUTED_VALUE"""),"Осторожно - анемия!")</f>
        <v>Осторожно - анемия!</v>
      </c>
      <c r="O15" s="1" t="str">
        <f aca="false">IFERROR(__xludf.dummyfunction("""COMPUTED_VALUE"""),"Кинематограф 20 века")</f>
        <v>Кинематограф 20 века</v>
      </c>
      <c r="P15" s="1" t="str">
        <f aca="false">IFERROR(__xludf.dummyfunction("""COMPUTED_VALUE"""),"Да")</f>
        <v>Да</v>
      </c>
      <c r="Q15" s="1" t="n">
        <f aca="false">IFERROR(__xludf.dummyfunction("""COMPUTED_VALUE"""),61)</f>
        <v>61</v>
      </c>
      <c r="R15" s="1" t="n">
        <f aca="false">IFERROR(__xludf.dummyfunction("""COMPUTED_VALUE"""),2)</f>
        <v>2</v>
      </c>
      <c r="S15" s="1" t="n">
        <f aca="false">IFERROR(__xludf.dummyfunction("""COMPUTED_VALUE"""),TRUE())</f>
        <v>1</v>
      </c>
      <c r="AJ15" s="1" t="s">
        <v>19</v>
      </c>
    </row>
    <row r="16" customFormat="false" ht="15.75" hidden="false" customHeight="false" outlineLevel="0" collapsed="false">
      <c r="A16" s="16" t="n">
        <f aca="false">IF(NOT(ISBLANK(B15:B16)), ROW()-3,"")</f>
        <v>13</v>
      </c>
      <c r="B16" s="39" t="n">
        <f aca="false">IFERROR(__xludf.dummyfunction("""COMPUTED_VALUE"""),43970.3127500926)</f>
        <v>43970.31275</v>
      </c>
      <c r="C16" s="1" t="str">
        <f aca="false">IFERROR(__xludf.dummyfunction("""COMPUTED_VALUE"""),"Рейнгардт")</f>
        <v>Рейнгардт</v>
      </c>
      <c r="D16" s="1" t="str">
        <f aca="false">IFERROR(__xludf.dummyfunction("""COMPUTED_VALUE"""),"Наталья")</f>
        <v>Наталья</v>
      </c>
      <c r="E16" s="1" t="str">
        <f aca="false">IFERROR(__xludf.dummyfunction("""COMPUTED_VALUE"""),"Павловск")</f>
        <v>Павловск</v>
      </c>
      <c r="F16" s="1" t="n">
        <f aca="false">IFERROR(__xludf.dummyfunction("""COMPUTED_VALUE"""),11)</f>
        <v>11</v>
      </c>
      <c r="G16" s="1" t="str">
        <f aca="false">IFERROR(__xludf.dummyfunction("""COMPUTED_VALUE"""),"МБОУ ""Ремзаводская СОШ""")</f>
        <v>МБОУ "Ремзаводская СОШ"</v>
      </c>
      <c r="H16" s="1" t="str">
        <f aca="false">IFERROR(__xludf.dummyfunction("""COMPUTED_VALUE"""),"не могу быть весь учебный день в школе")</f>
        <v>не могу быть весь учебный день в школе</v>
      </c>
      <c r="I16" s="42" t="str">
        <f aca="false">IFERROR(__xludf.dummyfunction("""COMPUTED_VALUE"""),"vk.com/nata_2002")</f>
        <v>vk.com/nata_2002</v>
      </c>
      <c r="J16" s="1" t="str">
        <f aca="false">IFERROR(__xludf.dummyfunction("""COMPUTED_VALUE"""),"tashathin@gmail.com")</f>
        <v>tashathin@gmail.com</v>
      </c>
      <c r="K16" s="1" t="str">
        <f aca="false">IFERROR(__xludf.dummyfunction("""COMPUTED_VALUE"""),"Право")</f>
        <v>Право</v>
      </c>
      <c r="L16" s="1" t="str">
        <f aca="false">IFERROR(__xludf.dummyfunction("""COMPUTED_VALUE"""),"Русский язык")</f>
        <v>Русский язык</v>
      </c>
      <c r="M16" s="1"/>
      <c r="N16" s="1" t="str">
        <f aca="false">IFERROR(__xludf.dummyfunction("""COMPUTED_VALUE"""),"Психология")</f>
        <v>Психология</v>
      </c>
      <c r="O16" s="1" t="str">
        <f aca="false">IFERROR(__xludf.dummyfunction("""COMPUTED_VALUE"""),"Кинематограф 20 века")</f>
        <v>Кинематограф 20 века</v>
      </c>
      <c r="P16" s="1" t="str">
        <f aca="false">IFERROR(__xludf.dummyfunction("""COMPUTED_VALUE"""),"Нет")</f>
        <v>Нет</v>
      </c>
      <c r="Q16" s="1" t="n">
        <f aca="false">IFERROR(__xludf.dummyfunction("""COMPUTED_VALUE"""),65)</f>
        <v>65</v>
      </c>
      <c r="R16" s="1" t="n">
        <f aca="false">IFERROR(__xludf.dummyfunction("""COMPUTED_VALUE"""),1)</f>
        <v>1</v>
      </c>
      <c r="S16" s="1" t="n">
        <f aca="false">IFERROR(__xludf.dummyfunction("""COMPUTED_VALUE"""),FALSE())</f>
        <v>0</v>
      </c>
      <c r="AJ16" s="1" t="s">
        <v>80</v>
      </c>
    </row>
    <row r="17" customFormat="false" ht="15.75" hidden="false" customHeight="false" outlineLevel="0" collapsed="false">
      <c r="A17" s="16" t="str">
        <f aca="false">IF(NOT(ISBLANK(B16:B17)), ROW()-3,"")</f>
        <v/>
      </c>
      <c r="AJ17" s="1" t="s">
        <v>114</v>
      </c>
    </row>
    <row r="18" customFormat="false" ht="15.75" hidden="false" customHeight="false" outlineLevel="0" collapsed="false">
      <c r="A18" s="16" t="str">
        <f aca="false">IF(NOT(ISBLANK(B17:B18)), ROW()-3,"")</f>
        <v/>
      </c>
      <c r="AJ18" s="1" t="s">
        <v>135</v>
      </c>
    </row>
    <row r="19" customFormat="false" ht="15.75" hidden="false" customHeight="false" outlineLevel="0" collapsed="false">
      <c r="A19" s="16" t="str">
        <f aca="false">IF(NOT(ISBLANK(B18:B19)), ROW()-3,"")</f>
        <v/>
      </c>
      <c r="AJ19" s="1" t="s">
        <v>140</v>
      </c>
    </row>
    <row r="20" customFormat="false" ht="15.75" hidden="false" customHeight="false" outlineLevel="0" collapsed="false">
      <c r="A20" s="16" t="str">
        <f aca="false">IF(NOT(ISBLANK(B19:B20)), ROW()-3,"")</f>
        <v/>
      </c>
      <c r="H20" s="44"/>
      <c r="AJ20" s="1" t="s">
        <v>41</v>
      </c>
    </row>
    <row r="21" customFormat="false" ht="15.75" hidden="false" customHeight="false" outlineLevel="0" collapsed="false">
      <c r="A21" s="16" t="str">
        <f aca="false">IF(NOT(ISBLANK(B20:B21)), ROW()-3,"")</f>
        <v/>
      </c>
      <c r="AJ21" s="1" t="s">
        <v>27</v>
      </c>
    </row>
    <row r="22" customFormat="false" ht="15.75" hidden="false" customHeight="false" outlineLevel="0" collapsed="false">
      <c r="A22" s="16" t="str">
        <f aca="false">IF(NOT(ISBLANK(B21:B22)), ROW()-3,"")</f>
        <v/>
      </c>
      <c r="AJ22" s="1" t="s">
        <v>34</v>
      </c>
    </row>
    <row r="23" customFormat="false" ht="15.75" hidden="false" customHeight="false" outlineLevel="0" collapsed="false">
      <c r="A23" s="16" t="str">
        <f aca="false">IF(NOT(ISBLANK(B22:B23)), ROW()-3,"")</f>
        <v/>
      </c>
      <c r="AJ23" s="1" t="s">
        <v>52</v>
      </c>
    </row>
    <row r="24" customFormat="false" ht="15.75" hidden="false" customHeight="false" outlineLevel="0" collapsed="false">
      <c r="A24" s="16" t="str">
        <f aca="false">IF(NOT(ISBLANK(B23:B24)), ROW()-3,"")</f>
        <v/>
      </c>
      <c r="AJ24" s="1" t="s">
        <v>20</v>
      </c>
    </row>
    <row r="25" customFormat="false" ht="15.75" hidden="false" customHeight="false" outlineLevel="0" collapsed="false">
      <c r="A25" s="16" t="str">
        <f aca="false">IF(NOT(ISBLANK(B24:B25)), ROW()-3,"")</f>
        <v/>
      </c>
      <c r="AJ25" s="3" t="s">
        <v>187</v>
      </c>
    </row>
    <row r="26" customFormat="false" ht="15.75" hidden="false" customHeight="false" outlineLevel="0" collapsed="false">
      <c r="A26" s="16" t="str">
        <f aca="false">IF(NOT(ISBLANK(B25:B26)), ROW()-3,"")</f>
        <v/>
      </c>
    </row>
    <row r="27" customFormat="false" ht="15.75" hidden="false" customHeight="false" outlineLevel="0" collapsed="false">
      <c r="A27" s="16" t="str">
        <f aca="false">IF(NOT(ISBLANK(B26:B27)), ROW()-3,"")</f>
        <v/>
      </c>
    </row>
    <row r="28" customFormat="false" ht="15.75" hidden="false" customHeight="false" outlineLevel="0" collapsed="false">
      <c r="A28" s="16" t="str">
        <f aca="false">IF(NOT(ISBLANK(B27:B28)), ROW()-3,"")</f>
        <v/>
      </c>
    </row>
    <row r="29" customFormat="false" ht="15.75" hidden="false" customHeight="false" outlineLevel="0" collapsed="false">
      <c r="A29" s="16" t="str">
        <f aca="false">IF(NOT(ISBLANK(B28:B29)), ROW()-3,"")</f>
        <v/>
      </c>
    </row>
    <row r="30" customFormat="false" ht="15.75" hidden="false" customHeight="false" outlineLevel="0" collapsed="false">
      <c r="A30" s="16" t="str">
        <f aca="false">IF(NOT(ISBLANK(B29:B30)), ROW()-3,"")</f>
        <v/>
      </c>
    </row>
    <row r="31" customFormat="false" ht="15.75" hidden="false" customHeight="false" outlineLevel="0" collapsed="false">
      <c r="A31" s="16" t="str">
        <f aca="false">IF(NOT(ISBLANK(B30:B31)), ROW()-3,"")</f>
        <v/>
      </c>
    </row>
    <row r="32" customFormat="false" ht="15.75" hidden="false" customHeight="false" outlineLevel="0" collapsed="false">
      <c r="A32" s="16" t="str">
        <f aca="false">IF(NOT(ISBLANK(B31:B32)), ROW()-3,"")</f>
        <v/>
      </c>
    </row>
    <row r="33" customFormat="false" ht="15.75" hidden="false" customHeight="false" outlineLevel="0" collapsed="false">
      <c r="A33" s="16" t="str">
        <f aca="false">IF(NOT(ISBLANK(B32:B33)), ROW()-3,"")</f>
        <v/>
      </c>
    </row>
    <row r="34" customFormat="false" ht="15.75" hidden="false" customHeight="false" outlineLevel="0" collapsed="false">
      <c r="A34" s="16" t="str">
        <f aca="false">IF(NOT(ISBLANK(B33:B34)), ROW()-3,"")</f>
        <v/>
      </c>
    </row>
    <row r="35" customFormat="false" ht="15.75" hidden="false" customHeight="false" outlineLevel="0" collapsed="false">
      <c r="A35" s="16" t="str">
        <f aca="false">IF(NOT(ISBLANK(B34:B35)), ROW()-3,"")</f>
        <v/>
      </c>
    </row>
    <row r="36" customFormat="false" ht="15.75" hidden="false" customHeight="false" outlineLevel="0" collapsed="false">
      <c r="A36" s="16" t="str">
        <f aca="false">IF(NOT(ISBLANK(B35:B36)), ROW()-3,"")</f>
        <v/>
      </c>
    </row>
    <row r="37" customFormat="false" ht="15.75" hidden="false" customHeight="false" outlineLevel="0" collapsed="false">
      <c r="A37" s="16" t="str">
        <f aca="false">IF(NOT(ISBLANK(B36:B37)), ROW()-3,"")</f>
        <v/>
      </c>
    </row>
    <row r="38" customFormat="false" ht="15.75" hidden="false" customHeight="false" outlineLevel="0" collapsed="false">
      <c r="A38" s="16" t="str">
        <f aca="false">IF(NOT(ISBLANK(B37:B38)), ROW()-3,"")</f>
        <v/>
      </c>
    </row>
    <row r="39" customFormat="false" ht="15.75" hidden="false" customHeight="false" outlineLevel="0" collapsed="false">
      <c r="A39" s="16" t="str">
        <f aca="false">IF(NOT(ISBLANK(B38:B39)), ROW()-3,"")</f>
        <v/>
      </c>
    </row>
    <row r="40" customFormat="false" ht="15.75" hidden="false" customHeight="false" outlineLevel="0" collapsed="false">
      <c r="A40" s="16" t="str">
        <f aca="false">IF(NOT(ISBLANK(B39:B40)), ROW()-3,"")</f>
        <v/>
      </c>
    </row>
    <row r="41" customFormat="false" ht="15.75" hidden="false" customHeight="false" outlineLevel="0" collapsed="false">
      <c r="A41" s="16" t="str">
        <f aca="false">IF(NOT(ISBLANK(B40:B41)), ROW()-3,"")</f>
        <v/>
      </c>
    </row>
    <row r="42" customFormat="false" ht="15.75" hidden="false" customHeight="false" outlineLevel="0" collapsed="false">
      <c r="A42" s="16" t="str">
        <f aca="false">IF(NOT(ISBLANK(B41:B42)), ROW()-3,"")</f>
        <v/>
      </c>
    </row>
    <row r="43" customFormat="false" ht="15.75" hidden="false" customHeight="false" outlineLevel="0" collapsed="false">
      <c r="A43" s="16" t="str">
        <f aca="false">IF(NOT(ISBLANK(B42:B43)), ROW()-3,"")</f>
        <v/>
      </c>
    </row>
  </sheetData>
  <mergeCells count="2">
    <mergeCell ref="A2:C2"/>
    <mergeCell ref="K3:M3"/>
  </mergeCells>
  <dataValidations count="1">
    <dataValidation allowBlank="true" errorStyle="stop" operator="between" showDropDown="false" showErrorMessage="true" showInputMessage="false" sqref="A2" type="list">
      <formula1>'Списки (фактическая посещаемост'!$AJ$3:$AJ$37</formula1>
      <formula2>0</formula2>
    </dataValidation>
  </dataValidations>
  <hyperlinks>
    <hyperlink ref="I4" r:id="rId1" display="http://vk.com/id_id_idid_id"/>
    <hyperlink ref="I5" r:id="rId2" display="http://vk.com/id451195781"/>
    <hyperlink ref="I6" r:id="rId3" display="http://vk.com/zzaitceva"/>
    <hyperlink ref="I7" r:id="rId4" display="http://vk.com/rostgay"/>
    <hyperlink ref="I8" r:id="rId5" display="http://vk.com/yoneeth"/>
    <hyperlink ref="I9" r:id="rId6" display="http://vk.com/welcometomybeer"/>
    <hyperlink ref="I10" r:id="rId7" display="http://vk.com/naldoduck"/>
    <hyperlink ref="I12" r:id="rId8" display="http://vk.com/polianaaa19"/>
    <hyperlink ref="I13" r:id="rId9" display="http://vk.com/a.molotorenko"/>
    <hyperlink ref="I14" r:id="rId10" display="http://vk.com/lera_ovchinnikova007"/>
    <hyperlink ref="I15" r:id="rId11" display="http://vk.com/somejewish"/>
    <hyperlink ref="I16" r:id="rId12" display="http://vk.com/nata_200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3" t="n">
        <v>43971.6069192245</v>
      </c>
      <c r="B1" s="3" t="s">
        <v>335</v>
      </c>
      <c r="C1" s="3" t="s">
        <v>336</v>
      </c>
      <c r="D1" s="32" t="s">
        <v>14</v>
      </c>
      <c r="E1" s="32" t="n">
        <v>7</v>
      </c>
      <c r="F1" s="3" t="n">
        <v>140</v>
      </c>
      <c r="G1" s="3"/>
      <c r="H1" s="1" t="s">
        <v>1099</v>
      </c>
      <c r="I1" s="1" t="s">
        <v>338</v>
      </c>
      <c r="J1" s="1" t="s">
        <v>234</v>
      </c>
      <c r="K1" s="1"/>
      <c r="L1" s="1"/>
      <c r="M1" s="1" t="s">
        <v>339</v>
      </c>
      <c r="N1" s="1" t="s">
        <v>339</v>
      </c>
      <c r="O1" s="32" t="n">
        <v>1</v>
      </c>
    </row>
    <row r="2" customFormat="false" ht="15.75" hidden="false" customHeight="false" outlineLevel="0" collapsed="false">
      <c r="A2" s="3" t="n">
        <v>43987.3113479051</v>
      </c>
      <c r="B2" s="3" t="s">
        <v>455</v>
      </c>
      <c r="C2" s="3" t="s">
        <v>456</v>
      </c>
      <c r="D2" s="32" t="s">
        <v>14</v>
      </c>
      <c r="E2" s="32" t="n">
        <v>7</v>
      </c>
      <c r="F2" s="3" t="n">
        <v>117</v>
      </c>
      <c r="G2" s="3"/>
      <c r="H2" s="1" t="s">
        <v>1100</v>
      </c>
      <c r="I2" s="1" t="s">
        <v>458</v>
      </c>
      <c r="J2" s="1" t="s">
        <v>284</v>
      </c>
      <c r="K2" s="1" t="s">
        <v>224</v>
      </c>
      <c r="L2" s="1" t="s">
        <v>550</v>
      </c>
      <c r="M2" s="1" t="s">
        <v>289</v>
      </c>
      <c r="N2" s="1" t="s">
        <v>187</v>
      </c>
      <c r="O2" s="32" t="n">
        <v>2</v>
      </c>
    </row>
    <row r="3" customFormat="false" ht="15.75" hidden="false" customHeight="false" outlineLevel="0" collapsed="false">
      <c r="A3" s="3" t="n">
        <v>43997.3946864583</v>
      </c>
      <c r="B3" s="3" t="s">
        <v>442</v>
      </c>
      <c r="C3" s="3" t="s">
        <v>195</v>
      </c>
      <c r="D3" s="32" t="s">
        <v>69</v>
      </c>
      <c r="E3" s="32" t="n">
        <v>7</v>
      </c>
      <c r="F3" s="3" t="n">
        <v>64</v>
      </c>
      <c r="G3" s="3"/>
      <c r="H3" s="1" t="s">
        <v>444</v>
      </c>
      <c r="I3" s="1" t="s">
        <v>478</v>
      </c>
      <c r="J3" s="1" t="s">
        <v>224</v>
      </c>
      <c r="K3" s="1" t="s">
        <v>159</v>
      </c>
      <c r="L3" s="1" t="s">
        <v>550</v>
      </c>
      <c r="M3" s="1" t="s">
        <v>80</v>
      </c>
      <c r="N3" s="1" t="s">
        <v>187</v>
      </c>
      <c r="O3" s="32" t="n">
        <v>3</v>
      </c>
    </row>
    <row r="4" customFormat="false" ht="15.75" hidden="false" customHeight="false" outlineLevel="0" collapsed="false">
      <c r="A4" s="3" t="n">
        <v>44002.5068701968</v>
      </c>
      <c r="B4" s="3" t="s">
        <v>488</v>
      </c>
      <c r="C4" s="3" t="s">
        <v>489</v>
      </c>
      <c r="D4" s="32" t="s">
        <v>14</v>
      </c>
      <c r="E4" s="3" t="n">
        <v>7</v>
      </c>
      <c r="F4" s="3" t="s">
        <v>490</v>
      </c>
      <c r="G4" s="3" t="s">
        <v>491</v>
      </c>
      <c r="H4" s="1" t="s">
        <v>1101</v>
      </c>
      <c r="I4" s="1" t="s">
        <v>493</v>
      </c>
      <c r="J4" s="1" t="s">
        <v>182</v>
      </c>
      <c r="K4" s="1" t="s">
        <v>284</v>
      </c>
      <c r="L4" s="1"/>
      <c r="M4" s="1" t="s">
        <v>66</v>
      </c>
      <c r="N4" s="1" t="s">
        <v>20</v>
      </c>
      <c r="O4" s="32" t="n">
        <v>4</v>
      </c>
    </row>
    <row r="5" customFormat="false" ht="15.75" hidden="false" customHeight="false" outlineLevel="0" collapsed="false">
      <c r="A5" s="3" t="n">
        <v>43966.6751221528</v>
      </c>
      <c r="B5" s="3" t="s">
        <v>28</v>
      </c>
      <c r="C5" s="3" t="s">
        <v>29</v>
      </c>
      <c r="D5" s="32" t="s">
        <v>14</v>
      </c>
      <c r="E5" s="3" t="n">
        <v>8</v>
      </c>
      <c r="F5" s="3" t="s">
        <v>30</v>
      </c>
      <c r="G5" s="3"/>
      <c r="H5" s="1" t="s">
        <v>1102</v>
      </c>
      <c r="I5" s="1" t="s">
        <v>32</v>
      </c>
      <c r="J5" s="1" t="s">
        <v>182</v>
      </c>
      <c r="K5" s="1" t="s">
        <v>284</v>
      </c>
      <c r="L5" s="1" t="s">
        <v>234</v>
      </c>
      <c r="M5" s="1" t="s">
        <v>19</v>
      </c>
      <c r="N5" s="1" t="s">
        <v>34</v>
      </c>
      <c r="O5" s="32" t="n">
        <v>1</v>
      </c>
    </row>
    <row r="6" customFormat="false" ht="15.75" hidden="false" customHeight="false" outlineLevel="0" collapsed="false">
      <c r="A6" s="3" t="n">
        <v>43966.6947437384</v>
      </c>
      <c r="B6" s="3" t="s">
        <v>60</v>
      </c>
      <c r="C6" s="3" t="s">
        <v>61</v>
      </c>
      <c r="D6" s="32" t="s">
        <v>14</v>
      </c>
      <c r="E6" s="32" t="n">
        <v>8</v>
      </c>
      <c r="F6" s="3" t="n">
        <v>117</v>
      </c>
      <c r="G6" s="3"/>
      <c r="H6" s="1" t="s">
        <v>591</v>
      </c>
      <c r="I6" s="1" t="s">
        <v>64</v>
      </c>
      <c r="J6" s="1" t="s">
        <v>182</v>
      </c>
      <c r="K6" s="1" t="s">
        <v>224</v>
      </c>
      <c r="L6" s="1" t="s">
        <v>159</v>
      </c>
      <c r="M6" s="1" t="s">
        <v>66</v>
      </c>
      <c r="N6" s="1" t="s">
        <v>52</v>
      </c>
      <c r="O6" s="32" t="n">
        <v>2</v>
      </c>
    </row>
    <row r="7" customFormat="false" ht="15.75" hidden="false" customHeight="false" outlineLevel="0" collapsed="false">
      <c r="A7" s="3" t="n">
        <v>43966.7096120718</v>
      </c>
      <c r="B7" s="3" t="s">
        <v>81</v>
      </c>
      <c r="C7" s="3" t="s">
        <v>82</v>
      </c>
      <c r="D7" s="32" t="s">
        <v>14</v>
      </c>
      <c r="E7" s="32" t="n">
        <v>8</v>
      </c>
      <c r="F7" s="3" t="n">
        <v>25</v>
      </c>
      <c r="G7" s="3"/>
      <c r="H7" s="1" t="s">
        <v>1103</v>
      </c>
      <c r="I7" s="1" t="s">
        <v>85</v>
      </c>
      <c r="J7" s="1" t="s">
        <v>182</v>
      </c>
      <c r="K7" s="1" t="s">
        <v>284</v>
      </c>
      <c r="L7" s="1" t="s">
        <v>224</v>
      </c>
      <c r="M7" s="1" t="s">
        <v>87</v>
      </c>
      <c r="N7" s="1" t="s">
        <v>41</v>
      </c>
      <c r="O7" s="32" t="n">
        <v>3</v>
      </c>
    </row>
    <row r="8" customFormat="false" ht="15.75" hidden="false" customHeight="false" outlineLevel="0" collapsed="false">
      <c r="A8" s="3" t="n">
        <v>43967.4350991898</v>
      </c>
      <c r="B8" s="3" t="s">
        <v>194</v>
      </c>
      <c r="C8" s="3" t="s">
        <v>195</v>
      </c>
      <c r="D8" s="32" t="s">
        <v>14</v>
      </c>
      <c r="E8" s="32" t="n">
        <v>8</v>
      </c>
      <c r="F8" s="3" t="n">
        <v>140</v>
      </c>
      <c r="G8" s="3"/>
      <c r="H8" s="1" t="s">
        <v>197</v>
      </c>
      <c r="I8" s="1" t="s">
        <v>198</v>
      </c>
      <c r="J8" s="1" t="s">
        <v>182</v>
      </c>
      <c r="K8" s="1" t="s">
        <v>234</v>
      </c>
      <c r="L8" s="1" t="s">
        <v>159</v>
      </c>
      <c r="M8" s="1" t="s">
        <v>66</v>
      </c>
      <c r="N8" s="1" t="s">
        <v>187</v>
      </c>
      <c r="O8" s="32" t="n">
        <v>4</v>
      </c>
    </row>
    <row r="9" customFormat="false" ht="15.75" hidden="false" customHeight="false" outlineLevel="0" collapsed="false">
      <c r="A9" s="3" t="n">
        <v>43967.5802103819</v>
      </c>
      <c r="B9" s="3" t="s">
        <v>204</v>
      </c>
      <c r="C9" s="3" t="s">
        <v>205</v>
      </c>
      <c r="D9" s="32" t="s">
        <v>14</v>
      </c>
      <c r="E9" s="32" t="n">
        <v>8</v>
      </c>
      <c r="F9" s="3" t="n">
        <v>64</v>
      </c>
      <c r="G9" s="3"/>
      <c r="H9" s="1" t="s">
        <v>1104</v>
      </c>
      <c r="I9" s="1" t="s">
        <v>208</v>
      </c>
      <c r="J9" s="1" t="s">
        <v>182</v>
      </c>
      <c r="K9" s="1" t="s">
        <v>284</v>
      </c>
      <c r="L9" s="1" t="s">
        <v>234</v>
      </c>
      <c r="M9" s="1" t="s">
        <v>40</v>
      </c>
      <c r="N9" s="1" t="s">
        <v>41</v>
      </c>
      <c r="O9" s="32" t="n">
        <v>1</v>
      </c>
    </row>
    <row r="10" customFormat="false" ht="15.75" hidden="false" customHeight="false" outlineLevel="0" collapsed="false">
      <c r="A10" s="3" t="n">
        <v>43968.5380483565</v>
      </c>
      <c r="B10" s="3" t="s">
        <v>247</v>
      </c>
      <c r="C10" s="3" t="s">
        <v>248</v>
      </c>
      <c r="D10" s="32" t="s">
        <v>14</v>
      </c>
      <c r="E10" s="32" t="n">
        <v>8</v>
      </c>
      <c r="F10" s="3" t="n">
        <v>117</v>
      </c>
      <c r="G10" s="3"/>
      <c r="H10" s="1" t="s">
        <v>1105</v>
      </c>
      <c r="I10" s="1" t="s">
        <v>250</v>
      </c>
      <c r="J10" s="1" t="s">
        <v>182</v>
      </c>
      <c r="K10" s="1" t="s">
        <v>284</v>
      </c>
      <c r="L10" s="1" t="s">
        <v>234</v>
      </c>
      <c r="M10" s="1" t="s">
        <v>66</v>
      </c>
      <c r="N10" s="1" t="s">
        <v>34</v>
      </c>
      <c r="O10" s="32" t="n">
        <v>2</v>
      </c>
    </row>
    <row r="11" customFormat="false" ht="15.75" hidden="false" customHeight="false" outlineLevel="0" collapsed="false">
      <c r="A11" s="3" t="n">
        <v>43968.5380821065</v>
      </c>
      <c r="B11" s="3" t="s">
        <v>251</v>
      </c>
      <c r="C11" s="3" t="s">
        <v>252</v>
      </c>
      <c r="D11" s="32" t="s">
        <v>14</v>
      </c>
      <c r="E11" s="32" t="n">
        <v>8</v>
      </c>
      <c r="F11" s="3" t="n">
        <v>117</v>
      </c>
      <c r="G11" s="3"/>
      <c r="H11" s="1" t="s">
        <v>879</v>
      </c>
      <c r="I11" s="1" t="s">
        <v>255</v>
      </c>
      <c r="J11" s="1" t="s">
        <v>182</v>
      </c>
      <c r="K11" s="1" t="s">
        <v>284</v>
      </c>
      <c r="L11" s="1" t="s">
        <v>234</v>
      </c>
      <c r="M11" s="1" t="s">
        <v>66</v>
      </c>
      <c r="N11" s="1" t="s">
        <v>34</v>
      </c>
      <c r="O11" s="32" t="n">
        <v>3</v>
      </c>
    </row>
    <row r="12" customFormat="false" ht="15.75" hidden="false" customHeight="false" outlineLevel="0" collapsed="false">
      <c r="A12" s="3" t="n">
        <v>43968.6180914583</v>
      </c>
      <c r="B12" s="3" t="s">
        <v>256</v>
      </c>
      <c r="C12" s="3" t="s">
        <v>257</v>
      </c>
      <c r="D12" s="32" t="s">
        <v>258</v>
      </c>
      <c r="E12" s="32" t="n">
        <v>8</v>
      </c>
      <c r="F12" s="3" t="n">
        <v>123</v>
      </c>
      <c r="G12" s="3"/>
      <c r="H12" s="1" t="s">
        <v>1106</v>
      </c>
      <c r="I12" s="1" t="s">
        <v>261</v>
      </c>
      <c r="J12" s="1" t="s">
        <v>182</v>
      </c>
      <c r="K12" s="1" t="s">
        <v>284</v>
      </c>
      <c r="L12" s="1" t="s">
        <v>234</v>
      </c>
      <c r="M12" s="1" t="s">
        <v>19</v>
      </c>
      <c r="N12" s="1" t="s">
        <v>187</v>
      </c>
      <c r="O12" s="32" t="n">
        <v>4</v>
      </c>
    </row>
    <row r="13" customFormat="false" ht="15.75" hidden="false" customHeight="false" outlineLevel="0" collapsed="false">
      <c r="A13" s="3" t="n">
        <v>43969.6465466088</v>
      </c>
      <c r="B13" s="3" t="s">
        <v>290</v>
      </c>
      <c r="C13" s="3" t="s">
        <v>291</v>
      </c>
      <c r="D13" s="32" t="s">
        <v>14</v>
      </c>
      <c r="E13" s="32" t="n">
        <v>8</v>
      </c>
      <c r="F13" s="3" t="n">
        <v>117</v>
      </c>
      <c r="G13" s="3"/>
      <c r="H13" s="1" t="s">
        <v>538</v>
      </c>
      <c r="I13" s="1" t="s">
        <v>294</v>
      </c>
      <c r="J13" s="1" t="s">
        <v>182</v>
      </c>
      <c r="K13" s="1" t="s">
        <v>234</v>
      </c>
      <c r="L13" s="1"/>
      <c r="M13" s="1" t="s">
        <v>66</v>
      </c>
      <c r="N13" s="1" t="s">
        <v>20</v>
      </c>
      <c r="O13" s="32" t="n">
        <v>1</v>
      </c>
    </row>
    <row r="14" customFormat="false" ht="15.75" hidden="false" customHeight="false" outlineLevel="0" collapsed="false">
      <c r="A14" s="3" t="n">
        <v>43976.7643959491</v>
      </c>
      <c r="B14" s="3" t="s">
        <v>388</v>
      </c>
      <c r="C14" s="3" t="s">
        <v>389</v>
      </c>
      <c r="D14" s="32" t="s">
        <v>390</v>
      </c>
      <c r="E14" s="32" t="n">
        <v>8</v>
      </c>
      <c r="F14" s="3" t="n">
        <v>124</v>
      </c>
      <c r="G14" s="3"/>
      <c r="H14" s="1" t="s">
        <v>392</v>
      </c>
      <c r="I14" s="1" t="s">
        <v>393</v>
      </c>
      <c r="J14" s="1" t="s">
        <v>284</v>
      </c>
      <c r="K14" s="1" t="s">
        <v>234</v>
      </c>
      <c r="L14" s="1"/>
      <c r="M14" s="1" t="s">
        <v>80</v>
      </c>
      <c r="N14" s="1" t="s">
        <v>20</v>
      </c>
      <c r="O14" s="32" t="n">
        <v>2</v>
      </c>
    </row>
    <row r="15" customFormat="false" ht="15.75" hidden="false" customHeight="false" outlineLevel="0" collapsed="false">
      <c r="A15" s="3" t="n">
        <v>43976.9454481597</v>
      </c>
      <c r="B15" s="3" t="s">
        <v>397</v>
      </c>
      <c r="C15" s="3" t="s">
        <v>319</v>
      </c>
      <c r="D15" s="32" t="s">
        <v>69</v>
      </c>
      <c r="E15" s="32" t="n">
        <v>8</v>
      </c>
      <c r="F15" s="3" t="n">
        <v>36</v>
      </c>
      <c r="G15" s="3"/>
      <c r="H15" s="1" t="s">
        <v>1107</v>
      </c>
      <c r="I15" s="1" t="s">
        <v>400</v>
      </c>
      <c r="J15" s="1" t="s">
        <v>102</v>
      </c>
      <c r="K15" s="1"/>
      <c r="L15" s="1"/>
      <c r="M15" s="1" t="s">
        <v>87</v>
      </c>
      <c r="N15" s="1" t="s">
        <v>27</v>
      </c>
      <c r="O15" s="32" t="n">
        <v>3</v>
      </c>
    </row>
    <row r="16" customFormat="false" ht="15.75" hidden="false" customHeight="false" outlineLevel="0" collapsed="false">
      <c r="A16" s="3" t="n">
        <v>43977.2884656829</v>
      </c>
      <c r="B16" s="3" t="s">
        <v>407</v>
      </c>
      <c r="C16" s="3" t="s">
        <v>189</v>
      </c>
      <c r="D16" s="32" t="s">
        <v>402</v>
      </c>
      <c r="E16" s="32" t="n">
        <v>8</v>
      </c>
      <c r="F16" s="3" t="n">
        <v>1</v>
      </c>
      <c r="G16" s="3" t="s">
        <v>409</v>
      </c>
      <c r="H16" s="1" t="s">
        <v>1108</v>
      </c>
      <c r="I16" s="1" t="s">
        <v>405</v>
      </c>
      <c r="J16" s="1" t="s">
        <v>224</v>
      </c>
      <c r="K16" s="1" t="s">
        <v>550</v>
      </c>
      <c r="L16" s="1"/>
      <c r="M16" s="1" t="s">
        <v>40</v>
      </c>
      <c r="N16" s="1" t="s">
        <v>339</v>
      </c>
      <c r="O16" s="32" t="n">
        <v>4</v>
      </c>
    </row>
    <row r="17" customFormat="false" ht="15.75" hidden="false" customHeight="false" outlineLevel="0" collapsed="false">
      <c r="A17" s="3" t="n">
        <v>43978.5562362269</v>
      </c>
      <c r="B17" s="3" t="s">
        <v>421</v>
      </c>
      <c r="C17" s="3" t="s">
        <v>29</v>
      </c>
      <c r="D17" s="32" t="s">
        <v>14</v>
      </c>
      <c r="E17" s="32" t="n">
        <v>8</v>
      </c>
      <c r="F17" s="3" t="n">
        <v>84</v>
      </c>
      <c r="G17" s="3"/>
      <c r="H17" s="1" t="s">
        <v>1109</v>
      </c>
      <c r="I17" s="1" t="s">
        <v>423</v>
      </c>
      <c r="J17" s="1" t="s">
        <v>102</v>
      </c>
      <c r="K17" s="1" t="s">
        <v>159</v>
      </c>
      <c r="L17" s="1" t="s">
        <v>550</v>
      </c>
      <c r="M17" s="1" t="s">
        <v>19</v>
      </c>
      <c r="N17" s="1" t="s">
        <v>20</v>
      </c>
      <c r="O17" s="32" t="n">
        <v>1</v>
      </c>
    </row>
    <row r="18" customFormat="false" ht="15.75" hidden="false" customHeight="false" outlineLevel="0" collapsed="false">
      <c r="A18" s="3" t="n">
        <v>43979.7965921759</v>
      </c>
      <c r="B18" s="3" t="s">
        <v>433</v>
      </c>
      <c r="C18" s="3" t="s">
        <v>205</v>
      </c>
      <c r="D18" s="32" t="s">
        <v>14</v>
      </c>
      <c r="E18" s="32" t="n">
        <v>8</v>
      </c>
      <c r="F18" s="3" t="n">
        <v>117</v>
      </c>
      <c r="G18" s="3"/>
      <c r="H18" s="1" t="s">
        <v>1110</v>
      </c>
      <c r="I18" s="1" t="s">
        <v>435</v>
      </c>
      <c r="J18" s="1" t="s">
        <v>284</v>
      </c>
      <c r="K18" s="1" t="s">
        <v>102</v>
      </c>
      <c r="L18" s="1"/>
      <c r="M18" s="1" t="s">
        <v>66</v>
      </c>
      <c r="N18" s="1" t="s">
        <v>27</v>
      </c>
      <c r="O18" s="32" t="n">
        <v>2</v>
      </c>
    </row>
    <row r="19" customFormat="false" ht="15.75" hidden="false" customHeight="false" outlineLevel="0" collapsed="false">
      <c r="A19" s="3" t="n">
        <v>43980.8642936227</v>
      </c>
      <c r="B19" s="3" t="s">
        <v>436</v>
      </c>
      <c r="C19" s="3" t="s">
        <v>437</v>
      </c>
      <c r="D19" s="32" t="s">
        <v>438</v>
      </c>
      <c r="E19" s="32" t="n">
        <v>8</v>
      </c>
      <c r="F19" s="3" t="n">
        <v>117</v>
      </c>
      <c r="G19" s="3"/>
      <c r="H19" s="1" t="s">
        <v>439</v>
      </c>
      <c r="I19" s="1" t="s">
        <v>440</v>
      </c>
      <c r="J19" s="1" t="s">
        <v>284</v>
      </c>
      <c r="K19" s="1" t="s">
        <v>550</v>
      </c>
      <c r="L19" s="1"/>
      <c r="M19" s="1" t="s">
        <v>289</v>
      </c>
      <c r="N19" s="1" t="s">
        <v>187</v>
      </c>
      <c r="O19" s="32" t="n">
        <v>3</v>
      </c>
    </row>
    <row r="20" customFormat="false" ht="15.75" hidden="false" customHeight="false" outlineLevel="0" collapsed="false">
      <c r="A20" s="3" t="n">
        <v>43989.788926088</v>
      </c>
      <c r="B20" s="3" t="s">
        <v>460</v>
      </c>
      <c r="C20" s="3" t="s">
        <v>461</v>
      </c>
      <c r="D20" s="32" t="s">
        <v>14</v>
      </c>
      <c r="E20" s="32" t="n">
        <v>8</v>
      </c>
      <c r="F20" s="3" t="n">
        <v>140</v>
      </c>
      <c r="G20" s="3"/>
      <c r="H20" s="1" t="s">
        <v>463</v>
      </c>
      <c r="I20" s="1" t="s">
        <v>464</v>
      </c>
      <c r="J20" s="1" t="s">
        <v>159</v>
      </c>
      <c r="K20" s="1"/>
      <c r="L20" s="1"/>
      <c r="M20" s="1" t="s">
        <v>87</v>
      </c>
      <c r="N20" s="1" t="s">
        <v>41</v>
      </c>
      <c r="O20" s="32" t="n">
        <v>4</v>
      </c>
    </row>
    <row r="21" customFormat="false" ht="15.75" hidden="false" customHeight="false" outlineLevel="0" collapsed="false">
      <c r="A21" s="3" t="n">
        <v>43994.5515531829</v>
      </c>
      <c r="B21" s="3" t="s">
        <v>474</v>
      </c>
      <c r="C21" s="3" t="s">
        <v>475</v>
      </c>
      <c r="D21" s="32" t="s">
        <v>14</v>
      </c>
      <c r="E21" s="32" t="n">
        <v>8</v>
      </c>
      <c r="F21" s="3" t="n">
        <v>117</v>
      </c>
      <c r="G21" s="3"/>
      <c r="H21" s="1" t="s">
        <v>1111</v>
      </c>
      <c r="I21" s="1" t="s">
        <v>477</v>
      </c>
      <c r="J21" s="1" t="s">
        <v>102</v>
      </c>
      <c r="K21" s="1" t="s">
        <v>159</v>
      </c>
      <c r="L21" s="1" t="s">
        <v>550</v>
      </c>
      <c r="M21" s="1" t="s">
        <v>114</v>
      </c>
      <c r="N21" s="1" t="s">
        <v>20</v>
      </c>
      <c r="O21" s="32" t="n">
        <v>1</v>
      </c>
    </row>
    <row r="22" customFormat="false" ht="15.75" hidden="false" customHeight="false" outlineLevel="0" collapsed="false">
      <c r="A22" s="3" t="n">
        <v>43966.6746481366</v>
      </c>
      <c r="B22" s="3" t="s">
        <v>21</v>
      </c>
      <c r="C22" s="3" t="s">
        <v>22</v>
      </c>
      <c r="D22" s="32" t="s">
        <v>14</v>
      </c>
      <c r="E22" s="32" t="n">
        <v>9</v>
      </c>
      <c r="F22" s="3" t="n">
        <v>146</v>
      </c>
      <c r="G22" s="3"/>
      <c r="H22" s="1" t="s">
        <v>1112</v>
      </c>
      <c r="I22" s="1" t="s">
        <v>25</v>
      </c>
      <c r="J22" s="1" t="s">
        <v>102</v>
      </c>
      <c r="K22" s="1" t="s">
        <v>159</v>
      </c>
      <c r="L22" s="1" t="s">
        <v>550</v>
      </c>
      <c r="M22" s="1" t="s">
        <v>19</v>
      </c>
      <c r="N22" s="1" t="s">
        <v>27</v>
      </c>
      <c r="O22" s="32" t="n">
        <v>2</v>
      </c>
    </row>
    <row r="23" customFormat="false" ht="15.75" hidden="false" customHeight="false" outlineLevel="0" collapsed="false">
      <c r="A23" s="3" t="n">
        <v>43966.6763890394</v>
      </c>
      <c r="B23" s="3" t="s">
        <v>42</v>
      </c>
      <c r="C23" s="3" t="s">
        <v>43</v>
      </c>
      <c r="D23" s="32" t="s">
        <v>14</v>
      </c>
      <c r="E23" s="32" t="n">
        <v>9</v>
      </c>
      <c r="F23" s="3" t="n">
        <v>117</v>
      </c>
      <c r="G23" s="3"/>
      <c r="H23" s="1" t="s">
        <v>884</v>
      </c>
      <c r="I23" s="1" t="s">
        <v>46</v>
      </c>
      <c r="J23" s="1" t="s">
        <v>182</v>
      </c>
      <c r="K23" s="1" t="s">
        <v>234</v>
      </c>
      <c r="L23" s="1"/>
      <c r="M23" s="1" t="s">
        <v>40</v>
      </c>
      <c r="N23" s="1" t="s">
        <v>34</v>
      </c>
      <c r="O23" s="32" t="n">
        <v>3</v>
      </c>
    </row>
    <row r="24" customFormat="false" ht="15.75" hidden="false" customHeight="false" outlineLevel="0" collapsed="false">
      <c r="A24" s="3" t="n">
        <v>43966.7933015046</v>
      </c>
      <c r="B24" s="3" t="s">
        <v>131</v>
      </c>
      <c r="C24" s="3" t="s">
        <v>29</v>
      </c>
      <c r="D24" s="32" t="s">
        <v>14</v>
      </c>
      <c r="E24" s="32" t="n">
        <v>9</v>
      </c>
      <c r="F24" s="3" t="n">
        <v>117</v>
      </c>
      <c r="G24" s="3"/>
      <c r="H24" s="1" t="s">
        <v>133</v>
      </c>
      <c r="I24" s="1" t="s">
        <v>134</v>
      </c>
      <c r="J24" s="1" t="s">
        <v>102</v>
      </c>
      <c r="K24" s="1"/>
      <c r="L24" s="1"/>
      <c r="M24" s="1" t="s">
        <v>40</v>
      </c>
      <c r="N24" s="1" t="s">
        <v>27</v>
      </c>
      <c r="O24" s="32" t="n">
        <v>4</v>
      </c>
    </row>
    <row r="25" customFormat="false" ht="15.75" hidden="false" customHeight="false" outlineLevel="0" collapsed="false">
      <c r="A25" s="3" t="n">
        <v>43966.8480454051</v>
      </c>
      <c r="B25" s="3" t="s">
        <v>146</v>
      </c>
      <c r="C25" s="3" t="s">
        <v>147</v>
      </c>
      <c r="D25" s="32" t="s">
        <v>14</v>
      </c>
      <c r="E25" s="32" t="n">
        <v>9</v>
      </c>
      <c r="F25" s="3" t="n">
        <v>117</v>
      </c>
      <c r="G25" s="3"/>
      <c r="H25" s="1" t="s">
        <v>1042</v>
      </c>
      <c r="I25" s="1" t="s">
        <v>149</v>
      </c>
      <c r="J25" s="1" t="s">
        <v>182</v>
      </c>
      <c r="K25" s="1" t="s">
        <v>234</v>
      </c>
      <c r="L25" s="1"/>
      <c r="M25" s="1" t="s">
        <v>19</v>
      </c>
      <c r="N25" s="1" t="s">
        <v>41</v>
      </c>
      <c r="O25" s="32" t="n">
        <v>1</v>
      </c>
    </row>
    <row r="26" customFormat="false" ht="15.75" hidden="false" customHeight="false" outlineLevel="0" collapsed="false">
      <c r="A26" s="3" t="n">
        <v>43966.849057963</v>
      </c>
      <c r="B26" s="3" t="s">
        <v>150</v>
      </c>
      <c r="C26" s="3" t="s">
        <v>151</v>
      </c>
      <c r="D26" s="32" t="s">
        <v>14</v>
      </c>
      <c r="E26" s="32" t="n">
        <v>9</v>
      </c>
      <c r="F26" s="3" t="n">
        <v>117</v>
      </c>
      <c r="G26" s="3"/>
      <c r="H26" s="1" t="s">
        <v>1049</v>
      </c>
      <c r="I26" s="1" t="s">
        <v>153</v>
      </c>
      <c r="J26" s="1" t="s">
        <v>182</v>
      </c>
      <c r="K26" s="1" t="s">
        <v>224</v>
      </c>
      <c r="L26" s="1" t="s">
        <v>550</v>
      </c>
      <c r="M26" s="1" t="s">
        <v>40</v>
      </c>
      <c r="N26" s="1" t="s">
        <v>41</v>
      </c>
      <c r="O26" s="32" t="n">
        <v>2</v>
      </c>
    </row>
    <row r="27" customFormat="false" ht="15.75" hidden="false" customHeight="false" outlineLevel="0" collapsed="false">
      <c r="A27" s="3" t="n">
        <v>43967.4913219213</v>
      </c>
      <c r="B27" s="3" t="s">
        <v>199</v>
      </c>
      <c r="C27" s="3" t="s">
        <v>200</v>
      </c>
      <c r="D27" s="32" t="s">
        <v>14</v>
      </c>
      <c r="E27" s="32" t="n">
        <v>9</v>
      </c>
      <c r="F27" s="3" t="n">
        <v>69</v>
      </c>
      <c r="G27" s="3"/>
      <c r="H27" s="1" t="s">
        <v>202</v>
      </c>
      <c r="I27" s="1" t="s">
        <v>203</v>
      </c>
      <c r="J27" s="1" t="s">
        <v>159</v>
      </c>
      <c r="K27" s="1"/>
      <c r="L27" s="1"/>
      <c r="M27" s="1" t="s">
        <v>19</v>
      </c>
      <c r="N27" s="1" t="s">
        <v>52</v>
      </c>
      <c r="O27" s="32" t="n">
        <v>3</v>
      </c>
    </row>
    <row r="28" customFormat="false" ht="15.75" hidden="false" customHeight="false" outlineLevel="0" collapsed="false">
      <c r="A28" s="3" t="n">
        <v>43967.8102407292</v>
      </c>
      <c r="B28" s="3" t="s">
        <v>215</v>
      </c>
      <c r="C28" s="3" t="s">
        <v>216</v>
      </c>
      <c r="D28" s="32" t="s">
        <v>14</v>
      </c>
      <c r="E28" s="32" t="n">
        <v>9</v>
      </c>
      <c r="F28" s="3" t="n">
        <v>66</v>
      </c>
      <c r="G28" s="3"/>
      <c r="H28" s="1" t="s">
        <v>217</v>
      </c>
      <c r="I28" s="1" t="s">
        <v>218</v>
      </c>
      <c r="J28" s="1" t="s">
        <v>182</v>
      </c>
      <c r="K28" s="1" t="s">
        <v>284</v>
      </c>
      <c r="L28" s="1" t="s">
        <v>224</v>
      </c>
      <c r="M28" s="1" t="s">
        <v>40</v>
      </c>
      <c r="N28" s="1" t="s">
        <v>187</v>
      </c>
      <c r="O28" s="32" t="n">
        <v>4</v>
      </c>
    </row>
    <row r="29" customFormat="false" ht="15.75" hidden="false" customHeight="false" outlineLevel="0" collapsed="false">
      <c r="A29" s="3" t="n">
        <v>43967.8145633102</v>
      </c>
      <c r="B29" s="3" t="s">
        <v>219</v>
      </c>
      <c r="C29" s="3" t="s">
        <v>220</v>
      </c>
      <c r="D29" s="32" t="s">
        <v>69</v>
      </c>
      <c r="E29" s="32" t="n">
        <v>9</v>
      </c>
      <c r="F29" s="3" t="n">
        <v>117</v>
      </c>
      <c r="G29" s="3"/>
      <c r="H29" s="1" t="s">
        <v>904</v>
      </c>
      <c r="I29" s="1" t="s">
        <v>223</v>
      </c>
      <c r="J29" s="1" t="s">
        <v>224</v>
      </c>
      <c r="K29" s="1"/>
      <c r="L29" s="1"/>
      <c r="M29" s="1" t="s">
        <v>59</v>
      </c>
      <c r="N29" s="1" t="s">
        <v>41</v>
      </c>
      <c r="O29" s="32" t="n">
        <v>1</v>
      </c>
    </row>
    <row r="30" customFormat="false" ht="15.75" hidden="false" customHeight="false" outlineLevel="0" collapsed="false">
      <c r="A30" s="3" t="n">
        <v>43967.8147804282</v>
      </c>
      <c r="B30" s="3" t="s">
        <v>225</v>
      </c>
      <c r="C30" s="3" t="s">
        <v>156</v>
      </c>
      <c r="D30" s="32" t="s">
        <v>14</v>
      </c>
      <c r="E30" s="32" t="n">
        <v>9</v>
      </c>
      <c r="F30" s="3" t="n">
        <v>117</v>
      </c>
      <c r="G30" s="3"/>
      <c r="H30" s="1" t="s">
        <v>1113</v>
      </c>
      <c r="I30" s="1" t="s">
        <v>228</v>
      </c>
      <c r="J30" s="1" t="s">
        <v>224</v>
      </c>
      <c r="K30" s="1"/>
      <c r="L30" s="1"/>
      <c r="M30" s="1" t="s">
        <v>66</v>
      </c>
      <c r="N30" s="1" t="s">
        <v>187</v>
      </c>
      <c r="O30" s="32" t="n">
        <v>2</v>
      </c>
    </row>
    <row r="31" customFormat="false" ht="15.75" hidden="false" customHeight="false" outlineLevel="0" collapsed="false">
      <c r="A31" s="3" t="n">
        <v>43967.8162286458</v>
      </c>
      <c r="B31" s="3" t="s">
        <v>229</v>
      </c>
      <c r="C31" s="3" t="s">
        <v>230</v>
      </c>
      <c r="D31" s="32" t="s">
        <v>69</v>
      </c>
      <c r="E31" s="32" t="n">
        <v>9</v>
      </c>
      <c r="F31" s="3" t="n">
        <v>117</v>
      </c>
      <c r="G31" s="3"/>
      <c r="H31" s="1" t="s">
        <v>232</v>
      </c>
      <c r="I31" s="1" t="s">
        <v>233</v>
      </c>
      <c r="J31" s="1" t="s">
        <v>234</v>
      </c>
      <c r="K31" s="1"/>
      <c r="L31" s="1"/>
      <c r="M31" s="1" t="s">
        <v>19</v>
      </c>
      <c r="N31" s="1" t="s">
        <v>52</v>
      </c>
      <c r="O31" s="32" t="n">
        <v>3</v>
      </c>
    </row>
    <row r="32" customFormat="false" ht="15.75" hidden="false" customHeight="false" outlineLevel="0" collapsed="false">
      <c r="A32" s="3" t="n">
        <v>43967.8445227315</v>
      </c>
      <c r="B32" s="3" t="s">
        <v>235</v>
      </c>
      <c r="C32" s="3" t="s">
        <v>220</v>
      </c>
      <c r="D32" s="32" t="s">
        <v>69</v>
      </c>
      <c r="E32" s="32" t="n">
        <v>9</v>
      </c>
      <c r="F32" s="3" t="n">
        <v>117</v>
      </c>
      <c r="G32" s="3"/>
      <c r="H32" s="1" t="s">
        <v>1114</v>
      </c>
      <c r="I32" s="1" t="s">
        <v>238</v>
      </c>
      <c r="J32" s="1" t="s">
        <v>224</v>
      </c>
      <c r="K32" s="1"/>
      <c r="L32" s="1"/>
      <c r="M32" s="1" t="s">
        <v>40</v>
      </c>
      <c r="N32" s="1" t="s">
        <v>52</v>
      </c>
      <c r="O32" s="32" t="n">
        <v>4</v>
      </c>
    </row>
    <row r="33" customFormat="false" ht="15.75" hidden="false" customHeight="false" outlineLevel="0" collapsed="false">
      <c r="A33" s="3" t="n">
        <v>43969.2523612037</v>
      </c>
      <c r="B33" s="3" t="s">
        <v>275</v>
      </c>
      <c r="C33" s="3" t="s">
        <v>276</v>
      </c>
      <c r="D33" s="32" t="s">
        <v>14</v>
      </c>
      <c r="E33" s="32" t="n">
        <v>9</v>
      </c>
      <c r="F33" s="3" t="n">
        <v>117</v>
      </c>
      <c r="G33" s="3" t="s">
        <v>277</v>
      </c>
      <c r="H33" s="1" t="s">
        <v>1115</v>
      </c>
      <c r="I33" s="1" t="s">
        <v>279</v>
      </c>
      <c r="J33" s="1" t="s">
        <v>234</v>
      </c>
      <c r="K33" s="1" t="s">
        <v>159</v>
      </c>
      <c r="L33" s="1" t="s">
        <v>550</v>
      </c>
      <c r="M33" s="1" t="s">
        <v>40</v>
      </c>
      <c r="N33" s="1" t="s">
        <v>41</v>
      </c>
      <c r="O33" s="32" t="n">
        <v>1</v>
      </c>
    </row>
    <row r="34" customFormat="false" ht="15.75" hidden="false" customHeight="false" outlineLevel="0" collapsed="false">
      <c r="A34" s="3" t="n">
        <v>43969.3593367014</v>
      </c>
      <c r="B34" s="3" t="s">
        <v>281</v>
      </c>
      <c r="C34" s="3" t="s">
        <v>29</v>
      </c>
      <c r="D34" s="32" t="s">
        <v>14</v>
      </c>
      <c r="E34" s="32" t="n">
        <v>9</v>
      </c>
      <c r="F34" s="3" t="n">
        <v>117</v>
      </c>
      <c r="G34" s="3"/>
      <c r="H34" s="1" t="s">
        <v>282</v>
      </c>
      <c r="I34" s="1" t="s">
        <v>283</v>
      </c>
      <c r="J34" s="1" t="s">
        <v>284</v>
      </c>
      <c r="K34" s="1"/>
      <c r="L34" s="1"/>
      <c r="M34" s="1" t="s">
        <v>40</v>
      </c>
      <c r="N34" s="1" t="s">
        <v>41</v>
      </c>
      <c r="O34" s="32" t="n">
        <v>2</v>
      </c>
    </row>
    <row r="35" customFormat="false" ht="15.75" hidden="false" customHeight="false" outlineLevel="0" collapsed="false">
      <c r="A35" s="3" t="n">
        <v>43970.8975871181</v>
      </c>
      <c r="B35" s="3" t="s">
        <v>323</v>
      </c>
      <c r="C35" s="3" t="s">
        <v>324</v>
      </c>
      <c r="D35" s="32" t="s">
        <v>14</v>
      </c>
      <c r="E35" s="32" t="n">
        <v>9</v>
      </c>
      <c r="F35" s="3" t="n">
        <v>64</v>
      </c>
      <c r="G35" s="3"/>
      <c r="H35" s="1" t="s">
        <v>1116</v>
      </c>
      <c r="I35" s="1" t="s">
        <v>326</v>
      </c>
      <c r="J35" s="1" t="s">
        <v>182</v>
      </c>
      <c r="K35" s="1" t="s">
        <v>234</v>
      </c>
      <c r="L35" s="1" t="s">
        <v>550</v>
      </c>
      <c r="M35" s="1" t="s">
        <v>66</v>
      </c>
      <c r="N35" s="1" t="s">
        <v>34</v>
      </c>
      <c r="O35" s="32" t="n">
        <v>3</v>
      </c>
    </row>
    <row r="36" customFormat="false" ht="15.75" hidden="false" customHeight="false" outlineLevel="0" collapsed="false">
      <c r="A36" s="3" t="n">
        <v>43971.3248574653</v>
      </c>
      <c r="B36" s="3" t="s">
        <v>328</v>
      </c>
      <c r="C36" s="3" t="s">
        <v>173</v>
      </c>
      <c r="D36" s="32" t="s">
        <v>14</v>
      </c>
      <c r="E36" s="32" t="n">
        <v>9</v>
      </c>
      <c r="F36" s="3" t="n">
        <v>64</v>
      </c>
      <c r="G36" s="3"/>
      <c r="H36" s="1" t="s">
        <v>329</v>
      </c>
      <c r="I36" s="1" t="s">
        <v>330</v>
      </c>
      <c r="J36" s="1" t="s">
        <v>182</v>
      </c>
      <c r="K36" s="1" t="s">
        <v>234</v>
      </c>
      <c r="L36" s="1"/>
      <c r="M36" s="1" t="s">
        <v>66</v>
      </c>
      <c r="N36" s="1" t="s">
        <v>34</v>
      </c>
      <c r="O36" s="32" t="n">
        <v>4</v>
      </c>
    </row>
    <row r="37" customFormat="false" ht="15.75" hidden="false" customHeight="false" outlineLevel="0" collapsed="false">
      <c r="A37" s="3" t="n">
        <v>43972.8447837384</v>
      </c>
      <c r="B37" s="3" t="s">
        <v>355</v>
      </c>
      <c r="C37" s="3" t="s">
        <v>356</v>
      </c>
      <c r="D37" s="32" t="s">
        <v>357</v>
      </c>
      <c r="E37" s="32" t="n">
        <v>9</v>
      </c>
      <c r="F37" s="3" t="n">
        <v>144</v>
      </c>
      <c r="G37" s="3"/>
      <c r="H37" s="1" t="s">
        <v>541</v>
      </c>
      <c r="I37" s="1" t="s">
        <v>360</v>
      </c>
      <c r="J37" s="1" t="s">
        <v>284</v>
      </c>
      <c r="K37" s="1" t="s">
        <v>234</v>
      </c>
      <c r="L37" s="1" t="s">
        <v>159</v>
      </c>
      <c r="M37" s="1" t="s">
        <v>289</v>
      </c>
      <c r="N37" s="1" t="s">
        <v>34</v>
      </c>
      <c r="O37" s="32" t="n">
        <v>1</v>
      </c>
    </row>
    <row r="38" customFormat="false" ht="15.75" hidden="false" customHeight="false" outlineLevel="0" collapsed="false">
      <c r="A38" s="3" t="n">
        <v>43974.8234348611</v>
      </c>
      <c r="B38" s="3" t="s">
        <v>367</v>
      </c>
      <c r="C38" s="3" t="s">
        <v>368</v>
      </c>
      <c r="D38" s="32" t="s">
        <v>14</v>
      </c>
      <c r="E38" s="32" t="n">
        <v>9</v>
      </c>
      <c r="F38" s="3" t="n">
        <v>117</v>
      </c>
      <c r="G38" s="3"/>
      <c r="H38" s="1" t="s">
        <v>369</v>
      </c>
      <c r="I38" s="1" t="s">
        <v>370</v>
      </c>
      <c r="J38" s="1" t="s">
        <v>284</v>
      </c>
      <c r="K38" s="1"/>
      <c r="L38" s="1"/>
      <c r="M38" s="1" t="s">
        <v>289</v>
      </c>
      <c r="N38" s="1" t="s">
        <v>27</v>
      </c>
      <c r="O38" s="32" t="n">
        <v>2</v>
      </c>
    </row>
    <row r="39" customFormat="false" ht="15.75" hidden="false" customHeight="false" outlineLevel="0" collapsed="false">
      <c r="A39" s="3" t="n">
        <v>43976.7720390741</v>
      </c>
      <c r="B39" s="3" t="s">
        <v>103</v>
      </c>
      <c r="C39" s="3" t="s">
        <v>394</v>
      </c>
      <c r="D39" s="32" t="s">
        <v>69</v>
      </c>
      <c r="E39" s="32" t="n">
        <v>9</v>
      </c>
      <c r="F39" s="3" t="n">
        <v>16</v>
      </c>
      <c r="G39" s="3"/>
      <c r="H39" s="1" t="s">
        <v>1117</v>
      </c>
      <c r="I39" s="1" t="s">
        <v>107</v>
      </c>
      <c r="J39" s="1" t="s">
        <v>102</v>
      </c>
      <c r="K39" s="1" t="s">
        <v>159</v>
      </c>
      <c r="L39" s="1"/>
      <c r="M39" s="1" t="s">
        <v>19</v>
      </c>
      <c r="N39" s="1" t="s">
        <v>27</v>
      </c>
      <c r="O39" s="32" t="n">
        <v>3</v>
      </c>
    </row>
    <row r="40" customFormat="false" ht="15.75" hidden="false" customHeight="false" outlineLevel="0" collapsed="false">
      <c r="A40" s="3" t="n">
        <v>44008.8590071412</v>
      </c>
      <c r="B40" s="3" t="s">
        <v>507</v>
      </c>
      <c r="C40" s="3" t="s">
        <v>508</v>
      </c>
      <c r="D40" s="32" t="s">
        <v>14</v>
      </c>
      <c r="E40" s="32" t="n">
        <v>9</v>
      </c>
      <c r="F40" s="3" t="n">
        <v>64</v>
      </c>
      <c r="G40" s="3"/>
      <c r="H40" s="1" t="s">
        <v>1118</v>
      </c>
      <c r="I40" s="1" t="s">
        <v>510</v>
      </c>
      <c r="J40" s="1" t="s">
        <v>159</v>
      </c>
      <c r="K40" s="1"/>
      <c r="L40" s="1"/>
      <c r="M40" s="1" t="s">
        <v>66</v>
      </c>
      <c r="N40" s="1" t="s">
        <v>140</v>
      </c>
      <c r="O40" s="32" t="n">
        <v>4</v>
      </c>
    </row>
    <row r="41" customFormat="false" ht="15.75" hidden="false" customHeight="false" outlineLevel="0" collapsed="false">
      <c r="A41" s="3" t="n">
        <v>44015.7249890972</v>
      </c>
      <c r="B41" s="3" t="s">
        <v>511</v>
      </c>
      <c r="C41" s="3" t="s">
        <v>512</v>
      </c>
      <c r="D41" s="32" t="s">
        <v>14</v>
      </c>
      <c r="E41" s="32" t="n">
        <v>9</v>
      </c>
      <c r="F41" s="3" t="n">
        <v>117</v>
      </c>
      <c r="G41" s="3"/>
      <c r="H41" s="1" t="s">
        <v>739</v>
      </c>
      <c r="I41" s="1" t="s">
        <v>514</v>
      </c>
      <c r="J41" s="1" t="s">
        <v>339</v>
      </c>
      <c r="K41" s="1"/>
      <c r="L41" s="1"/>
      <c r="M41" s="1" t="s">
        <v>59</v>
      </c>
      <c r="N41" s="1" t="s">
        <v>41</v>
      </c>
      <c r="O41" s="32" t="n">
        <v>1</v>
      </c>
    </row>
    <row r="42" customFormat="false" ht="15.75" hidden="false" customHeight="false" outlineLevel="0" collapsed="false">
      <c r="A42" s="3" t="n">
        <v>44020.5248459375</v>
      </c>
      <c r="B42" s="3" t="s">
        <v>519</v>
      </c>
      <c r="C42" s="3" t="s">
        <v>428</v>
      </c>
      <c r="D42" s="32" t="s">
        <v>520</v>
      </c>
      <c r="E42" s="32" t="n">
        <v>9</v>
      </c>
      <c r="F42" s="3" t="n">
        <v>14</v>
      </c>
      <c r="G42" s="3"/>
      <c r="H42" s="1" t="s">
        <v>1119</v>
      </c>
      <c r="I42" s="1" t="s">
        <v>523</v>
      </c>
      <c r="J42" s="1" t="s">
        <v>224</v>
      </c>
      <c r="K42" s="1" t="s">
        <v>550</v>
      </c>
      <c r="L42" s="1"/>
      <c r="M42" s="1" t="s">
        <v>80</v>
      </c>
      <c r="N42" s="1" t="s">
        <v>187</v>
      </c>
      <c r="O42" s="32" t="n">
        <v>2</v>
      </c>
    </row>
    <row r="43" customFormat="false" ht="15.75" hidden="false" customHeight="false" outlineLevel="0" collapsed="false">
      <c r="A43" s="3" t="n">
        <v>43966.6749603356</v>
      </c>
      <c r="B43" s="3" t="s">
        <v>12</v>
      </c>
      <c r="C43" s="3" t="s">
        <v>13</v>
      </c>
      <c r="D43" s="32" t="s">
        <v>14</v>
      </c>
      <c r="E43" s="32" t="n">
        <v>10</v>
      </c>
      <c r="F43" s="3" t="n">
        <v>29</v>
      </c>
      <c r="G43" s="3"/>
      <c r="H43" s="1" t="s">
        <v>907</v>
      </c>
      <c r="I43" s="1" t="s">
        <v>17</v>
      </c>
      <c r="J43" s="1" t="s">
        <v>182</v>
      </c>
      <c r="K43" s="1" t="s">
        <v>159</v>
      </c>
      <c r="L43" s="1" t="s">
        <v>550</v>
      </c>
      <c r="M43" s="1" t="s">
        <v>19</v>
      </c>
      <c r="N43" s="1" t="s">
        <v>20</v>
      </c>
      <c r="O43" s="32" t="n">
        <v>3</v>
      </c>
    </row>
    <row r="44" customFormat="false" ht="15.75" hidden="false" customHeight="false" outlineLevel="0" collapsed="false">
      <c r="A44" s="3" t="n">
        <v>43966.6763309144</v>
      </c>
      <c r="B44" s="3" t="s">
        <v>35</v>
      </c>
      <c r="C44" s="3" t="s">
        <v>13</v>
      </c>
      <c r="D44" s="32" t="s">
        <v>14</v>
      </c>
      <c r="E44" s="32" t="n">
        <v>10</v>
      </c>
      <c r="F44" s="3" t="n">
        <v>19</v>
      </c>
      <c r="G44" s="3"/>
      <c r="H44" s="1" t="s">
        <v>815</v>
      </c>
      <c r="I44" s="1" t="s">
        <v>38</v>
      </c>
      <c r="J44" s="1" t="s">
        <v>182</v>
      </c>
      <c r="K44" s="1" t="s">
        <v>550</v>
      </c>
      <c r="L44" s="1"/>
      <c r="M44" s="1" t="s">
        <v>40</v>
      </c>
      <c r="N44" s="1" t="s">
        <v>41</v>
      </c>
      <c r="O44" s="32" t="n">
        <v>4</v>
      </c>
    </row>
    <row r="45" customFormat="false" ht="15.75" hidden="false" customHeight="false" outlineLevel="0" collapsed="false">
      <c r="A45" s="3" t="n">
        <v>43966.6907162384</v>
      </c>
      <c r="B45" s="3" t="s">
        <v>53</v>
      </c>
      <c r="C45" s="3" t="s">
        <v>54</v>
      </c>
      <c r="D45" s="32" t="s">
        <v>14</v>
      </c>
      <c r="E45" s="32" t="n">
        <v>10</v>
      </c>
      <c r="F45" s="3" t="n">
        <v>117</v>
      </c>
      <c r="G45" s="3"/>
      <c r="H45" s="1" t="s">
        <v>1120</v>
      </c>
      <c r="I45" s="1" t="s">
        <v>57</v>
      </c>
      <c r="J45" s="1" t="s">
        <v>102</v>
      </c>
      <c r="K45" s="1" t="s">
        <v>159</v>
      </c>
      <c r="L45" s="1"/>
      <c r="M45" s="1" t="s">
        <v>59</v>
      </c>
      <c r="N45" s="1" t="s">
        <v>27</v>
      </c>
      <c r="O45" s="32" t="n">
        <v>1</v>
      </c>
    </row>
    <row r="46" customFormat="false" ht="15.75" hidden="false" customHeight="false" outlineLevel="0" collapsed="false">
      <c r="A46" s="3" t="n">
        <v>43966.6974434375</v>
      </c>
      <c r="B46" s="3" t="s">
        <v>67</v>
      </c>
      <c r="C46" s="3" t="s">
        <v>68</v>
      </c>
      <c r="D46" s="32" t="s">
        <v>69</v>
      </c>
      <c r="E46" s="32" t="n">
        <v>10</v>
      </c>
      <c r="F46" s="3" t="n">
        <v>149</v>
      </c>
      <c r="G46" s="3"/>
      <c r="H46" s="1" t="s">
        <v>728</v>
      </c>
      <c r="I46" s="1" t="s">
        <v>72</v>
      </c>
      <c r="J46" s="1" t="s">
        <v>182</v>
      </c>
      <c r="K46" s="1" t="s">
        <v>159</v>
      </c>
      <c r="L46" s="1"/>
      <c r="M46" s="1" t="s">
        <v>19</v>
      </c>
      <c r="N46" s="1" t="s">
        <v>52</v>
      </c>
      <c r="O46" s="32" t="n">
        <v>2</v>
      </c>
    </row>
    <row r="47" customFormat="false" ht="15.75" hidden="false" customHeight="false" outlineLevel="0" collapsed="false">
      <c r="A47" s="3" t="n">
        <v>43966.710188287</v>
      </c>
      <c r="B47" s="3" t="s">
        <v>88</v>
      </c>
      <c r="C47" s="3" t="s">
        <v>89</v>
      </c>
      <c r="D47" s="32" t="s">
        <v>14</v>
      </c>
      <c r="E47" s="32" t="n">
        <v>10</v>
      </c>
      <c r="F47" s="3" t="n">
        <v>139</v>
      </c>
      <c r="G47" s="3"/>
      <c r="H47" s="1" t="s">
        <v>751</v>
      </c>
      <c r="I47" s="1" t="s">
        <v>92</v>
      </c>
      <c r="J47" s="1" t="s">
        <v>182</v>
      </c>
      <c r="K47" s="1" t="s">
        <v>234</v>
      </c>
      <c r="L47" s="1" t="s">
        <v>159</v>
      </c>
      <c r="M47" s="1" t="s">
        <v>19</v>
      </c>
      <c r="N47" s="1" t="s">
        <v>52</v>
      </c>
      <c r="O47" s="32" t="n">
        <v>3</v>
      </c>
    </row>
    <row r="48" customFormat="false" ht="15.75" hidden="false" customHeight="false" outlineLevel="0" collapsed="false">
      <c r="A48" s="3" t="n">
        <v>43966.7237285069</v>
      </c>
      <c r="B48" s="3" t="s">
        <v>93</v>
      </c>
      <c r="C48" s="3" t="s">
        <v>13</v>
      </c>
      <c r="D48" s="32" t="s">
        <v>14</v>
      </c>
      <c r="E48" s="32" t="n">
        <v>10</v>
      </c>
      <c r="F48" s="3" t="n">
        <v>139</v>
      </c>
      <c r="G48" s="3"/>
      <c r="H48" s="1" t="s">
        <v>1121</v>
      </c>
      <c r="I48" s="1" t="s">
        <v>96</v>
      </c>
      <c r="J48" s="1" t="s">
        <v>182</v>
      </c>
      <c r="K48" s="1" t="s">
        <v>284</v>
      </c>
      <c r="L48" s="1" t="s">
        <v>159</v>
      </c>
      <c r="M48" s="1" t="s">
        <v>19</v>
      </c>
      <c r="N48" s="1" t="s">
        <v>52</v>
      </c>
      <c r="O48" s="32" t="n">
        <v>4</v>
      </c>
    </row>
    <row r="49" customFormat="false" ht="15.75" hidden="false" customHeight="false" outlineLevel="0" collapsed="false">
      <c r="A49" s="3" t="n">
        <v>43966.7490501273</v>
      </c>
      <c r="B49" s="3" t="s">
        <v>115</v>
      </c>
      <c r="C49" s="3" t="s">
        <v>116</v>
      </c>
      <c r="D49" s="32" t="s">
        <v>69</v>
      </c>
      <c r="E49" s="32" t="n">
        <v>10</v>
      </c>
      <c r="F49" s="3" t="n">
        <v>56</v>
      </c>
      <c r="G49" s="3"/>
      <c r="H49" s="1" t="s">
        <v>1122</v>
      </c>
      <c r="I49" s="1" t="s">
        <v>118</v>
      </c>
      <c r="J49" s="1" t="s">
        <v>182</v>
      </c>
      <c r="K49" s="1" t="s">
        <v>224</v>
      </c>
      <c r="L49" s="1"/>
      <c r="M49" s="1" t="s">
        <v>19</v>
      </c>
      <c r="N49" s="1" t="s">
        <v>34</v>
      </c>
      <c r="O49" s="32" t="n">
        <v>1</v>
      </c>
    </row>
    <row r="50" customFormat="false" ht="15.75" hidden="false" customHeight="false" outlineLevel="0" collapsed="false">
      <c r="A50" s="3" t="n">
        <v>43966.7572203356</v>
      </c>
      <c r="B50" s="3" t="s">
        <v>120</v>
      </c>
      <c r="C50" s="3" t="s">
        <v>121</v>
      </c>
      <c r="D50" s="32" t="s">
        <v>69</v>
      </c>
      <c r="E50" s="32" t="n">
        <v>10</v>
      </c>
      <c r="F50" s="3" t="n">
        <v>139</v>
      </c>
      <c r="G50" s="3"/>
      <c r="H50" s="1" t="s">
        <v>1123</v>
      </c>
      <c r="I50" s="1" t="s">
        <v>124</v>
      </c>
      <c r="J50" s="1" t="s">
        <v>102</v>
      </c>
      <c r="K50" s="1" t="s">
        <v>224</v>
      </c>
      <c r="L50" s="1" t="s">
        <v>159</v>
      </c>
      <c r="M50" s="1" t="s">
        <v>40</v>
      </c>
      <c r="N50" s="1" t="s">
        <v>41</v>
      </c>
      <c r="O50" s="32" t="n">
        <v>2</v>
      </c>
    </row>
    <row r="51" customFormat="false" ht="15.75" hidden="false" customHeight="false" outlineLevel="0" collapsed="false">
      <c r="A51" s="3" t="n">
        <v>43966.7976550463</v>
      </c>
      <c r="B51" s="3" t="s">
        <v>136</v>
      </c>
      <c r="C51" s="3" t="s">
        <v>137</v>
      </c>
      <c r="D51" s="32" t="s">
        <v>14</v>
      </c>
      <c r="E51" s="32" t="n">
        <v>10</v>
      </c>
      <c r="F51" s="3" t="n">
        <v>139</v>
      </c>
      <c r="G51" s="3"/>
      <c r="H51" s="1" t="s">
        <v>744</v>
      </c>
      <c r="I51" s="1" t="s">
        <v>139</v>
      </c>
      <c r="J51" s="1" t="s">
        <v>182</v>
      </c>
      <c r="K51" s="1" t="s">
        <v>284</v>
      </c>
      <c r="L51" s="1" t="s">
        <v>234</v>
      </c>
      <c r="M51" s="1" t="s">
        <v>66</v>
      </c>
      <c r="N51" s="1" t="s">
        <v>140</v>
      </c>
      <c r="O51" s="32" t="n">
        <v>3</v>
      </c>
    </row>
    <row r="52" customFormat="false" ht="15.75" hidden="false" customHeight="false" outlineLevel="0" collapsed="false">
      <c r="A52" s="3" t="n">
        <v>43966.8032420949</v>
      </c>
      <c r="B52" s="3" t="s">
        <v>141</v>
      </c>
      <c r="C52" s="3" t="s">
        <v>29</v>
      </c>
      <c r="D52" s="32" t="s">
        <v>14</v>
      </c>
      <c r="E52" s="32" t="n">
        <v>10</v>
      </c>
      <c r="F52" s="3" t="n">
        <v>7</v>
      </c>
      <c r="G52" s="3"/>
      <c r="H52" s="1" t="s">
        <v>647</v>
      </c>
      <c r="I52" s="1" t="s">
        <v>144</v>
      </c>
      <c r="J52" s="1" t="s">
        <v>182</v>
      </c>
      <c r="K52" s="1" t="s">
        <v>102</v>
      </c>
      <c r="L52" s="1" t="s">
        <v>224</v>
      </c>
      <c r="M52" s="1" t="s">
        <v>40</v>
      </c>
      <c r="N52" s="1" t="s">
        <v>27</v>
      </c>
      <c r="O52" s="32" t="n">
        <v>4</v>
      </c>
    </row>
    <row r="53" customFormat="false" ht="15.75" hidden="false" customHeight="false" outlineLevel="0" collapsed="false">
      <c r="A53" s="3" t="n">
        <v>43967.4205156019</v>
      </c>
      <c r="B53" s="3" t="s">
        <v>183</v>
      </c>
      <c r="C53" s="3" t="s">
        <v>173</v>
      </c>
      <c r="D53" s="32" t="s">
        <v>14</v>
      </c>
      <c r="E53" s="32" t="n">
        <v>10</v>
      </c>
      <c r="F53" s="3" t="n">
        <v>139</v>
      </c>
      <c r="G53" s="3"/>
      <c r="H53" s="1" t="s">
        <v>1124</v>
      </c>
      <c r="I53" s="1" t="s">
        <v>186</v>
      </c>
      <c r="J53" s="1" t="s">
        <v>182</v>
      </c>
      <c r="K53" s="1" t="s">
        <v>234</v>
      </c>
      <c r="L53" s="1"/>
      <c r="M53" s="1" t="s">
        <v>66</v>
      </c>
      <c r="N53" s="1" t="s">
        <v>187</v>
      </c>
      <c r="O53" s="32" t="n">
        <v>1</v>
      </c>
    </row>
    <row r="54" customFormat="false" ht="15.75" hidden="false" customHeight="false" outlineLevel="0" collapsed="false">
      <c r="A54" s="3" t="n">
        <v>43967.4234832755</v>
      </c>
      <c r="B54" s="3" t="s">
        <v>188</v>
      </c>
      <c r="C54" s="3" t="s">
        <v>189</v>
      </c>
      <c r="D54" s="32" t="s">
        <v>190</v>
      </c>
      <c r="E54" s="32" t="n">
        <v>10</v>
      </c>
      <c r="F54" s="3" t="n">
        <v>50</v>
      </c>
      <c r="G54" s="3"/>
      <c r="H54" s="1" t="s">
        <v>192</v>
      </c>
      <c r="I54" s="1" t="s">
        <v>193</v>
      </c>
      <c r="J54" s="1" t="s">
        <v>102</v>
      </c>
      <c r="K54" s="1"/>
      <c r="L54" s="1"/>
      <c r="M54" s="1" t="s">
        <v>66</v>
      </c>
      <c r="N54" s="1" t="s">
        <v>34</v>
      </c>
      <c r="O54" s="32" t="n">
        <v>2</v>
      </c>
    </row>
    <row r="55" customFormat="false" ht="15.75" hidden="false" customHeight="false" outlineLevel="0" collapsed="false">
      <c r="A55" s="3" t="n">
        <v>43967.581026088</v>
      </c>
      <c r="B55" s="3" t="s">
        <v>209</v>
      </c>
      <c r="C55" s="3" t="s">
        <v>210</v>
      </c>
      <c r="D55" s="32" t="s">
        <v>14</v>
      </c>
      <c r="E55" s="32" t="n">
        <v>10</v>
      </c>
      <c r="F55" s="3" t="n">
        <v>117</v>
      </c>
      <c r="G55" s="3"/>
      <c r="H55" s="1" t="s">
        <v>212</v>
      </c>
      <c r="I55" s="1" t="s">
        <v>213</v>
      </c>
      <c r="J55" s="1" t="s">
        <v>182</v>
      </c>
      <c r="K55" s="1" t="s">
        <v>284</v>
      </c>
      <c r="L55" s="1"/>
      <c r="M55" s="1" t="s">
        <v>80</v>
      </c>
      <c r="N55" s="1" t="s">
        <v>187</v>
      </c>
      <c r="O55" s="32" t="n">
        <v>3</v>
      </c>
    </row>
    <row r="56" customFormat="false" ht="15.75" hidden="false" customHeight="false" outlineLevel="0" collapsed="false">
      <c r="A56" s="3" t="n">
        <v>43968.3516846528</v>
      </c>
      <c r="B56" s="3" t="s">
        <v>239</v>
      </c>
      <c r="C56" s="3" t="s">
        <v>240</v>
      </c>
      <c r="D56" s="32" t="s">
        <v>14</v>
      </c>
      <c r="E56" s="32" t="n">
        <v>10</v>
      </c>
      <c r="F56" s="3" t="n">
        <v>64</v>
      </c>
      <c r="G56" s="3"/>
      <c r="H56" s="1" t="s">
        <v>241</v>
      </c>
      <c r="I56" s="1" t="s">
        <v>242</v>
      </c>
      <c r="J56" s="1" t="s">
        <v>182</v>
      </c>
      <c r="K56" s="1" t="s">
        <v>284</v>
      </c>
      <c r="L56" s="1" t="s">
        <v>159</v>
      </c>
      <c r="M56" s="1" t="s">
        <v>40</v>
      </c>
      <c r="N56" s="1" t="s">
        <v>52</v>
      </c>
      <c r="O56" s="32" t="n">
        <v>4</v>
      </c>
    </row>
    <row r="57" customFormat="false" ht="15.75" hidden="false" customHeight="false" outlineLevel="0" collapsed="false">
      <c r="A57" s="3" t="n">
        <v>43968.911277037</v>
      </c>
      <c r="B57" s="3" t="s">
        <v>262</v>
      </c>
      <c r="C57" s="3" t="s">
        <v>263</v>
      </c>
      <c r="D57" s="32" t="s">
        <v>271</v>
      </c>
      <c r="E57" s="32" t="n">
        <v>10</v>
      </c>
      <c r="F57" s="3" t="n">
        <v>5</v>
      </c>
      <c r="G57" s="3"/>
      <c r="H57" s="1" t="s">
        <v>1125</v>
      </c>
      <c r="I57" s="1" t="s">
        <v>267</v>
      </c>
      <c r="J57" s="1" t="s">
        <v>224</v>
      </c>
      <c r="K57" s="1" t="s">
        <v>159</v>
      </c>
      <c r="L57" s="1"/>
      <c r="M57" s="1" t="s">
        <v>40</v>
      </c>
      <c r="N57" s="1" t="s">
        <v>52</v>
      </c>
      <c r="O57" s="32" t="n">
        <v>1</v>
      </c>
    </row>
    <row r="58" customFormat="false" ht="15.75" hidden="false" customHeight="false" outlineLevel="0" collapsed="false">
      <c r="A58" s="3" t="n">
        <v>43968.924517581</v>
      </c>
      <c r="B58" s="3" t="s">
        <v>269</v>
      </c>
      <c r="C58" s="3" t="s">
        <v>270</v>
      </c>
      <c r="D58" s="32" t="s">
        <v>271</v>
      </c>
      <c r="E58" s="32" t="n">
        <v>10</v>
      </c>
      <c r="F58" s="3" t="n">
        <v>6</v>
      </c>
      <c r="G58" s="3"/>
      <c r="H58" s="1" t="s">
        <v>273</v>
      </c>
      <c r="I58" s="1" t="s">
        <v>274</v>
      </c>
      <c r="J58" s="1" t="s">
        <v>159</v>
      </c>
      <c r="K58" s="1"/>
      <c r="L58" s="1"/>
      <c r="M58" s="1" t="s">
        <v>59</v>
      </c>
      <c r="N58" s="1" t="s">
        <v>41</v>
      </c>
      <c r="O58" s="32" t="n">
        <v>2</v>
      </c>
    </row>
    <row r="59" customFormat="false" ht="15.75" hidden="false" customHeight="false" outlineLevel="0" collapsed="false">
      <c r="A59" s="3" t="n">
        <v>43969.3603194444</v>
      </c>
      <c r="B59" s="3" t="s">
        <v>285</v>
      </c>
      <c r="C59" s="3" t="s">
        <v>286</v>
      </c>
      <c r="D59" s="32" t="s">
        <v>14</v>
      </c>
      <c r="E59" s="32" t="n">
        <v>10</v>
      </c>
      <c r="F59" s="3" t="n">
        <v>64</v>
      </c>
      <c r="G59" s="3"/>
      <c r="H59" s="1" t="s">
        <v>287</v>
      </c>
      <c r="I59" s="1" t="s">
        <v>288</v>
      </c>
      <c r="J59" s="1" t="s">
        <v>182</v>
      </c>
      <c r="K59" s="1" t="s">
        <v>284</v>
      </c>
      <c r="L59" s="1"/>
      <c r="M59" s="1" t="s">
        <v>289</v>
      </c>
      <c r="N59" s="1" t="s">
        <v>34</v>
      </c>
      <c r="O59" s="32" t="n">
        <v>3</v>
      </c>
    </row>
    <row r="60" customFormat="false" ht="15.75" hidden="false" customHeight="false" outlineLevel="0" collapsed="false">
      <c r="A60" s="3" t="n">
        <v>43970.3008360764</v>
      </c>
      <c r="B60" s="3" t="s">
        <v>308</v>
      </c>
      <c r="C60" s="3" t="s">
        <v>29</v>
      </c>
      <c r="D60" s="32" t="s">
        <v>14</v>
      </c>
      <c r="E60" s="32" t="n">
        <v>10</v>
      </c>
      <c r="F60" s="3" t="n">
        <v>117</v>
      </c>
      <c r="G60" s="3"/>
      <c r="H60" s="1" t="s">
        <v>309</v>
      </c>
      <c r="I60" s="1" t="s">
        <v>310</v>
      </c>
      <c r="J60" s="1" t="s">
        <v>182</v>
      </c>
      <c r="K60" s="1" t="s">
        <v>224</v>
      </c>
      <c r="L60" s="1"/>
      <c r="M60" s="1" t="s">
        <v>40</v>
      </c>
      <c r="N60" s="1" t="s">
        <v>187</v>
      </c>
      <c r="O60" s="32" t="n">
        <v>4</v>
      </c>
    </row>
    <row r="61" customFormat="false" ht="15.75" hidden="false" customHeight="false" outlineLevel="0" collapsed="false">
      <c r="A61" s="3" t="n">
        <v>43971.6493319907</v>
      </c>
      <c r="B61" s="3" t="s">
        <v>340</v>
      </c>
      <c r="C61" s="3" t="s">
        <v>341</v>
      </c>
      <c r="D61" s="32" t="s">
        <v>14</v>
      </c>
      <c r="E61" s="32" t="n">
        <v>10</v>
      </c>
      <c r="F61" s="3" t="n">
        <v>25</v>
      </c>
      <c r="G61" s="3" t="s">
        <v>343</v>
      </c>
      <c r="H61" s="1" t="s">
        <v>1126</v>
      </c>
      <c r="I61" s="1" t="s">
        <v>345</v>
      </c>
      <c r="J61" s="1" t="s">
        <v>284</v>
      </c>
      <c r="K61" s="1" t="s">
        <v>234</v>
      </c>
      <c r="L61" s="1" t="s">
        <v>159</v>
      </c>
      <c r="M61" s="1" t="s">
        <v>289</v>
      </c>
      <c r="N61" s="1" t="s">
        <v>187</v>
      </c>
      <c r="O61" s="32" t="n">
        <v>1</v>
      </c>
    </row>
    <row r="62" customFormat="false" ht="15.75" hidden="false" customHeight="false" outlineLevel="0" collapsed="false">
      <c r="A62" s="3" t="n">
        <v>43971.7843692361</v>
      </c>
      <c r="B62" s="3" t="s">
        <v>347</v>
      </c>
      <c r="C62" s="3" t="s">
        <v>29</v>
      </c>
      <c r="D62" s="32" t="s">
        <v>14</v>
      </c>
      <c r="E62" s="32" t="n">
        <v>10</v>
      </c>
      <c r="F62" s="3" t="n">
        <v>25</v>
      </c>
      <c r="G62" s="3"/>
      <c r="H62" s="1" t="s">
        <v>1127</v>
      </c>
      <c r="I62" s="1" t="s">
        <v>349</v>
      </c>
      <c r="J62" s="1" t="s">
        <v>234</v>
      </c>
      <c r="K62" s="1"/>
      <c r="L62" s="1"/>
      <c r="M62" s="1" t="s">
        <v>80</v>
      </c>
      <c r="N62" s="1" t="s">
        <v>187</v>
      </c>
      <c r="O62" s="32" t="n">
        <v>2</v>
      </c>
    </row>
    <row r="63" customFormat="false" ht="15.75" hidden="false" customHeight="false" outlineLevel="0" collapsed="false">
      <c r="A63" s="3" t="n">
        <v>43972.935875706</v>
      </c>
      <c r="B63" s="3" t="s">
        <v>361</v>
      </c>
      <c r="C63" s="3" t="s">
        <v>61</v>
      </c>
      <c r="D63" s="32" t="s">
        <v>14</v>
      </c>
      <c r="E63" s="3" t="n">
        <v>10</v>
      </c>
      <c r="F63" s="3" t="n">
        <v>64</v>
      </c>
      <c r="G63" s="3"/>
      <c r="H63" s="1" t="s">
        <v>1128</v>
      </c>
      <c r="I63" s="1" t="s">
        <v>363</v>
      </c>
      <c r="J63" s="1" t="s">
        <v>224</v>
      </c>
      <c r="K63" s="1" t="s">
        <v>550</v>
      </c>
      <c r="L63" s="1"/>
      <c r="M63" s="1" t="s">
        <v>40</v>
      </c>
      <c r="N63" s="1" t="s">
        <v>41</v>
      </c>
      <c r="O63" s="32" t="n">
        <v>3</v>
      </c>
    </row>
    <row r="64" customFormat="false" ht="15.75" hidden="false" customHeight="false" outlineLevel="0" collapsed="false">
      <c r="A64" s="3" t="n">
        <v>43975.4406093634</v>
      </c>
      <c r="B64" s="3" t="s">
        <v>376</v>
      </c>
      <c r="C64" s="3" t="s">
        <v>216</v>
      </c>
      <c r="D64" s="32"/>
      <c r="E64" s="32" t="n">
        <v>10</v>
      </c>
      <c r="F64" s="3" t="n">
        <v>117</v>
      </c>
      <c r="G64" s="3"/>
      <c r="H64" s="1" t="s">
        <v>377</v>
      </c>
      <c r="I64" s="1" t="s">
        <v>378</v>
      </c>
      <c r="J64" s="1" t="s">
        <v>234</v>
      </c>
      <c r="K64" s="1"/>
      <c r="L64" s="1"/>
      <c r="M64" s="1" t="s">
        <v>40</v>
      </c>
      <c r="N64" s="1" t="s">
        <v>140</v>
      </c>
      <c r="O64" s="32" t="n">
        <v>4</v>
      </c>
    </row>
    <row r="65" customFormat="false" ht="15.75" hidden="false" customHeight="false" outlineLevel="0" collapsed="false">
      <c r="A65" s="3" t="n">
        <v>43975.9199594329</v>
      </c>
      <c r="B65" s="3" t="s">
        <v>379</v>
      </c>
      <c r="C65" s="3" t="s">
        <v>356</v>
      </c>
      <c r="D65" s="32" t="s">
        <v>14</v>
      </c>
      <c r="E65" s="32" t="n">
        <v>10</v>
      </c>
      <c r="F65" s="3" t="n">
        <v>117</v>
      </c>
      <c r="G65" s="3"/>
      <c r="H65" s="1" t="s">
        <v>1129</v>
      </c>
      <c r="I65" s="1" t="s">
        <v>381</v>
      </c>
      <c r="J65" s="1" t="s">
        <v>234</v>
      </c>
      <c r="K65" s="1"/>
      <c r="L65" s="1"/>
      <c r="M65" s="1" t="s">
        <v>40</v>
      </c>
      <c r="N65" s="1" t="s">
        <v>140</v>
      </c>
      <c r="O65" s="32" t="n">
        <v>1</v>
      </c>
    </row>
    <row r="66" customFormat="false" ht="15.75" hidden="false" customHeight="false" outlineLevel="0" collapsed="false">
      <c r="A66" s="3" t="n">
        <v>43975.9454897107</v>
      </c>
      <c r="B66" s="3" t="s">
        <v>172</v>
      </c>
      <c r="C66" s="3" t="s">
        <v>173</v>
      </c>
      <c r="D66" s="32" t="s">
        <v>14</v>
      </c>
      <c r="E66" s="32" t="n">
        <v>10</v>
      </c>
      <c r="F66" s="3" t="n">
        <v>117</v>
      </c>
      <c r="G66" s="3"/>
      <c r="H66" s="1" t="s">
        <v>175</v>
      </c>
      <c r="I66" s="1" t="s">
        <v>176</v>
      </c>
      <c r="J66" s="1" t="s">
        <v>284</v>
      </c>
      <c r="K66" s="1" t="s">
        <v>234</v>
      </c>
      <c r="L66" s="1"/>
      <c r="M66" s="1" t="s">
        <v>19</v>
      </c>
      <c r="N66" s="1" t="s">
        <v>140</v>
      </c>
      <c r="O66" s="32" t="n">
        <v>2</v>
      </c>
    </row>
    <row r="67" customFormat="false" ht="15.75" hidden="false" customHeight="false" outlineLevel="0" collapsed="false">
      <c r="A67" s="3" t="n">
        <v>43976.4343751968</v>
      </c>
      <c r="B67" s="3" t="s">
        <v>384</v>
      </c>
      <c r="C67" s="3" t="s">
        <v>385</v>
      </c>
      <c r="D67" s="32" t="s">
        <v>14</v>
      </c>
      <c r="E67" s="32" t="n">
        <v>10</v>
      </c>
      <c r="F67" s="3" t="n">
        <v>117</v>
      </c>
      <c r="G67" s="3"/>
      <c r="H67" s="1" t="s">
        <v>1027</v>
      </c>
      <c r="I67" s="1" t="s">
        <v>387</v>
      </c>
      <c r="J67" s="1" t="s">
        <v>284</v>
      </c>
      <c r="K67" s="1"/>
      <c r="L67" s="1"/>
      <c r="M67" s="1" t="s">
        <v>289</v>
      </c>
      <c r="N67" s="1" t="s">
        <v>339</v>
      </c>
      <c r="O67" s="32" t="n">
        <v>3</v>
      </c>
    </row>
    <row r="68" customFormat="false" ht="15.75" hidden="false" customHeight="false" outlineLevel="0" collapsed="false">
      <c r="A68" s="3" t="n">
        <v>43977.8151937731</v>
      </c>
      <c r="B68" s="3" t="s">
        <v>410</v>
      </c>
      <c r="C68" s="3" t="s">
        <v>205</v>
      </c>
      <c r="D68" s="32" t="s">
        <v>14</v>
      </c>
      <c r="E68" s="32" t="n">
        <v>10</v>
      </c>
      <c r="F68" s="3" t="n">
        <v>117</v>
      </c>
      <c r="G68" s="3"/>
      <c r="H68" s="1" t="s">
        <v>1130</v>
      </c>
      <c r="I68" s="1" t="s">
        <v>412</v>
      </c>
      <c r="J68" s="1" t="s">
        <v>284</v>
      </c>
      <c r="K68" s="1"/>
      <c r="L68" s="1"/>
      <c r="M68" s="1" t="s">
        <v>289</v>
      </c>
      <c r="N68" s="1" t="s">
        <v>27</v>
      </c>
      <c r="O68" s="32" t="n">
        <v>4</v>
      </c>
    </row>
    <row r="69" customFormat="false" ht="15.75" hidden="false" customHeight="false" outlineLevel="0" collapsed="false">
      <c r="A69" s="3" t="n">
        <v>43977.8959699884</v>
      </c>
      <c r="B69" s="3" t="s">
        <v>413</v>
      </c>
      <c r="C69" s="3" t="s">
        <v>54</v>
      </c>
      <c r="D69" s="32" t="s">
        <v>14</v>
      </c>
      <c r="E69" s="3" t="n">
        <v>10</v>
      </c>
      <c r="F69" s="3" t="n">
        <v>74</v>
      </c>
      <c r="G69" s="3"/>
      <c r="H69" s="1" t="s">
        <v>415</v>
      </c>
      <c r="I69" s="1" t="s">
        <v>416</v>
      </c>
      <c r="J69" s="1" t="s">
        <v>159</v>
      </c>
      <c r="K69" s="1"/>
      <c r="L69" s="1"/>
      <c r="M69" s="1" t="s">
        <v>59</v>
      </c>
      <c r="N69" s="1" t="s">
        <v>41</v>
      </c>
      <c r="O69" s="32" t="n">
        <v>1</v>
      </c>
    </row>
    <row r="70" customFormat="false" ht="15.75" hidden="false" customHeight="false" outlineLevel="0" collapsed="false">
      <c r="A70" s="3" t="n">
        <v>43978.3562470486</v>
      </c>
      <c r="B70" s="3" t="s">
        <v>417</v>
      </c>
      <c r="C70" s="3" t="s">
        <v>418</v>
      </c>
      <c r="D70" s="32" t="s">
        <v>14</v>
      </c>
      <c r="E70" s="3" t="n">
        <v>10</v>
      </c>
      <c r="F70" s="3" t="n">
        <v>25</v>
      </c>
      <c r="G70" s="3"/>
      <c r="H70" s="1" t="s">
        <v>1131</v>
      </c>
      <c r="I70" s="1" t="s">
        <v>420</v>
      </c>
      <c r="J70" s="1" t="s">
        <v>234</v>
      </c>
      <c r="K70" s="1"/>
      <c r="L70" s="1"/>
      <c r="M70" s="1" t="s">
        <v>19</v>
      </c>
      <c r="N70" s="1" t="s">
        <v>140</v>
      </c>
      <c r="O70" s="32" t="n">
        <v>2</v>
      </c>
    </row>
    <row r="71" customFormat="false" ht="15.75" hidden="false" customHeight="false" outlineLevel="0" collapsed="false">
      <c r="A71" s="3" t="n">
        <v>43978.6976881713</v>
      </c>
      <c r="B71" s="3" t="s">
        <v>424</v>
      </c>
      <c r="C71" s="3" t="s">
        <v>173</v>
      </c>
      <c r="D71" s="32" t="s">
        <v>14</v>
      </c>
      <c r="E71" s="32" t="n">
        <v>10</v>
      </c>
      <c r="F71" s="3" t="n">
        <v>117</v>
      </c>
      <c r="G71" s="3"/>
      <c r="H71" s="1" t="s">
        <v>1132</v>
      </c>
      <c r="I71" s="1" t="s">
        <v>426</v>
      </c>
      <c r="J71" s="1" t="s">
        <v>284</v>
      </c>
      <c r="K71" s="1"/>
      <c r="L71" s="1"/>
      <c r="M71" s="1" t="s">
        <v>40</v>
      </c>
      <c r="N71" s="1" t="s">
        <v>140</v>
      </c>
      <c r="O71" s="32" t="n">
        <v>3</v>
      </c>
    </row>
    <row r="72" customFormat="false" ht="15.75" hidden="false" customHeight="false" outlineLevel="0" collapsed="false">
      <c r="A72" s="3" t="n">
        <v>43979.6460918403</v>
      </c>
      <c r="B72" s="3" t="s">
        <v>427</v>
      </c>
      <c r="C72" s="3" t="s">
        <v>428</v>
      </c>
      <c r="D72" s="32" t="s">
        <v>14</v>
      </c>
      <c r="E72" s="32" t="n">
        <v>10</v>
      </c>
      <c r="F72" s="3" t="s">
        <v>429</v>
      </c>
      <c r="G72" s="3"/>
      <c r="H72" s="1" t="s">
        <v>430</v>
      </c>
      <c r="I72" s="1" t="s">
        <v>431</v>
      </c>
      <c r="J72" s="1" t="s">
        <v>102</v>
      </c>
      <c r="K72" s="1" t="s">
        <v>224</v>
      </c>
      <c r="L72" s="1" t="s">
        <v>550</v>
      </c>
      <c r="M72" s="1" t="s">
        <v>40</v>
      </c>
      <c r="N72" s="1" t="s">
        <v>20</v>
      </c>
      <c r="O72" s="32" t="n">
        <v>4</v>
      </c>
    </row>
    <row r="73" customFormat="false" ht="15.75" hidden="false" customHeight="false" outlineLevel="0" collapsed="false">
      <c r="A73" s="3" t="n">
        <v>43985.9313033796</v>
      </c>
      <c r="B73" s="3" t="s">
        <v>451</v>
      </c>
      <c r="C73" s="3" t="s">
        <v>452</v>
      </c>
      <c r="D73" s="32" t="s">
        <v>14</v>
      </c>
      <c r="E73" s="32" t="n">
        <v>10</v>
      </c>
      <c r="F73" s="3" t="n">
        <v>117</v>
      </c>
      <c r="G73" s="3"/>
      <c r="H73" s="1" t="s">
        <v>692</v>
      </c>
      <c r="I73" s="1" t="s">
        <v>454</v>
      </c>
      <c r="J73" s="1" t="s">
        <v>284</v>
      </c>
      <c r="K73" s="1" t="s">
        <v>159</v>
      </c>
      <c r="L73" s="1"/>
      <c r="M73" s="1" t="s">
        <v>289</v>
      </c>
      <c r="N73" s="1" t="s">
        <v>140</v>
      </c>
      <c r="O73" s="32" t="n">
        <v>1</v>
      </c>
    </row>
    <row r="74" customFormat="false" ht="15.75" hidden="false" customHeight="false" outlineLevel="0" collapsed="false">
      <c r="A74" s="3" t="n">
        <v>43990.6764103588</v>
      </c>
      <c r="B74" s="3" t="s">
        <v>465</v>
      </c>
      <c r="C74" s="3" t="s">
        <v>466</v>
      </c>
      <c r="D74" s="32" t="s">
        <v>14</v>
      </c>
      <c r="E74" s="32" t="n">
        <v>10</v>
      </c>
      <c r="F74" s="3" t="n">
        <v>25</v>
      </c>
      <c r="G74" s="3"/>
      <c r="H74" s="1" t="s">
        <v>467</v>
      </c>
      <c r="I74" s="1" t="s">
        <v>468</v>
      </c>
      <c r="J74" s="1" t="s">
        <v>339</v>
      </c>
      <c r="K74" s="1"/>
      <c r="L74" s="1"/>
      <c r="M74" s="1" t="s">
        <v>66</v>
      </c>
      <c r="N74" s="1" t="s">
        <v>140</v>
      </c>
      <c r="O74" s="32" t="n">
        <v>2</v>
      </c>
    </row>
    <row r="75" customFormat="false" ht="15.75" hidden="false" customHeight="false" outlineLevel="0" collapsed="false">
      <c r="A75" s="3" t="n">
        <v>43992.6166562037</v>
      </c>
      <c r="B75" s="3" t="s">
        <v>469</v>
      </c>
      <c r="C75" s="3" t="s">
        <v>470</v>
      </c>
      <c r="D75" s="32" t="s">
        <v>14</v>
      </c>
      <c r="E75" s="32" t="n">
        <v>10</v>
      </c>
      <c r="F75" s="3" t="n">
        <v>117</v>
      </c>
      <c r="G75" s="3"/>
      <c r="H75" s="1" t="s">
        <v>1133</v>
      </c>
      <c r="I75" s="1" t="s">
        <v>473</v>
      </c>
      <c r="J75" s="1" t="s">
        <v>102</v>
      </c>
      <c r="K75" s="1"/>
      <c r="L75" s="1"/>
      <c r="M75" s="1" t="s">
        <v>114</v>
      </c>
      <c r="N75" s="1" t="s">
        <v>27</v>
      </c>
      <c r="O75" s="32" t="n">
        <v>3</v>
      </c>
    </row>
    <row r="76" customFormat="false" ht="15.75" hidden="false" customHeight="false" outlineLevel="0" collapsed="false">
      <c r="A76" s="3" t="n">
        <v>44000.5336161343</v>
      </c>
      <c r="B76" s="3" t="s">
        <v>480</v>
      </c>
      <c r="C76" s="3" t="s">
        <v>481</v>
      </c>
      <c r="D76" s="32" t="s">
        <v>14</v>
      </c>
      <c r="E76" s="32" t="n">
        <v>10</v>
      </c>
      <c r="F76" s="3" t="n">
        <v>117</v>
      </c>
      <c r="G76" s="3"/>
      <c r="H76" s="1" t="s">
        <v>1134</v>
      </c>
      <c r="I76" s="1" t="s">
        <v>483</v>
      </c>
      <c r="J76" s="1" t="s">
        <v>224</v>
      </c>
      <c r="K76" s="1" t="s">
        <v>159</v>
      </c>
      <c r="L76" s="1"/>
      <c r="M76" s="1" t="s">
        <v>339</v>
      </c>
      <c r="N76" s="1" t="s">
        <v>339</v>
      </c>
      <c r="O76" s="32" t="n">
        <v>4</v>
      </c>
    </row>
    <row r="77" customFormat="false" ht="15.75" hidden="false" customHeight="false" outlineLevel="0" collapsed="false">
      <c r="A77" s="3" t="n">
        <v>44001.9175967708</v>
      </c>
      <c r="B77" s="3" t="s">
        <v>484</v>
      </c>
      <c r="C77" s="3" t="s">
        <v>456</v>
      </c>
      <c r="D77" s="32" t="s">
        <v>14</v>
      </c>
      <c r="E77" s="32" t="n">
        <v>10</v>
      </c>
      <c r="F77" s="3" t="n">
        <v>117</v>
      </c>
      <c r="G77" s="3"/>
      <c r="H77" s="1" t="s">
        <v>486</v>
      </c>
      <c r="I77" s="1" t="s">
        <v>487</v>
      </c>
      <c r="J77" s="1" t="s">
        <v>339</v>
      </c>
      <c r="K77" s="1"/>
      <c r="L77" s="1"/>
      <c r="M77" s="1" t="s">
        <v>289</v>
      </c>
      <c r="N77" s="1" t="s">
        <v>20</v>
      </c>
      <c r="O77" s="32" t="n">
        <v>1</v>
      </c>
    </row>
    <row r="78" customFormat="false" ht="15.75" hidden="false" customHeight="false" outlineLevel="0" collapsed="false">
      <c r="A78" s="3" t="n">
        <v>44006.4650306713</v>
      </c>
      <c r="B78" s="3" t="s">
        <v>495</v>
      </c>
      <c r="C78" s="3" t="s">
        <v>496</v>
      </c>
      <c r="D78" s="32" t="s">
        <v>497</v>
      </c>
      <c r="E78" s="3" t="n">
        <v>10</v>
      </c>
      <c r="F78" s="3" t="s">
        <v>498</v>
      </c>
      <c r="G78" s="3"/>
      <c r="H78" s="1" t="s">
        <v>499</v>
      </c>
      <c r="I78" s="1" t="s">
        <v>500</v>
      </c>
      <c r="J78" s="1" t="s">
        <v>102</v>
      </c>
      <c r="K78" s="1" t="s">
        <v>159</v>
      </c>
      <c r="L78" s="1" t="s">
        <v>550</v>
      </c>
      <c r="M78" s="1" t="s">
        <v>66</v>
      </c>
      <c r="N78" s="1" t="s">
        <v>27</v>
      </c>
      <c r="O78" s="32" t="n">
        <v>2</v>
      </c>
    </row>
    <row r="79" customFormat="false" ht="15.75" hidden="false" customHeight="false" outlineLevel="0" collapsed="false">
      <c r="A79" s="3" t="n">
        <v>44006.4789157407</v>
      </c>
      <c r="B79" s="3" t="s">
        <v>501</v>
      </c>
      <c r="C79" s="3" t="s">
        <v>502</v>
      </c>
      <c r="D79" s="32" t="s">
        <v>503</v>
      </c>
      <c r="E79" s="32" t="n">
        <v>10</v>
      </c>
      <c r="F79" s="3" t="s">
        <v>504</v>
      </c>
      <c r="G79" s="3"/>
      <c r="H79" s="1" t="s">
        <v>1135</v>
      </c>
      <c r="I79" s="1" t="s">
        <v>506</v>
      </c>
      <c r="J79" s="1" t="s">
        <v>102</v>
      </c>
      <c r="K79" s="1" t="s">
        <v>159</v>
      </c>
      <c r="L79" s="1" t="s">
        <v>550</v>
      </c>
      <c r="M79" s="1" t="s">
        <v>114</v>
      </c>
      <c r="N79" s="1" t="s">
        <v>27</v>
      </c>
      <c r="O79" s="32" t="n">
        <v>3</v>
      </c>
    </row>
    <row r="80" customFormat="false" ht="15.75" hidden="false" customHeight="false" outlineLevel="0" collapsed="false">
      <c r="A80" s="1" t="n">
        <v>44018.363564537</v>
      </c>
      <c r="B80" s="1" t="s">
        <v>515</v>
      </c>
      <c r="C80" s="1" t="s">
        <v>516</v>
      </c>
      <c r="D80" s="1" t="s">
        <v>14</v>
      </c>
      <c r="E80" s="1" t="n">
        <v>10</v>
      </c>
      <c r="F80" s="1" t="n">
        <v>117</v>
      </c>
      <c r="G80" s="1"/>
      <c r="H80" s="1" t="s">
        <v>1136</v>
      </c>
      <c r="I80" s="1" t="s">
        <v>518</v>
      </c>
      <c r="J80" s="1" t="s">
        <v>102</v>
      </c>
      <c r="K80" s="1"/>
      <c r="L80" s="1"/>
      <c r="M80" s="1" t="s">
        <v>87</v>
      </c>
      <c r="N80" s="1" t="s">
        <v>41</v>
      </c>
      <c r="O80" s="32" t="n">
        <v>4</v>
      </c>
    </row>
    <row r="81" customFormat="false" ht="15.75" hidden="false" customHeight="false" outlineLevel="0" collapsed="false">
      <c r="A81" s="1" t="n">
        <v>43966.6790780556</v>
      </c>
      <c r="B81" s="1" t="s">
        <v>48</v>
      </c>
      <c r="C81" s="1" t="s">
        <v>49</v>
      </c>
      <c r="D81" s="1" t="s">
        <v>14</v>
      </c>
      <c r="E81" s="1" t="n">
        <v>11</v>
      </c>
      <c r="F81" s="1" t="n">
        <v>92</v>
      </c>
      <c r="G81" s="1"/>
      <c r="H81" s="1" t="s">
        <v>50</v>
      </c>
      <c r="I81" s="1" t="s">
        <v>51</v>
      </c>
      <c r="J81" s="1" t="s">
        <v>182</v>
      </c>
      <c r="K81" s="1" t="s">
        <v>234</v>
      </c>
      <c r="L81" s="1"/>
      <c r="M81" s="1" t="s">
        <v>19</v>
      </c>
      <c r="N81" s="1" t="s">
        <v>52</v>
      </c>
      <c r="O81" s="32" t="n">
        <v>1</v>
      </c>
    </row>
    <row r="82" customFormat="false" ht="15.75" hidden="false" customHeight="false" outlineLevel="0" collapsed="false">
      <c r="A82" s="1" t="n">
        <v>43966.7070973032</v>
      </c>
      <c r="B82" s="1" t="s">
        <v>74</v>
      </c>
      <c r="C82" s="1" t="s">
        <v>75</v>
      </c>
      <c r="D82" s="1" t="s">
        <v>14</v>
      </c>
      <c r="E82" s="1" t="n">
        <v>11</v>
      </c>
      <c r="F82" s="1" t="n">
        <v>64</v>
      </c>
      <c r="G82" s="1"/>
      <c r="H82" s="1" t="s">
        <v>77</v>
      </c>
      <c r="I82" s="1" t="s">
        <v>78</v>
      </c>
      <c r="J82" s="1" t="s">
        <v>182</v>
      </c>
      <c r="K82" s="1" t="s">
        <v>234</v>
      </c>
      <c r="L82" s="1" t="s">
        <v>159</v>
      </c>
      <c r="M82" s="1" t="s">
        <v>80</v>
      </c>
      <c r="N82" s="1" t="s">
        <v>52</v>
      </c>
      <c r="O82" s="32" t="n">
        <v>2</v>
      </c>
    </row>
    <row r="83" customFormat="false" ht="15.75" hidden="false" customHeight="false" outlineLevel="0" collapsed="false">
      <c r="A83" s="1" t="n">
        <v>43966.7691192361</v>
      </c>
      <c r="B83" s="1" t="s">
        <v>126</v>
      </c>
      <c r="C83" s="1" t="s">
        <v>127</v>
      </c>
      <c r="D83" s="1" t="s">
        <v>14</v>
      </c>
      <c r="E83" s="1" t="n">
        <v>11</v>
      </c>
      <c r="F83" s="1" t="n">
        <v>51</v>
      </c>
      <c r="G83" s="1" t="s">
        <v>128</v>
      </c>
      <c r="H83" s="1" t="s">
        <v>649</v>
      </c>
      <c r="I83" s="1" t="s">
        <v>130</v>
      </c>
      <c r="J83" s="1" t="s">
        <v>182</v>
      </c>
      <c r="K83" s="1" t="s">
        <v>234</v>
      </c>
      <c r="L83" s="1" t="s">
        <v>159</v>
      </c>
      <c r="M83" s="1" t="s">
        <v>19</v>
      </c>
      <c r="N83" s="1" t="s">
        <v>27</v>
      </c>
      <c r="O83" s="32" t="n">
        <v>3</v>
      </c>
    </row>
    <row r="84" customFormat="false" ht="15.75" hidden="false" customHeight="false" outlineLevel="0" collapsed="false">
      <c r="A84" s="1" t="n">
        <v>43966.8895262732</v>
      </c>
      <c r="B84" s="1" t="s">
        <v>166</v>
      </c>
      <c r="C84" s="1" t="s">
        <v>167</v>
      </c>
      <c r="D84" s="1" t="s">
        <v>14</v>
      </c>
      <c r="E84" s="1" t="n">
        <v>11</v>
      </c>
      <c r="F84" s="1" t="n">
        <v>150</v>
      </c>
      <c r="G84" s="1"/>
      <c r="H84" s="1" t="s">
        <v>610</v>
      </c>
      <c r="I84" s="1" t="s">
        <v>170</v>
      </c>
      <c r="J84" s="1" t="s">
        <v>284</v>
      </c>
      <c r="K84" s="1" t="s">
        <v>102</v>
      </c>
      <c r="L84" s="1"/>
      <c r="M84" s="1" t="s">
        <v>114</v>
      </c>
      <c r="N84" s="1" t="s">
        <v>27</v>
      </c>
      <c r="O84" s="32" t="n">
        <v>4</v>
      </c>
    </row>
    <row r="85" customFormat="false" ht="15.75" hidden="false" customHeight="false" outlineLevel="0" collapsed="false">
      <c r="A85" s="1" t="n">
        <v>43968.3560058333</v>
      </c>
      <c r="B85" s="1" t="s">
        <v>243</v>
      </c>
      <c r="C85" s="1" t="s">
        <v>13</v>
      </c>
      <c r="D85" s="1" t="s">
        <v>14</v>
      </c>
      <c r="E85" s="1" t="n">
        <v>11</v>
      </c>
      <c r="F85" s="1" t="n">
        <v>117</v>
      </c>
      <c r="G85" s="1"/>
      <c r="H85" s="1" t="s">
        <v>245</v>
      </c>
      <c r="I85" s="1" t="s">
        <v>246</v>
      </c>
      <c r="J85" s="1" t="s">
        <v>182</v>
      </c>
      <c r="K85" s="1" t="s">
        <v>224</v>
      </c>
      <c r="L85" s="1"/>
      <c r="M85" s="1" t="s">
        <v>19</v>
      </c>
      <c r="N85" s="1" t="s">
        <v>187</v>
      </c>
      <c r="O85" s="32" t="n">
        <v>1</v>
      </c>
    </row>
    <row r="86" customFormat="false" ht="15.75" hidden="false" customHeight="false" outlineLevel="0" collapsed="false">
      <c r="A86" s="1" t="n">
        <v>43969.8052948727</v>
      </c>
      <c r="B86" s="1" t="s">
        <v>295</v>
      </c>
      <c r="C86" s="1" t="s">
        <v>296</v>
      </c>
      <c r="D86" s="1" t="s">
        <v>14</v>
      </c>
      <c r="E86" s="1" t="n">
        <v>11</v>
      </c>
      <c r="F86" s="1" t="n">
        <v>64</v>
      </c>
      <c r="G86" s="1"/>
      <c r="H86" s="1" t="s">
        <v>1137</v>
      </c>
      <c r="I86" s="1" t="s">
        <v>298</v>
      </c>
      <c r="J86" s="1" t="s">
        <v>182</v>
      </c>
      <c r="K86" s="1"/>
      <c r="L86" s="1"/>
      <c r="M86" s="1" t="s">
        <v>87</v>
      </c>
      <c r="N86" s="1" t="s">
        <v>52</v>
      </c>
      <c r="O86" s="32" t="n">
        <v>2</v>
      </c>
    </row>
    <row r="87" customFormat="false" ht="15.75" hidden="false" customHeight="false" outlineLevel="0" collapsed="false">
      <c r="A87" s="1" t="n">
        <v>43970.3127500926</v>
      </c>
      <c r="B87" s="1" t="s">
        <v>311</v>
      </c>
      <c r="C87" s="1" t="s">
        <v>312</v>
      </c>
      <c r="D87" s="1" t="s">
        <v>313</v>
      </c>
      <c r="E87" s="1" t="n">
        <v>11</v>
      </c>
      <c r="F87" s="1" t="s">
        <v>314</v>
      </c>
      <c r="G87" s="1" t="s">
        <v>315</v>
      </c>
      <c r="H87" s="1" t="s">
        <v>1138</v>
      </c>
      <c r="I87" s="1" t="s">
        <v>317</v>
      </c>
      <c r="J87" s="1" t="s">
        <v>224</v>
      </c>
      <c r="K87" s="1" t="s">
        <v>159</v>
      </c>
      <c r="L87" s="1"/>
      <c r="M87" s="1" t="s">
        <v>40</v>
      </c>
      <c r="N87" s="1" t="s">
        <v>52</v>
      </c>
      <c r="O87" s="32" t="n">
        <v>3</v>
      </c>
    </row>
    <row r="88" customFormat="false" ht="15.75" hidden="false" customHeight="false" outlineLevel="0" collapsed="false">
      <c r="A88" s="1" t="n">
        <v>43971.5656012847</v>
      </c>
      <c r="B88" s="1" t="s">
        <v>331</v>
      </c>
      <c r="C88" s="1" t="s">
        <v>332</v>
      </c>
      <c r="D88" s="1" t="s">
        <v>14</v>
      </c>
      <c r="E88" s="1" t="n">
        <v>11</v>
      </c>
      <c r="F88" s="1" t="n">
        <v>62</v>
      </c>
      <c r="G88" s="1"/>
      <c r="H88" s="1" t="s">
        <v>232</v>
      </c>
      <c r="I88" s="1" t="s">
        <v>334</v>
      </c>
      <c r="J88" s="1" t="s">
        <v>234</v>
      </c>
      <c r="K88" s="1"/>
      <c r="L88" s="1"/>
      <c r="M88" s="1" t="s">
        <v>19</v>
      </c>
      <c r="N88" s="1" t="s">
        <v>140</v>
      </c>
      <c r="O88" s="32" t="n">
        <v>4</v>
      </c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2" t="n">
        <v>1</v>
      </c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2" t="n">
        <v>2</v>
      </c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2" t="n">
        <v>3</v>
      </c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2" t="n">
        <v>4</v>
      </c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2" t="n">
        <v>1</v>
      </c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2" t="n">
        <v>2</v>
      </c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2" t="n">
        <v>3</v>
      </c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2" t="n">
        <v>4</v>
      </c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2" t="n">
        <v>1</v>
      </c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2" t="n">
        <v>2</v>
      </c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2" t="n">
        <v>3</v>
      </c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2" t="n">
        <v>4</v>
      </c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2" t="n">
        <v>1</v>
      </c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2" t="n">
        <v>2</v>
      </c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2" t="n">
        <v>3</v>
      </c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2" t="n">
        <v>4</v>
      </c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2" t="n">
        <v>1</v>
      </c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2" t="n">
        <v>2</v>
      </c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2" t="n">
        <v>3</v>
      </c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2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7.41"/>
    <col collapsed="false" customWidth="true" hidden="false" outlineLevel="0" max="7" min="7" style="0" width="46.86"/>
    <col collapsed="false" customWidth="true" hidden="false" outlineLevel="0" max="8" min="8" style="0" width="35.29"/>
    <col collapsed="false" customWidth="true" hidden="false" outlineLevel="0" max="9" min="9" style="0" width="7.41"/>
  </cols>
  <sheetData>
    <row r="1" customFormat="false" ht="15.75" hidden="false" customHeight="false" outlineLevel="0" collapsed="false">
      <c r="A1" s="45" t="s">
        <v>1</v>
      </c>
      <c r="B1" s="45" t="s">
        <v>2</v>
      </c>
      <c r="C1" s="45" t="s">
        <v>4</v>
      </c>
      <c r="D1" s="45" t="s">
        <v>1139</v>
      </c>
      <c r="E1" s="45"/>
      <c r="F1" s="45"/>
      <c r="G1" s="45" t="s">
        <v>1140</v>
      </c>
      <c r="H1" s="45" t="s">
        <v>1141</v>
      </c>
      <c r="I1" s="45" t="s">
        <v>534</v>
      </c>
    </row>
    <row r="2" customFormat="false" ht="15.75" hidden="false" customHeight="false" outlineLevel="0" collapsed="false">
      <c r="A2" s="46" t="s">
        <v>335</v>
      </c>
      <c r="B2" s="46" t="s">
        <v>336</v>
      </c>
      <c r="C2" s="47" t="n">
        <v>7</v>
      </c>
      <c r="D2" s="48" t="s">
        <v>234</v>
      </c>
      <c r="E2" s="48"/>
      <c r="F2" s="48"/>
      <c r="G2" s="48" t="s">
        <v>339</v>
      </c>
      <c r="H2" s="48" t="s">
        <v>339</v>
      </c>
      <c r="I2" s="48" t="n">
        <v>1</v>
      </c>
    </row>
    <row r="3" customFormat="false" ht="15.75" hidden="false" customHeight="false" outlineLevel="0" collapsed="false">
      <c r="A3" s="46" t="s">
        <v>455</v>
      </c>
      <c r="B3" s="46" t="s">
        <v>456</v>
      </c>
      <c r="C3" s="47" t="n">
        <v>7</v>
      </c>
      <c r="D3" s="48" t="s">
        <v>284</v>
      </c>
      <c r="E3" s="48" t="s">
        <v>224</v>
      </c>
      <c r="F3" s="48" t="s">
        <v>550</v>
      </c>
      <c r="G3" s="48" t="s">
        <v>289</v>
      </c>
      <c r="H3" s="48" t="s">
        <v>187</v>
      </c>
      <c r="I3" s="48" t="n">
        <v>2</v>
      </c>
      <c r="J3" s="49"/>
    </row>
    <row r="4" customFormat="false" ht="15.75" hidden="false" customHeight="false" outlineLevel="0" collapsed="false">
      <c r="A4" s="46" t="s">
        <v>442</v>
      </c>
      <c r="B4" s="46" t="s">
        <v>195</v>
      </c>
      <c r="C4" s="47" t="n">
        <v>7</v>
      </c>
      <c r="D4" s="48" t="s">
        <v>224</v>
      </c>
      <c r="E4" s="48" t="s">
        <v>159</v>
      </c>
      <c r="F4" s="48" t="s">
        <v>550</v>
      </c>
      <c r="G4" s="48" t="s">
        <v>80</v>
      </c>
      <c r="H4" s="48" t="s">
        <v>187</v>
      </c>
      <c r="I4" s="48" t="n">
        <v>3</v>
      </c>
    </row>
    <row r="5" customFormat="false" ht="15.75" hidden="false" customHeight="false" outlineLevel="0" collapsed="false">
      <c r="A5" s="46" t="s">
        <v>488</v>
      </c>
      <c r="B5" s="46" t="s">
        <v>489</v>
      </c>
      <c r="C5" s="47" t="n">
        <v>7</v>
      </c>
      <c r="D5" s="48" t="s">
        <v>182</v>
      </c>
      <c r="E5" s="48" t="s">
        <v>284</v>
      </c>
      <c r="F5" s="48"/>
      <c r="G5" s="48" t="s">
        <v>66</v>
      </c>
      <c r="H5" s="48" t="s">
        <v>20</v>
      </c>
      <c r="I5" s="48" t="n">
        <v>4</v>
      </c>
    </row>
    <row r="6" customFormat="false" ht="15.75" hidden="false" customHeight="false" outlineLevel="0" collapsed="false">
      <c r="A6" s="46" t="s">
        <v>28</v>
      </c>
      <c r="B6" s="46" t="s">
        <v>29</v>
      </c>
      <c r="C6" s="47" t="n">
        <v>8</v>
      </c>
      <c r="D6" s="48" t="s">
        <v>182</v>
      </c>
      <c r="E6" s="48" t="s">
        <v>284</v>
      </c>
      <c r="F6" s="48" t="s">
        <v>234</v>
      </c>
      <c r="G6" s="48" t="s">
        <v>19</v>
      </c>
      <c r="H6" s="48" t="s">
        <v>34</v>
      </c>
      <c r="I6" s="48" t="n">
        <v>1</v>
      </c>
    </row>
    <row r="7" customFormat="false" ht="15.75" hidden="false" customHeight="false" outlineLevel="0" collapsed="false">
      <c r="A7" s="46" t="s">
        <v>60</v>
      </c>
      <c r="B7" s="46" t="s">
        <v>61</v>
      </c>
      <c r="C7" s="47" t="n">
        <v>8</v>
      </c>
      <c r="D7" s="48" t="s">
        <v>182</v>
      </c>
      <c r="E7" s="48" t="s">
        <v>224</v>
      </c>
      <c r="F7" s="48" t="s">
        <v>159</v>
      </c>
      <c r="G7" s="48" t="s">
        <v>66</v>
      </c>
      <c r="H7" s="48" t="s">
        <v>52</v>
      </c>
      <c r="I7" s="48" t="n">
        <v>2</v>
      </c>
      <c r="J7" s="49"/>
    </row>
    <row r="8" customFormat="false" ht="15.75" hidden="false" customHeight="false" outlineLevel="0" collapsed="false">
      <c r="A8" s="46" t="s">
        <v>81</v>
      </c>
      <c r="B8" s="46" t="s">
        <v>82</v>
      </c>
      <c r="C8" s="47" t="n">
        <v>8</v>
      </c>
      <c r="D8" s="48" t="s">
        <v>182</v>
      </c>
      <c r="E8" s="48" t="s">
        <v>284</v>
      </c>
      <c r="F8" s="48" t="s">
        <v>224</v>
      </c>
      <c r="G8" s="48" t="s">
        <v>87</v>
      </c>
      <c r="H8" s="48" t="s">
        <v>41</v>
      </c>
      <c r="I8" s="48" t="n">
        <v>3</v>
      </c>
    </row>
    <row r="9" customFormat="false" ht="15.75" hidden="false" customHeight="false" outlineLevel="0" collapsed="false">
      <c r="A9" s="46" t="s">
        <v>194</v>
      </c>
      <c r="B9" s="46" t="s">
        <v>195</v>
      </c>
      <c r="C9" s="47" t="n">
        <v>8</v>
      </c>
      <c r="D9" s="48" t="s">
        <v>182</v>
      </c>
      <c r="E9" s="48" t="s">
        <v>234</v>
      </c>
      <c r="F9" s="48" t="s">
        <v>159</v>
      </c>
      <c r="G9" s="48" t="s">
        <v>66</v>
      </c>
      <c r="H9" s="48" t="s">
        <v>187</v>
      </c>
      <c r="I9" s="48" t="n">
        <v>4</v>
      </c>
    </row>
    <row r="10" customFormat="false" ht="15.75" hidden="false" customHeight="false" outlineLevel="0" collapsed="false">
      <c r="A10" s="46" t="s">
        <v>204</v>
      </c>
      <c r="B10" s="46" t="s">
        <v>205</v>
      </c>
      <c r="C10" s="47" t="n">
        <v>8</v>
      </c>
      <c r="D10" s="48" t="s">
        <v>182</v>
      </c>
      <c r="E10" s="48" t="s">
        <v>284</v>
      </c>
      <c r="F10" s="48" t="s">
        <v>234</v>
      </c>
      <c r="G10" s="48" t="s">
        <v>40</v>
      </c>
      <c r="H10" s="48" t="s">
        <v>41</v>
      </c>
      <c r="I10" s="48" t="n">
        <v>1</v>
      </c>
    </row>
    <row r="11" customFormat="false" ht="15.75" hidden="false" customHeight="false" outlineLevel="0" collapsed="false">
      <c r="A11" s="46" t="s">
        <v>247</v>
      </c>
      <c r="B11" s="46" t="s">
        <v>248</v>
      </c>
      <c r="C11" s="47" t="n">
        <v>8</v>
      </c>
      <c r="D11" s="48" t="s">
        <v>182</v>
      </c>
      <c r="E11" s="48" t="s">
        <v>284</v>
      </c>
      <c r="F11" s="48" t="s">
        <v>234</v>
      </c>
      <c r="G11" s="48" t="s">
        <v>66</v>
      </c>
      <c r="H11" s="48" t="s">
        <v>34</v>
      </c>
      <c r="I11" s="48" t="n">
        <v>2</v>
      </c>
      <c r="J11" s="49"/>
    </row>
    <row r="12" customFormat="false" ht="15.75" hidden="false" customHeight="false" outlineLevel="0" collapsed="false">
      <c r="A12" s="46" t="s">
        <v>251</v>
      </c>
      <c r="B12" s="46" t="s">
        <v>252</v>
      </c>
      <c r="C12" s="47" t="n">
        <v>8</v>
      </c>
      <c r="D12" s="48" t="s">
        <v>182</v>
      </c>
      <c r="E12" s="48" t="s">
        <v>284</v>
      </c>
      <c r="F12" s="48" t="s">
        <v>234</v>
      </c>
      <c r="G12" s="48" t="s">
        <v>66</v>
      </c>
      <c r="H12" s="48" t="s">
        <v>34</v>
      </c>
      <c r="I12" s="48" t="n">
        <v>3</v>
      </c>
    </row>
    <row r="13" customFormat="false" ht="15.75" hidden="false" customHeight="false" outlineLevel="0" collapsed="false">
      <c r="A13" s="46" t="s">
        <v>256</v>
      </c>
      <c r="B13" s="46" t="s">
        <v>257</v>
      </c>
      <c r="C13" s="47" t="n">
        <v>8</v>
      </c>
      <c r="D13" s="48" t="s">
        <v>182</v>
      </c>
      <c r="E13" s="48" t="s">
        <v>284</v>
      </c>
      <c r="F13" s="48" t="s">
        <v>234</v>
      </c>
      <c r="G13" s="48" t="s">
        <v>19</v>
      </c>
      <c r="H13" s="48" t="s">
        <v>187</v>
      </c>
      <c r="I13" s="48" t="n">
        <v>4</v>
      </c>
    </row>
    <row r="14" customFormat="false" ht="15.75" hidden="false" customHeight="false" outlineLevel="0" collapsed="false">
      <c r="A14" s="46" t="s">
        <v>290</v>
      </c>
      <c r="B14" s="46" t="s">
        <v>291</v>
      </c>
      <c r="C14" s="47" t="n">
        <v>8</v>
      </c>
      <c r="D14" s="48" t="s">
        <v>182</v>
      </c>
      <c r="E14" s="48" t="s">
        <v>234</v>
      </c>
      <c r="F14" s="48"/>
      <c r="G14" s="48" t="s">
        <v>66</v>
      </c>
      <c r="H14" s="48" t="s">
        <v>20</v>
      </c>
      <c r="I14" s="48" t="n">
        <v>1</v>
      </c>
    </row>
    <row r="15" customFormat="false" ht="15.75" hidden="false" customHeight="false" outlineLevel="0" collapsed="false">
      <c r="A15" s="46" t="s">
        <v>388</v>
      </c>
      <c r="B15" s="46" t="s">
        <v>389</v>
      </c>
      <c r="C15" s="47" t="n">
        <v>8</v>
      </c>
      <c r="D15" s="48" t="s">
        <v>284</v>
      </c>
      <c r="E15" s="48" t="s">
        <v>234</v>
      </c>
      <c r="F15" s="48"/>
      <c r="G15" s="48" t="s">
        <v>80</v>
      </c>
      <c r="H15" s="48" t="s">
        <v>20</v>
      </c>
      <c r="I15" s="48" t="n">
        <v>2</v>
      </c>
    </row>
    <row r="16" customFormat="false" ht="15.75" hidden="false" customHeight="false" outlineLevel="0" collapsed="false">
      <c r="A16" s="46" t="s">
        <v>397</v>
      </c>
      <c r="B16" s="46" t="s">
        <v>319</v>
      </c>
      <c r="C16" s="47" t="n">
        <v>8</v>
      </c>
      <c r="D16" s="48" t="s">
        <v>102</v>
      </c>
      <c r="E16" s="48"/>
      <c r="F16" s="48"/>
      <c r="G16" s="48" t="s">
        <v>87</v>
      </c>
      <c r="H16" s="48" t="s">
        <v>27</v>
      </c>
      <c r="I16" s="48" t="n">
        <v>3</v>
      </c>
    </row>
    <row r="17" customFormat="false" ht="15.75" hidden="false" customHeight="false" outlineLevel="0" collapsed="false">
      <c r="A17" s="46" t="s">
        <v>407</v>
      </c>
      <c r="B17" s="46" t="s">
        <v>189</v>
      </c>
      <c r="C17" s="47" t="n">
        <v>8</v>
      </c>
      <c r="D17" s="48" t="s">
        <v>224</v>
      </c>
      <c r="E17" s="48" t="s">
        <v>550</v>
      </c>
      <c r="F17" s="48"/>
      <c r="G17" s="48" t="s">
        <v>40</v>
      </c>
      <c r="H17" s="48" t="s">
        <v>339</v>
      </c>
      <c r="I17" s="48" t="n">
        <v>4</v>
      </c>
    </row>
    <row r="18" customFormat="false" ht="15.75" hidden="false" customHeight="false" outlineLevel="0" collapsed="false">
      <c r="A18" s="46" t="s">
        <v>421</v>
      </c>
      <c r="B18" s="46" t="s">
        <v>29</v>
      </c>
      <c r="C18" s="47" t="n">
        <v>8</v>
      </c>
      <c r="D18" s="48" t="s">
        <v>102</v>
      </c>
      <c r="E18" s="48" t="s">
        <v>159</v>
      </c>
      <c r="F18" s="48" t="s">
        <v>550</v>
      </c>
      <c r="G18" s="48" t="s">
        <v>19</v>
      </c>
      <c r="H18" s="48" t="s">
        <v>20</v>
      </c>
      <c r="I18" s="48" t="n">
        <v>1</v>
      </c>
    </row>
    <row r="19" customFormat="false" ht="15.75" hidden="false" customHeight="false" outlineLevel="0" collapsed="false">
      <c r="A19" s="46" t="s">
        <v>433</v>
      </c>
      <c r="B19" s="46" t="s">
        <v>205</v>
      </c>
      <c r="C19" s="47" t="n">
        <v>8</v>
      </c>
      <c r="D19" s="48" t="s">
        <v>284</v>
      </c>
      <c r="E19" s="48" t="s">
        <v>102</v>
      </c>
      <c r="F19" s="48"/>
      <c r="G19" s="48" t="s">
        <v>66</v>
      </c>
      <c r="H19" s="48" t="s">
        <v>27</v>
      </c>
      <c r="I19" s="48" t="n">
        <v>2</v>
      </c>
      <c r="J19" s="50"/>
    </row>
    <row r="20" customFormat="false" ht="15.75" hidden="false" customHeight="false" outlineLevel="0" collapsed="false">
      <c r="A20" s="46" t="s">
        <v>436</v>
      </c>
      <c r="B20" s="46" t="s">
        <v>437</v>
      </c>
      <c r="C20" s="47" t="n">
        <v>8</v>
      </c>
      <c r="D20" s="48" t="s">
        <v>284</v>
      </c>
      <c r="E20" s="48" t="s">
        <v>550</v>
      </c>
      <c r="F20" s="48"/>
      <c r="G20" s="48" t="s">
        <v>289</v>
      </c>
      <c r="H20" s="48" t="s">
        <v>187</v>
      </c>
      <c r="I20" s="48" t="n">
        <v>3</v>
      </c>
    </row>
    <row r="21" customFormat="false" ht="15.75" hidden="false" customHeight="false" outlineLevel="0" collapsed="false">
      <c r="A21" s="46" t="s">
        <v>460</v>
      </c>
      <c r="B21" s="46" t="s">
        <v>461</v>
      </c>
      <c r="C21" s="47" t="n">
        <v>8</v>
      </c>
      <c r="D21" s="48" t="s">
        <v>159</v>
      </c>
      <c r="E21" s="48"/>
      <c r="F21" s="48"/>
      <c r="G21" s="48" t="s">
        <v>87</v>
      </c>
      <c r="H21" s="48" t="s">
        <v>41</v>
      </c>
      <c r="I21" s="48" t="n">
        <v>4</v>
      </c>
    </row>
    <row r="22" customFormat="false" ht="15.75" hidden="false" customHeight="false" outlineLevel="0" collapsed="false">
      <c r="A22" s="46" t="s">
        <v>474</v>
      </c>
      <c r="B22" s="46" t="s">
        <v>475</v>
      </c>
      <c r="C22" s="47" t="n">
        <v>8</v>
      </c>
      <c r="D22" s="48" t="s">
        <v>102</v>
      </c>
      <c r="E22" s="48" t="s">
        <v>159</v>
      </c>
      <c r="F22" s="48" t="s">
        <v>550</v>
      </c>
      <c r="G22" s="48" t="s">
        <v>114</v>
      </c>
      <c r="H22" s="48" t="s">
        <v>20</v>
      </c>
      <c r="I22" s="48" t="n">
        <v>1</v>
      </c>
    </row>
    <row r="23" customFormat="false" ht="15.75" hidden="false" customHeight="false" outlineLevel="0" collapsed="false">
      <c r="A23" s="46" t="s">
        <v>21</v>
      </c>
      <c r="B23" s="46" t="s">
        <v>22</v>
      </c>
      <c r="C23" s="47" t="n">
        <v>9</v>
      </c>
      <c r="D23" s="48" t="s">
        <v>102</v>
      </c>
      <c r="E23" s="48" t="s">
        <v>159</v>
      </c>
      <c r="F23" s="48" t="s">
        <v>550</v>
      </c>
      <c r="G23" s="48" t="s">
        <v>19</v>
      </c>
      <c r="H23" s="48" t="s">
        <v>27</v>
      </c>
      <c r="I23" s="48" t="n">
        <v>2</v>
      </c>
      <c r="J23" s="49"/>
    </row>
    <row r="24" customFormat="false" ht="15.75" hidden="false" customHeight="false" outlineLevel="0" collapsed="false">
      <c r="A24" s="46" t="s">
        <v>42</v>
      </c>
      <c r="B24" s="46" t="s">
        <v>43</v>
      </c>
      <c r="C24" s="47" t="n">
        <v>9</v>
      </c>
      <c r="D24" s="48" t="s">
        <v>182</v>
      </c>
      <c r="E24" s="48" t="s">
        <v>234</v>
      </c>
      <c r="F24" s="48"/>
      <c r="G24" s="48" t="s">
        <v>40</v>
      </c>
      <c r="H24" s="48" t="s">
        <v>34</v>
      </c>
      <c r="I24" s="48" t="n">
        <v>3</v>
      </c>
    </row>
    <row r="25" customFormat="false" ht="15.75" hidden="false" customHeight="false" outlineLevel="0" collapsed="false">
      <c r="A25" s="46" t="s">
        <v>131</v>
      </c>
      <c r="B25" s="46" t="s">
        <v>29</v>
      </c>
      <c r="C25" s="47" t="n">
        <v>9</v>
      </c>
      <c r="D25" s="48" t="s">
        <v>102</v>
      </c>
      <c r="E25" s="48"/>
      <c r="F25" s="48"/>
      <c r="G25" s="48" t="s">
        <v>40</v>
      </c>
      <c r="H25" s="48" t="s">
        <v>27</v>
      </c>
      <c r="I25" s="48" t="n">
        <v>4</v>
      </c>
    </row>
    <row r="26" customFormat="false" ht="15.75" hidden="false" customHeight="false" outlineLevel="0" collapsed="false">
      <c r="A26" s="46" t="s">
        <v>146</v>
      </c>
      <c r="B26" s="46" t="s">
        <v>147</v>
      </c>
      <c r="C26" s="47" t="n">
        <v>9</v>
      </c>
      <c r="D26" s="48" t="s">
        <v>182</v>
      </c>
      <c r="E26" s="48" t="s">
        <v>234</v>
      </c>
      <c r="F26" s="48"/>
      <c r="G26" s="48" t="s">
        <v>19</v>
      </c>
      <c r="H26" s="48" t="s">
        <v>41</v>
      </c>
      <c r="I26" s="48" t="n">
        <v>1</v>
      </c>
    </row>
    <row r="27" customFormat="false" ht="15.75" hidden="false" customHeight="false" outlineLevel="0" collapsed="false">
      <c r="A27" s="46" t="s">
        <v>150</v>
      </c>
      <c r="B27" s="46" t="s">
        <v>151</v>
      </c>
      <c r="C27" s="47" t="n">
        <v>9</v>
      </c>
      <c r="D27" s="48" t="s">
        <v>182</v>
      </c>
      <c r="E27" s="48" t="s">
        <v>224</v>
      </c>
      <c r="F27" s="48" t="s">
        <v>550</v>
      </c>
      <c r="G27" s="48" t="s">
        <v>40</v>
      </c>
      <c r="H27" s="48" t="s">
        <v>41</v>
      </c>
      <c r="I27" s="48" t="n">
        <v>2</v>
      </c>
      <c r="J27" s="49"/>
    </row>
    <row r="28" customFormat="false" ht="15.75" hidden="false" customHeight="false" outlineLevel="0" collapsed="false">
      <c r="A28" s="46" t="s">
        <v>199</v>
      </c>
      <c r="B28" s="46" t="s">
        <v>200</v>
      </c>
      <c r="C28" s="47" t="n">
        <v>9</v>
      </c>
      <c r="D28" s="48" t="s">
        <v>159</v>
      </c>
      <c r="E28" s="48"/>
      <c r="F28" s="48"/>
      <c r="G28" s="48" t="s">
        <v>19</v>
      </c>
      <c r="H28" s="48" t="s">
        <v>52</v>
      </c>
      <c r="I28" s="48" t="n">
        <v>3</v>
      </c>
    </row>
    <row r="29" customFormat="false" ht="15.75" hidden="false" customHeight="false" outlineLevel="0" collapsed="false">
      <c r="A29" s="46" t="s">
        <v>215</v>
      </c>
      <c r="B29" s="46" t="s">
        <v>216</v>
      </c>
      <c r="C29" s="47" t="n">
        <v>9</v>
      </c>
      <c r="D29" s="48" t="s">
        <v>182</v>
      </c>
      <c r="E29" s="48" t="s">
        <v>284</v>
      </c>
      <c r="F29" s="48" t="s">
        <v>224</v>
      </c>
      <c r="G29" s="48" t="s">
        <v>40</v>
      </c>
      <c r="H29" s="48" t="s">
        <v>187</v>
      </c>
      <c r="I29" s="48" t="n">
        <v>4</v>
      </c>
    </row>
    <row r="30" customFormat="false" ht="15.75" hidden="false" customHeight="false" outlineLevel="0" collapsed="false">
      <c r="A30" s="46" t="s">
        <v>219</v>
      </c>
      <c r="B30" s="46" t="s">
        <v>220</v>
      </c>
      <c r="C30" s="47" t="n">
        <v>9</v>
      </c>
      <c r="D30" s="48" t="s">
        <v>224</v>
      </c>
      <c r="E30" s="48"/>
      <c r="F30" s="48"/>
      <c r="G30" s="48" t="s">
        <v>59</v>
      </c>
      <c r="H30" s="48" t="s">
        <v>41</v>
      </c>
      <c r="I30" s="48" t="n">
        <v>1</v>
      </c>
    </row>
    <row r="31" customFormat="false" ht="15.75" hidden="false" customHeight="false" outlineLevel="0" collapsed="false">
      <c r="A31" s="46" t="s">
        <v>225</v>
      </c>
      <c r="B31" s="46" t="s">
        <v>156</v>
      </c>
      <c r="C31" s="47" t="n">
        <v>9</v>
      </c>
      <c r="D31" s="48" t="s">
        <v>224</v>
      </c>
      <c r="E31" s="48"/>
      <c r="F31" s="48"/>
      <c r="G31" s="48" t="s">
        <v>66</v>
      </c>
      <c r="H31" s="48" t="s">
        <v>187</v>
      </c>
      <c r="I31" s="48" t="n">
        <v>2</v>
      </c>
      <c r="J31" s="50"/>
    </row>
    <row r="32" customFormat="false" ht="15.75" hidden="false" customHeight="false" outlineLevel="0" collapsed="false">
      <c r="A32" s="46" t="s">
        <v>229</v>
      </c>
      <c r="B32" s="46" t="s">
        <v>230</v>
      </c>
      <c r="C32" s="47" t="n">
        <v>9</v>
      </c>
      <c r="D32" s="48" t="s">
        <v>234</v>
      </c>
      <c r="E32" s="48"/>
      <c r="F32" s="48"/>
      <c r="G32" s="48" t="s">
        <v>19</v>
      </c>
      <c r="H32" s="48" t="s">
        <v>52</v>
      </c>
      <c r="I32" s="48" t="n">
        <v>3</v>
      </c>
    </row>
    <row r="33" customFormat="false" ht="15.75" hidden="false" customHeight="false" outlineLevel="0" collapsed="false">
      <c r="A33" s="46" t="s">
        <v>235</v>
      </c>
      <c r="B33" s="46" t="s">
        <v>220</v>
      </c>
      <c r="C33" s="47" t="n">
        <v>9</v>
      </c>
      <c r="D33" s="48" t="s">
        <v>224</v>
      </c>
      <c r="E33" s="48"/>
      <c r="F33" s="48"/>
      <c r="G33" s="48" t="s">
        <v>40</v>
      </c>
      <c r="H33" s="48" t="s">
        <v>52</v>
      </c>
      <c r="I33" s="48" t="n">
        <v>4</v>
      </c>
    </row>
    <row r="34" customFormat="false" ht="15.75" hidden="false" customHeight="false" outlineLevel="0" collapsed="false">
      <c r="A34" s="46" t="s">
        <v>275</v>
      </c>
      <c r="B34" s="46" t="s">
        <v>276</v>
      </c>
      <c r="C34" s="47" t="n">
        <v>9</v>
      </c>
      <c r="D34" s="48" t="s">
        <v>234</v>
      </c>
      <c r="E34" s="48" t="s">
        <v>159</v>
      </c>
      <c r="F34" s="48" t="s">
        <v>550</v>
      </c>
      <c r="G34" s="48" t="s">
        <v>40</v>
      </c>
      <c r="H34" s="48" t="s">
        <v>41</v>
      </c>
      <c r="I34" s="48" t="n">
        <v>1</v>
      </c>
    </row>
    <row r="35" customFormat="false" ht="15.75" hidden="false" customHeight="false" outlineLevel="0" collapsed="false">
      <c r="A35" s="46" t="s">
        <v>281</v>
      </c>
      <c r="B35" s="46" t="s">
        <v>29</v>
      </c>
      <c r="C35" s="47" t="n">
        <v>9</v>
      </c>
      <c r="D35" s="48" t="s">
        <v>284</v>
      </c>
      <c r="E35" s="48"/>
      <c r="F35" s="48"/>
      <c r="G35" s="48" t="s">
        <v>40</v>
      </c>
      <c r="H35" s="48" t="s">
        <v>41</v>
      </c>
      <c r="I35" s="48" t="n">
        <v>2</v>
      </c>
      <c r="J35" s="50"/>
    </row>
    <row r="36" customFormat="false" ht="15.75" hidden="false" customHeight="false" outlineLevel="0" collapsed="false">
      <c r="A36" s="46" t="s">
        <v>323</v>
      </c>
      <c r="B36" s="46" t="s">
        <v>324</v>
      </c>
      <c r="C36" s="47" t="n">
        <v>9</v>
      </c>
      <c r="D36" s="48" t="s">
        <v>182</v>
      </c>
      <c r="E36" s="48" t="s">
        <v>234</v>
      </c>
      <c r="F36" s="48" t="s">
        <v>550</v>
      </c>
      <c r="G36" s="48" t="s">
        <v>66</v>
      </c>
      <c r="H36" s="48" t="s">
        <v>34</v>
      </c>
      <c r="I36" s="48" t="n">
        <v>3</v>
      </c>
    </row>
    <row r="37" customFormat="false" ht="15.75" hidden="false" customHeight="false" outlineLevel="0" collapsed="false">
      <c r="A37" s="46" t="s">
        <v>328</v>
      </c>
      <c r="B37" s="46" t="s">
        <v>173</v>
      </c>
      <c r="C37" s="47" t="n">
        <v>9</v>
      </c>
      <c r="D37" s="48" t="s">
        <v>182</v>
      </c>
      <c r="E37" s="48" t="s">
        <v>234</v>
      </c>
      <c r="F37" s="48"/>
      <c r="G37" s="48" t="s">
        <v>66</v>
      </c>
      <c r="H37" s="48" t="s">
        <v>34</v>
      </c>
      <c r="I37" s="48" t="n">
        <v>4</v>
      </c>
    </row>
    <row r="38" customFormat="false" ht="15.75" hidden="false" customHeight="false" outlineLevel="0" collapsed="false">
      <c r="A38" s="46" t="s">
        <v>355</v>
      </c>
      <c r="B38" s="46" t="s">
        <v>356</v>
      </c>
      <c r="C38" s="47" t="n">
        <v>9</v>
      </c>
      <c r="D38" s="48" t="s">
        <v>284</v>
      </c>
      <c r="E38" s="48" t="s">
        <v>234</v>
      </c>
      <c r="F38" s="48" t="s">
        <v>159</v>
      </c>
      <c r="G38" s="48" t="s">
        <v>289</v>
      </c>
      <c r="H38" s="48" t="s">
        <v>34</v>
      </c>
      <c r="I38" s="48" t="n">
        <v>1</v>
      </c>
    </row>
    <row r="39" customFormat="false" ht="15.75" hidden="false" customHeight="false" outlineLevel="0" collapsed="false">
      <c r="A39" s="46" t="s">
        <v>367</v>
      </c>
      <c r="B39" s="46" t="s">
        <v>368</v>
      </c>
      <c r="C39" s="47" t="n">
        <v>9</v>
      </c>
      <c r="D39" s="48" t="s">
        <v>284</v>
      </c>
      <c r="E39" s="48"/>
      <c r="F39" s="48"/>
      <c r="G39" s="48" t="s">
        <v>289</v>
      </c>
      <c r="H39" s="48" t="s">
        <v>27</v>
      </c>
      <c r="I39" s="48" t="n">
        <v>2</v>
      </c>
      <c r="J39" s="50"/>
    </row>
    <row r="40" customFormat="false" ht="15.75" hidden="false" customHeight="false" outlineLevel="0" collapsed="false">
      <c r="A40" s="46" t="s">
        <v>103</v>
      </c>
      <c r="B40" s="46" t="s">
        <v>394</v>
      </c>
      <c r="C40" s="47" t="n">
        <v>9</v>
      </c>
      <c r="D40" s="48" t="s">
        <v>102</v>
      </c>
      <c r="E40" s="48" t="s">
        <v>159</v>
      </c>
      <c r="F40" s="48"/>
      <c r="G40" s="48" t="s">
        <v>19</v>
      </c>
      <c r="H40" s="48" t="s">
        <v>27</v>
      </c>
      <c r="I40" s="48" t="n">
        <v>3</v>
      </c>
    </row>
    <row r="41" customFormat="false" ht="15.75" hidden="false" customHeight="false" outlineLevel="0" collapsed="false">
      <c r="A41" s="46" t="s">
        <v>507</v>
      </c>
      <c r="B41" s="46" t="s">
        <v>508</v>
      </c>
      <c r="C41" s="47" t="n">
        <v>9</v>
      </c>
      <c r="D41" s="48" t="s">
        <v>159</v>
      </c>
      <c r="E41" s="48"/>
      <c r="F41" s="48"/>
      <c r="G41" s="48" t="s">
        <v>66</v>
      </c>
      <c r="H41" s="48" t="s">
        <v>140</v>
      </c>
      <c r="I41" s="48" t="n">
        <v>4</v>
      </c>
    </row>
    <row r="42" customFormat="false" ht="15.75" hidden="false" customHeight="false" outlineLevel="0" collapsed="false">
      <c r="A42" s="46" t="s">
        <v>511</v>
      </c>
      <c r="B42" s="46" t="s">
        <v>512</v>
      </c>
      <c r="C42" s="47" t="n">
        <v>9</v>
      </c>
      <c r="D42" s="48" t="s">
        <v>339</v>
      </c>
      <c r="E42" s="48"/>
      <c r="F42" s="48"/>
      <c r="G42" s="48" t="s">
        <v>59</v>
      </c>
      <c r="H42" s="48" t="s">
        <v>41</v>
      </c>
      <c r="I42" s="48" t="n">
        <v>1</v>
      </c>
    </row>
    <row r="43" customFormat="false" ht="15.75" hidden="false" customHeight="false" outlineLevel="0" collapsed="false">
      <c r="A43" s="46" t="s">
        <v>519</v>
      </c>
      <c r="B43" s="46" t="s">
        <v>428</v>
      </c>
      <c r="C43" s="47" t="n">
        <v>9</v>
      </c>
      <c r="D43" s="48" t="s">
        <v>224</v>
      </c>
      <c r="E43" s="48" t="s">
        <v>550</v>
      </c>
      <c r="F43" s="48"/>
      <c r="G43" s="48" t="s">
        <v>80</v>
      </c>
      <c r="H43" s="48" t="s">
        <v>187</v>
      </c>
      <c r="I43" s="48" t="n">
        <v>2</v>
      </c>
      <c r="J43" s="49"/>
    </row>
    <row r="44" customFormat="false" ht="15.75" hidden="false" customHeight="false" outlineLevel="0" collapsed="false">
      <c r="A44" s="46" t="s">
        <v>12</v>
      </c>
      <c r="B44" s="46" t="s">
        <v>13</v>
      </c>
      <c r="C44" s="47" t="n">
        <v>10</v>
      </c>
      <c r="D44" s="48" t="s">
        <v>182</v>
      </c>
      <c r="E44" s="48" t="s">
        <v>159</v>
      </c>
      <c r="F44" s="48" t="s">
        <v>550</v>
      </c>
      <c r="G44" s="48" t="s">
        <v>19</v>
      </c>
      <c r="H44" s="48" t="s">
        <v>20</v>
      </c>
      <c r="I44" s="48" t="n">
        <v>3</v>
      </c>
    </row>
    <row r="45" customFormat="false" ht="15.75" hidden="false" customHeight="false" outlineLevel="0" collapsed="false">
      <c r="A45" s="46" t="s">
        <v>35</v>
      </c>
      <c r="B45" s="46" t="s">
        <v>13</v>
      </c>
      <c r="C45" s="47" t="n">
        <v>10</v>
      </c>
      <c r="D45" s="48" t="s">
        <v>182</v>
      </c>
      <c r="E45" s="48" t="s">
        <v>550</v>
      </c>
      <c r="F45" s="48"/>
      <c r="G45" s="48" t="s">
        <v>40</v>
      </c>
      <c r="H45" s="48" t="s">
        <v>41</v>
      </c>
      <c r="I45" s="48" t="n">
        <v>4</v>
      </c>
    </row>
    <row r="46" customFormat="false" ht="15.75" hidden="false" customHeight="false" outlineLevel="0" collapsed="false">
      <c r="A46" s="46" t="s">
        <v>53</v>
      </c>
      <c r="B46" s="46" t="s">
        <v>54</v>
      </c>
      <c r="C46" s="47" t="n">
        <v>10</v>
      </c>
      <c r="D46" s="48" t="s">
        <v>102</v>
      </c>
      <c r="E46" s="48" t="s">
        <v>159</v>
      </c>
      <c r="F46" s="48"/>
      <c r="G46" s="48" t="s">
        <v>59</v>
      </c>
      <c r="H46" s="48" t="s">
        <v>27</v>
      </c>
      <c r="I46" s="48" t="n">
        <v>1</v>
      </c>
    </row>
    <row r="47" customFormat="false" ht="15.75" hidden="false" customHeight="false" outlineLevel="0" collapsed="false">
      <c r="A47" s="46" t="s">
        <v>67</v>
      </c>
      <c r="B47" s="46" t="s">
        <v>68</v>
      </c>
      <c r="C47" s="47" t="n">
        <v>10</v>
      </c>
      <c r="D47" s="48" t="s">
        <v>182</v>
      </c>
      <c r="E47" s="48" t="s">
        <v>159</v>
      </c>
      <c r="F47" s="48"/>
      <c r="G47" s="48" t="s">
        <v>19</v>
      </c>
      <c r="H47" s="48" t="s">
        <v>52</v>
      </c>
      <c r="I47" s="48" t="n">
        <v>2</v>
      </c>
      <c r="J47" s="49"/>
    </row>
    <row r="48" customFormat="false" ht="15.75" hidden="false" customHeight="false" outlineLevel="0" collapsed="false">
      <c r="A48" s="46" t="s">
        <v>88</v>
      </c>
      <c r="B48" s="46" t="s">
        <v>89</v>
      </c>
      <c r="C48" s="47" t="n">
        <v>10</v>
      </c>
      <c r="D48" s="48" t="s">
        <v>182</v>
      </c>
      <c r="E48" s="48" t="s">
        <v>234</v>
      </c>
      <c r="F48" s="48" t="s">
        <v>159</v>
      </c>
      <c r="G48" s="48" t="s">
        <v>19</v>
      </c>
      <c r="H48" s="48" t="s">
        <v>52</v>
      </c>
      <c r="I48" s="48" t="n">
        <v>3</v>
      </c>
    </row>
    <row r="49" customFormat="false" ht="15.75" hidden="false" customHeight="false" outlineLevel="0" collapsed="false">
      <c r="A49" s="46" t="s">
        <v>93</v>
      </c>
      <c r="B49" s="46" t="s">
        <v>13</v>
      </c>
      <c r="C49" s="47" t="n">
        <v>10</v>
      </c>
      <c r="D49" s="48" t="s">
        <v>182</v>
      </c>
      <c r="E49" s="48" t="s">
        <v>284</v>
      </c>
      <c r="F49" s="48" t="s">
        <v>159</v>
      </c>
      <c r="G49" s="48" t="s">
        <v>19</v>
      </c>
      <c r="H49" s="48" t="s">
        <v>52</v>
      </c>
      <c r="I49" s="48" t="n">
        <v>4</v>
      </c>
    </row>
    <row r="50" customFormat="false" ht="15.75" hidden="false" customHeight="false" outlineLevel="0" collapsed="false">
      <c r="A50" s="46" t="s">
        <v>115</v>
      </c>
      <c r="B50" s="46" t="s">
        <v>116</v>
      </c>
      <c r="C50" s="47" t="n">
        <v>10</v>
      </c>
      <c r="D50" s="48" t="s">
        <v>182</v>
      </c>
      <c r="E50" s="48" t="s">
        <v>224</v>
      </c>
      <c r="F50" s="48"/>
      <c r="G50" s="48" t="s">
        <v>19</v>
      </c>
      <c r="H50" s="48" t="s">
        <v>34</v>
      </c>
      <c r="I50" s="48" t="n">
        <v>1</v>
      </c>
    </row>
    <row r="51" customFormat="false" ht="15.75" hidden="false" customHeight="false" outlineLevel="0" collapsed="false">
      <c r="A51" s="46" t="s">
        <v>120</v>
      </c>
      <c r="B51" s="46" t="s">
        <v>121</v>
      </c>
      <c r="C51" s="47" t="n">
        <v>10</v>
      </c>
      <c r="D51" s="48" t="s">
        <v>102</v>
      </c>
      <c r="E51" s="48" t="s">
        <v>224</v>
      </c>
      <c r="F51" s="48" t="s">
        <v>159</v>
      </c>
      <c r="G51" s="48" t="s">
        <v>40</v>
      </c>
      <c r="H51" s="48" t="s">
        <v>41</v>
      </c>
      <c r="I51" s="48" t="n">
        <v>2</v>
      </c>
      <c r="J51" s="51"/>
    </row>
    <row r="52" customFormat="false" ht="15.75" hidden="false" customHeight="false" outlineLevel="0" collapsed="false">
      <c r="A52" s="46" t="s">
        <v>136</v>
      </c>
      <c r="B52" s="46" t="s">
        <v>137</v>
      </c>
      <c r="C52" s="47" t="n">
        <v>10</v>
      </c>
      <c r="D52" s="48" t="s">
        <v>182</v>
      </c>
      <c r="E52" s="48" t="s">
        <v>284</v>
      </c>
      <c r="F52" s="48" t="s">
        <v>234</v>
      </c>
      <c r="G52" s="48" t="s">
        <v>66</v>
      </c>
      <c r="H52" s="48" t="s">
        <v>140</v>
      </c>
      <c r="I52" s="48" t="n">
        <v>3</v>
      </c>
    </row>
    <row r="53" customFormat="false" ht="15.75" hidden="false" customHeight="false" outlineLevel="0" collapsed="false">
      <c r="A53" s="46" t="s">
        <v>141</v>
      </c>
      <c r="B53" s="46" t="s">
        <v>29</v>
      </c>
      <c r="C53" s="47" t="n">
        <v>10</v>
      </c>
      <c r="D53" s="48" t="s">
        <v>182</v>
      </c>
      <c r="E53" s="48" t="s">
        <v>102</v>
      </c>
      <c r="F53" s="48" t="s">
        <v>224</v>
      </c>
      <c r="G53" s="48" t="s">
        <v>40</v>
      </c>
      <c r="H53" s="48" t="s">
        <v>27</v>
      </c>
      <c r="I53" s="48" t="n">
        <v>4</v>
      </c>
    </row>
    <row r="54" customFormat="false" ht="15.75" hidden="false" customHeight="false" outlineLevel="0" collapsed="false">
      <c r="A54" s="46" t="s">
        <v>183</v>
      </c>
      <c r="B54" s="46" t="s">
        <v>173</v>
      </c>
      <c r="C54" s="47" t="n">
        <v>10</v>
      </c>
      <c r="D54" s="48" t="s">
        <v>182</v>
      </c>
      <c r="E54" s="48" t="s">
        <v>234</v>
      </c>
      <c r="F54" s="48"/>
      <c r="G54" s="48" t="s">
        <v>66</v>
      </c>
      <c r="H54" s="48" t="s">
        <v>187</v>
      </c>
      <c r="I54" s="48" t="n">
        <v>1</v>
      </c>
    </row>
    <row r="55" customFormat="false" ht="15.75" hidden="false" customHeight="false" outlineLevel="0" collapsed="false">
      <c r="A55" s="46" t="s">
        <v>188</v>
      </c>
      <c r="B55" s="46" t="s">
        <v>189</v>
      </c>
      <c r="C55" s="47" t="n">
        <v>10</v>
      </c>
      <c r="D55" s="48" t="s">
        <v>102</v>
      </c>
      <c r="E55" s="48"/>
      <c r="F55" s="48"/>
      <c r="G55" s="48" t="s">
        <v>66</v>
      </c>
      <c r="H55" s="48" t="s">
        <v>34</v>
      </c>
      <c r="I55" s="48" t="n">
        <v>2</v>
      </c>
      <c r="J55" s="50"/>
    </row>
    <row r="56" customFormat="false" ht="15.75" hidden="false" customHeight="false" outlineLevel="0" collapsed="false">
      <c r="A56" s="46" t="s">
        <v>209</v>
      </c>
      <c r="B56" s="46" t="s">
        <v>210</v>
      </c>
      <c r="C56" s="47" t="n">
        <v>10</v>
      </c>
      <c r="D56" s="48" t="s">
        <v>182</v>
      </c>
      <c r="E56" s="48" t="s">
        <v>284</v>
      </c>
      <c r="F56" s="48"/>
      <c r="G56" s="48" t="s">
        <v>80</v>
      </c>
      <c r="H56" s="48" t="s">
        <v>187</v>
      </c>
      <c r="I56" s="48" t="n">
        <v>3</v>
      </c>
    </row>
    <row r="57" customFormat="false" ht="15.75" hidden="false" customHeight="false" outlineLevel="0" collapsed="false">
      <c r="A57" s="46" t="s">
        <v>239</v>
      </c>
      <c r="B57" s="46" t="s">
        <v>240</v>
      </c>
      <c r="C57" s="47" t="n">
        <v>10</v>
      </c>
      <c r="D57" s="48" t="s">
        <v>182</v>
      </c>
      <c r="E57" s="48" t="s">
        <v>284</v>
      </c>
      <c r="F57" s="48" t="s">
        <v>159</v>
      </c>
      <c r="G57" s="48" t="s">
        <v>40</v>
      </c>
      <c r="H57" s="48" t="s">
        <v>52</v>
      </c>
      <c r="I57" s="48" t="n">
        <v>4</v>
      </c>
    </row>
    <row r="58" customFormat="false" ht="15.75" hidden="false" customHeight="false" outlineLevel="0" collapsed="false">
      <c r="A58" s="46" t="s">
        <v>262</v>
      </c>
      <c r="B58" s="46" t="s">
        <v>263</v>
      </c>
      <c r="C58" s="47" t="n">
        <v>10</v>
      </c>
      <c r="D58" s="48" t="s">
        <v>224</v>
      </c>
      <c r="E58" s="48" t="s">
        <v>159</v>
      </c>
      <c r="F58" s="48"/>
      <c r="G58" s="48" t="s">
        <v>40</v>
      </c>
      <c r="H58" s="48" t="s">
        <v>52</v>
      </c>
      <c r="I58" s="48" t="n">
        <v>1</v>
      </c>
    </row>
    <row r="59" customFormat="false" ht="15.75" hidden="false" customHeight="false" outlineLevel="0" collapsed="false">
      <c r="A59" s="46" t="s">
        <v>269</v>
      </c>
      <c r="B59" s="46" t="s">
        <v>270</v>
      </c>
      <c r="C59" s="47" t="n">
        <v>10</v>
      </c>
      <c r="D59" s="48" t="s">
        <v>159</v>
      </c>
      <c r="E59" s="48"/>
      <c r="F59" s="48"/>
      <c r="G59" s="48" t="s">
        <v>59</v>
      </c>
      <c r="H59" s="48" t="s">
        <v>41</v>
      </c>
      <c r="I59" s="48" t="n">
        <v>2</v>
      </c>
      <c r="J59" s="50"/>
    </row>
    <row r="60" customFormat="false" ht="15.75" hidden="false" customHeight="false" outlineLevel="0" collapsed="false">
      <c r="A60" s="46" t="s">
        <v>285</v>
      </c>
      <c r="B60" s="46" t="s">
        <v>286</v>
      </c>
      <c r="C60" s="47" t="n">
        <v>10</v>
      </c>
      <c r="D60" s="48" t="s">
        <v>182</v>
      </c>
      <c r="E60" s="48" t="s">
        <v>284</v>
      </c>
      <c r="F60" s="48"/>
      <c r="G60" s="48" t="s">
        <v>289</v>
      </c>
      <c r="H60" s="48" t="s">
        <v>34</v>
      </c>
      <c r="I60" s="48" t="n">
        <v>3</v>
      </c>
    </row>
    <row r="61" customFormat="false" ht="15.75" hidden="false" customHeight="false" outlineLevel="0" collapsed="false">
      <c r="A61" s="46" t="s">
        <v>308</v>
      </c>
      <c r="B61" s="46" t="s">
        <v>29</v>
      </c>
      <c r="C61" s="47" t="n">
        <v>10</v>
      </c>
      <c r="D61" s="48" t="s">
        <v>182</v>
      </c>
      <c r="E61" s="48" t="s">
        <v>224</v>
      </c>
      <c r="F61" s="48"/>
      <c r="G61" s="48" t="s">
        <v>40</v>
      </c>
      <c r="H61" s="48" t="s">
        <v>187</v>
      </c>
      <c r="I61" s="48" t="n">
        <v>4</v>
      </c>
    </row>
    <row r="62" customFormat="false" ht="15.75" hidden="false" customHeight="false" outlineLevel="0" collapsed="false">
      <c r="A62" s="46" t="s">
        <v>340</v>
      </c>
      <c r="B62" s="46" t="s">
        <v>341</v>
      </c>
      <c r="C62" s="47" t="n">
        <v>10</v>
      </c>
      <c r="D62" s="48" t="s">
        <v>284</v>
      </c>
      <c r="E62" s="48" t="s">
        <v>234</v>
      </c>
      <c r="F62" s="48" t="s">
        <v>159</v>
      </c>
      <c r="G62" s="48" t="s">
        <v>289</v>
      </c>
      <c r="H62" s="48" t="s">
        <v>187</v>
      </c>
      <c r="I62" s="48" t="n">
        <v>1</v>
      </c>
    </row>
    <row r="63" customFormat="false" ht="15.75" hidden="false" customHeight="false" outlineLevel="0" collapsed="false">
      <c r="A63" s="46" t="s">
        <v>347</v>
      </c>
      <c r="B63" s="46" t="s">
        <v>29</v>
      </c>
      <c r="C63" s="47" t="n">
        <v>10</v>
      </c>
      <c r="D63" s="48" t="s">
        <v>234</v>
      </c>
      <c r="E63" s="48"/>
      <c r="F63" s="48"/>
      <c r="G63" s="48" t="s">
        <v>80</v>
      </c>
      <c r="H63" s="48" t="s">
        <v>187</v>
      </c>
      <c r="I63" s="48" t="n">
        <v>2</v>
      </c>
    </row>
    <row r="64" customFormat="false" ht="15.75" hidden="false" customHeight="false" outlineLevel="0" collapsed="false">
      <c r="A64" s="46" t="s">
        <v>361</v>
      </c>
      <c r="B64" s="46" t="s">
        <v>61</v>
      </c>
      <c r="C64" s="47" t="n">
        <v>10</v>
      </c>
      <c r="D64" s="48" t="s">
        <v>224</v>
      </c>
      <c r="E64" s="48" t="s">
        <v>550</v>
      </c>
      <c r="F64" s="48"/>
      <c r="G64" s="48" t="s">
        <v>40</v>
      </c>
      <c r="H64" s="48" t="s">
        <v>41</v>
      </c>
      <c r="I64" s="48" t="n">
        <v>3</v>
      </c>
    </row>
    <row r="65" customFormat="false" ht="15.75" hidden="false" customHeight="false" outlineLevel="0" collapsed="false">
      <c r="A65" s="46" t="s">
        <v>376</v>
      </c>
      <c r="B65" s="46" t="s">
        <v>216</v>
      </c>
      <c r="C65" s="47" t="n">
        <v>10</v>
      </c>
      <c r="D65" s="48" t="s">
        <v>234</v>
      </c>
      <c r="E65" s="48"/>
      <c r="F65" s="48"/>
      <c r="G65" s="48" t="s">
        <v>40</v>
      </c>
      <c r="H65" s="48" t="s">
        <v>140</v>
      </c>
      <c r="I65" s="48" t="n">
        <v>4</v>
      </c>
    </row>
    <row r="66" customFormat="false" ht="15.75" hidden="false" customHeight="false" outlineLevel="0" collapsed="false">
      <c r="A66" s="46" t="s">
        <v>379</v>
      </c>
      <c r="B66" s="46" t="s">
        <v>356</v>
      </c>
      <c r="C66" s="47" t="n">
        <v>10</v>
      </c>
      <c r="D66" s="48" t="s">
        <v>234</v>
      </c>
      <c r="E66" s="48"/>
      <c r="F66" s="48"/>
      <c r="G66" s="48" t="s">
        <v>40</v>
      </c>
      <c r="H66" s="48" t="s">
        <v>140</v>
      </c>
      <c r="I66" s="48" t="n">
        <v>1</v>
      </c>
    </row>
    <row r="67" customFormat="false" ht="15.75" hidden="false" customHeight="false" outlineLevel="0" collapsed="false">
      <c r="A67" s="46" t="s">
        <v>172</v>
      </c>
      <c r="B67" s="46" t="s">
        <v>173</v>
      </c>
      <c r="C67" s="47" t="n">
        <v>10</v>
      </c>
      <c r="D67" s="48" t="s">
        <v>284</v>
      </c>
      <c r="E67" s="48" t="s">
        <v>234</v>
      </c>
      <c r="F67" s="48"/>
      <c r="G67" s="48" t="s">
        <v>19</v>
      </c>
      <c r="H67" s="48" t="s">
        <v>140</v>
      </c>
      <c r="I67" s="48" t="n">
        <v>2</v>
      </c>
      <c r="J67" s="49"/>
    </row>
    <row r="68" customFormat="false" ht="15.75" hidden="false" customHeight="false" outlineLevel="0" collapsed="false">
      <c r="A68" s="46" t="s">
        <v>384</v>
      </c>
      <c r="B68" s="46" t="s">
        <v>385</v>
      </c>
      <c r="C68" s="47" t="n">
        <v>10</v>
      </c>
      <c r="D68" s="48" t="s">
        <v>284</v>
      </c>
      <c r="E68" s="48"/>
      <c r="F68" s="48"/>
      <c r="G68" s="48" t="s">
        <v>289</v>
      </c>
      <c r="H68" s="48" t="s">
        <v>339</v>
      </c>
      <c r="I68" s="48" t="n">
        <v>3</v>
      </c>
    </row>
    <row r="69" customFormat="false" ht="15.75" hidden="false" customHeight="false" outlineLevel="0" collapsed="false">
      <c r="A69" s="46" t="s">
        <v>410</v>
      </c>
      <c r="B69" s="46" t="s">
        <v>205</v>
      </c>
      <c r="C69" s="47" t="n">
        <v>10</v>
      </c>
      <c r="D69" s="48" t="s">
        <v>284</v>
      </c>
      <c r="E69" s="48"/>
      <c r="F69" s="48"/>
      <c r="G69" s="48" t="s">
        <v>289</v>
      </c>
      <c r="H69" s="48" t="s">
        <v>27</v>
      </c>
      <c r="I69" s="48" t="n">
        <v>4</v>
      </c>
    </row>
    <row r="70" customFormat="false" ht="15.75" hidden="false" customHeight="false" outlineLevel="0" collapsed="false">
      <c r="A70" s="46" t="s">
        <v>413</v>
      </c>
      <c r="B70" s="46" t="s">
        <v>54</v>
      </c>
      <c r="C70" s="47" t="n">
        <v>10</v>
      </c>
      <c r="D70" s="48" t="s">
        <v>159</v>
      </c>
      <c r="E70" s="48"/>
      <c r="F70" s="48"/>
      <c r="G70" s="48" t="s">
        <v>59</v>
      </c>
      <c r="H70" s="48" t="s">
        <v>41</v>
      </c>
      <c r="I70" s="48" t="n">
        <v>1</v>
      </c>
    </row>
    <row r="71" customFormat="false" ht="15.75" hidden="false" customHeight="false" outlineLevel="0" collapsed="false">
      <c r="A71" s="46" t="s">
        <v>417</v>
      </c>
      <c r="B71" s="46" t="s">
        <v>418</v>
      </c>
      <c r="C71" s="47" t="n">
        <v>10</v>
      </c>
      <c r="D71" s="48" t="s">
        <v>234</v>
      </c>
      <c r="E71" s="48"/>
      <c r="F71" s="48"/>
      <c r="G71" s="48" t="s">
        <v>19</v>
      </c>
      <c r="H71" s="48" t="s">
        <v>140</v>
      </c>
      <c r="I71" s="48" t="n">
        <v>2</v>
      </c>
      <c r="J71" s="50"/>
    </row>
    <row r="72" customFormat="false" ht="15.75" hidden="false" customHeight="false" outlineLevel="0" collapsed="false">
      <c r="A72" s="46" t="s">
        <v>424</v>
      </c>
      <c r="B72" s="46" t="s">
        <v>173</v>
      </c>
      <c r="C72" s="47" t="n">
        <v>10</v>
      </c>
      <c r="D72" s="48" t="s">
        <v>284</v>
      </c>
      <c r="E72" s="48"/>
      <c r="F72" s="48"/>
      <c r="G72" s="48" t="s">
        <v>40</v>
      </c>
      <c r="H72" s="48" t="s">
        <v>140</v>
      </c>
      <c r="I72" s="48" t="n">
        <v>3</v>
      </c>
    </row>
    <row r="73" customFormat="false" ht="15.75" hidden="false" customHeight="false" outlineLevel="0" collapsed="false">
      <c r="A73" s="46" t="s">
        <v>427</v>
      </c>
      <c r="B73" s="46" t="s">
        <v>428</v>
      </c>
      <c r="C73" s="47" t="n">
        <v>10</v>
      </c>
      <c r="D73" s="48" t="s">
        <v>102</v>
      </c>
      <c r="E73" s="48" t="s">
        <v>224</v>
      </c>
      <c r="F73" s="48" t="s">
        <v>550</v>
      </c>
      <c r="G73" s="48" t="s">
        <v>40</v>
      </c>
      <c r="H73" s="48" t="s">
        <v>20</v>
      </c>
      <c r="I73" s="48" t="n">
        <v>4</v>
      </c>
    </row>
    <row r="74" customFormat="false" ht="15.75" hidden="false" customHeight="false" outlineLevel="0" collapsed="false">
      <c r="A74" s="46" t="s">
        <v>451</v>
      </c>
      <c r="B74" s="46" t="s">
        <v>452</v>
      </c>
      <c r="C74" s="47" t="n">
        <v>10</v>
      </c>
      <c r="D74" s="48" t="s">
        <v>284</v>
      </c>
      <c r="E74" s="48" t="s">
        <v>159</v>
      </c>
      <c r="F74" s="48"/>
      <c r="G74" s="48" t="s">
        <v>289</v>
      </c>
      <c r="H74" s="48" t="s">
        <v>140</v>
      </c>
      <c r="I74" s="48" t="n">
        <v>1</v>
      </c>
    </row>
    <row r="75" customFormat="false" ht="15.75" hidden="false" customHeight="false" outlineLevel="0" collapsed="false">
      <c r="A75" s="46" t="s">
        <v>465</v>
      </c>
      <c r="B75" s="46" t="s">
        <v>466</v>
      </c>
      <c r="C75" s="47" t="n">
        <v>10</v>
      </c>
      <c r="D75" s="48" t="s">
        <v>339</v>
      </c>
      <c r="E75" s="48"/>
      <c r="F75" s="48"/>
      <c r="G75" s="48" t="s">
        <v>66</v>
      </c>
      <c r="H75" s="48" t="s">
        <v>140</v>
      </c>
      <c r="I75" s="48" t="n">
        <v>2</v>
      </c>
      <c r="J75" s="50"/>
    </row>
    <row r="76" customFormat="false" ht="15.75" hidden="false" customHeight="false" outlineLevel="0" collapsed="false">
      <c r="A76" s="46" t="s">
        <v>469</v>
      </c>
      <c r="B76" s="46" t="s">
        <v>470</v>
      </c>
      <c r="C76" s="47" t="n">
        <v>10</v>
      </c>
      <c r="D76" s="48" t="s">
        <v>102</v>
      </c>
      <c r="E76" s="48"/>
      <c r="F76" s="48"/>
      <c r="G76" s="48" t="s">
        <v>114</v>
      </c>
      <c r="H76" s="48" t="s">
        <v>27</v>
      </c>
      <c r="I76" s="48" t="n">
        <v>3</v>
      </c>
    </row>
    <row r="77" customFormat="false" ht="15.75" hidden="false" customHeight="false" outlineLevel="0" collapsed="false">
      <c r="A77" s="46" t="s">
        <v>480</v>
      </c>
      <c r="B77" s="46" t="s">
        <v>481</v>
      </c>
      <c r="C77" s="47" t="n">
        <v>10</v>
      </c>
      <c r="D77" s="48" t="s">
        <v>224</v>
      </c>
      <c r="E77" s="48" t="s">
        <v>159</v>
      </c>
      <c r="F77" s="48"/>
      <c r="G77" s="48" t="s">
        <v>339</v>
      </c>
      <c r="H77" s="48" t="s">
        <v>339</v>
      </c>
      <c r="I77" s="48" t="n">
        <v>4</v>
      </c>
    </row>
    <row r="78" customFormat="false" ht="15.75" hidden="false" customHeight="false" outlineLevel="0" collapsed="false">
      <c r="A78" s="46" t="s">
        <v>484</v>
      </c>
      <c r="B78" s="46" t="s">
        <v>456</v>
      </c>
      <c r="C78" s="47" t="n">
        <v>10</v>
      </c>
      <c r="D78" s="48" t="s">
        <v>339</v>
      </c>
      <c r="E78" s="48"/>
      <c r="F78" s="48"/>
      <c r="G78" s="48" t="s">
        <v>289</v>
      </c>
      <c r="H78" s="48" t="s">
        <v>20</v>
      </c>
      <c r="I78" s="48" t="n">
        <v>1</v>
      </c>
    </row>
    <row r="79" customFormat="false" ht="15.75" hidden="false" customHeight="false" outlineLevel="0" collapsed="false">
      <c r="A79" s="46" t="s">
        <v>495</v>
      </c>
      <c r="B79" s="46" t="s">
        <v>496</v>
      </c>
      <c r="C79" s="47" t="n">
        <v>10</v>
      </c>
      <c r="D79" s="48" t="s">
        <v>102</v>
      </c>
      <c r="E79" s="48" t="s">
        <v>159</v>
      </c>
      <c r="F79" s="48" t="s">
        <v>550</v>
      </c>
      <c r="G79" s="48" t="s">
        <v>66</v>
      </c>
      <c r="H79" s="48" t="s">
        <v>27</v>
      </c>
      <c r="I79" s="48" t="n">
        <v>2</v>
      </c>
      <c r="J79" s="50"/>
    </row>
    <row r="80" customFormat="false" ht="15.75" hidden="false" customHeight="false" outlineLevel="0" collapsed="false">
      <c r="A80" s="46" t="s">
        <v>501</v>
      </c>
      <c r="B80" s="46" t="s">
        <v>502</v>
      </c>
      <c r="C80" s="47" t="n">
        <v>10</v>
      </c>
      <c r="D80" s="48" t="s">
        <v>102</v>
      </c>
      <c r="E80" s="48" t="s">
        <v>159</v>
      </c>
      <c r="F80" s="48" t="s">
        <v>550</v>
      </c>
      <c r="G80" s="48" t="s">
        <v>114</v>
      </c>
      <c r="H80" s="48" t="s">
        <v>27</v>
      </c>
      <c r="I80" s="48" t="n">
        <v>3</v>
      </c>
    </row>
    <row r="81" customFormat="false" ht="15.75" hidden="false" customHeight="false" outlineLevel="0" collapsed="false">
      <c r="A81" s="46" t="s">
        <v>515</v>
      </c>
      <c r="B81" s="46" t="s">
        <v>516</v>
      </c>
      <c r="C81" s="47" t="n">
        <v>10</v>
      </c>
      <c r="D81" s="48" t="s">
        <v>102</v>
      </c>
      <c r="E81" s="48"/>
      <c r="F81" s="48"/>
      <c r="G81" s="48" t="s">
        <v>87</v>
      </c>
      <c r="H81" s="48" t="s">
        <v>41</v>
      </c>
      <c r="I81" s="48" t="n">
        <v>4</v>
      </c>
    </row>
    <row r="82" customFormat="false" ht="15.75" hidden="false" customHeight="false" outlineLevel="0" collapsed="false">
      <c r="A82" s="46" t="s">
        <v>48</v>
      </c>
      <c r="B82" s="46" t="s">
        <v>49</v>
      </c>
      <c r="C82" s="47" t="n">
        <v>11</v>
      </c>
      <c r="D82" s="48" t="s">
        <v>182</v>
      </c>
      <c r="E82" s="48" t="s">
        <v>234</v>
      </c>
      <c r="F82" s="48"/>
      <c r="G82" s="48" t="s">
        <v>19</v>
      </c>
      <c r="H82" s="48" t="s">
        <v>52</v>
      </c>
      <c r="I82" s="48" t="n">
        <v>1</v>
      </c>
    </row>
    <row r="83" customFormat="false" ht="15.75" hidden="false" customHeight="false" outlineLevel="0" collapsed="false">
      <c r="A83" s="46" t="s">
        <v>74</v>
      </c>
      <c r="B83" s="46" t="s">
        <v>75</v>
      </c>
      <c r="C83" s="47" t="n">
        <v>11</v>
      </c>
      <c r="D83" s="48" t="s">
        <v>182</v>
      </c>
      <c r="E83" s="48" t="s">
        <v>234</v>
      </c>
      <c r="F83" s="48" t="s">
        <v>159</v>
      </c>
      <c r="G83" s="48" t="s">
        <v>80</v>
      </c>
      <c r="H83" s="48" t="s">
        <v>52</v>
      </c>
      <c r="I83" s="48" t="n">
        <v>2</v>
      </c>
      <c r="J83" s="52"/>
    </row>
    <row r="84" customFormat="false" ht="15.75" hidden="false" customHeight="false" outlineLevel="0" collapsed="false">
      <c r="A84" s="46" t="s">
        <v>126</v>
      </c>
      <c r="B84" s="46" t="s">
        <v>127</v>
      </c>
      <c r="C84" s="47" t="n">
        <v>11</v>
      </c>
      <c r="D84" s="48" t="s">
        <v>182</v>
      </c>
      <c r="E84" s="48" t="s">
        <v>234</v>
      </c>
      <c r="F84" s="48" t="s">
        <v>159</v>
      </c>
      <c r="G84" s="48" t="s">
        <v>19</v>
      </c>
      <c r="H84" s="48" t="s">
        <v>27</v>
      </c>
      <c r="I84" s="48" t="n">
        <v>3</v>
      </c>
    </row>
    <row r="85" customFormat="false" ht="15.75" hidden="false" customHeight="false" outlineLevel="0" collapsed="false">
      <c r="A85" s="46" t="s">
        <v>166</v>
      </c>
      <c r="B85" s="46" t="s">
        <v>167</v>
      </c>
      <c r="C85" s="47" t="n">
        <v>11</v>
      </c>
      <c r="D85" s="48" t="s">
        <v>284</v>
      </c>
      <c r="E85" s="48" t="s">
        <v>102</v>
      </c>
      <c r="F85" s="48"/>
      <c r="G85" s="48" t="s">
        <v>114</v>
      </c>
      <c r="H85" s="48" t="s">
        <v>27</v>
      </c>
      <c r="I85" s="48" t="n">
        <v>4</v>
      </c>
    </row>
    <row r="86" customFormat="false" ht="15.75" hidden="false" customHeight="false" outlineLevel="0" collapsed="false">
      <c r="A86" s="46" t="s">
        <v>243</v>
      </c>
      <c r="B86" s="46" t="s">
        <v>13</v>
      </c>
      <c r="C86" s="47" t="n">
        <v>11</v>
      </c>
      <c r="D86" s="48" t="s">
        <v>182</v>
      </c>
      <c r="E86" s="48" t="s">
        <v>224</v>
      </c>
      <c r="F86" s="48"/>
      <c r="G86" s="48" t="s">
        <v>19</v>
      </c>
      <c r="H86" s="48" t="s">
        <v>187</v>
      </c>
      <c r="I86" s="48" t="n">
        <v>1</v>
      </c>
    </row>
    <row r="87" customFormat="false" ht="15.75" hidden="false" customHeight="false" outlineLevel="0" collapsed="false">
      <c r="A87" s="46" t="s">
        <v>295</v>
      </c>
      <c r="B87" s="46" t="s">
        <v>296</v>
      </c>
      <c r="C87" s="47" t="n">
        <v>11</v>
      </c>
      <c r="D87" s="48" t="s">
        <v>182</v>
      </c>
      <c r="E87" s="48"/>
      <c r="F87" s="48"/>
      <c r="G87" s="48" t="s">
        <v>87</v>
      </c>
      <c r="H87" s="48" t="s">
        <v>52</v>
      </c>
      <c r="I87" s="48" t="n">
        <v>2</v>
      </c>
      <c r="J87" s="49"/>
    </row>
    <row r="88" customFormat="false" ht="15.75" hidden="false" customHeight="false" outlineLevel="0" collapsed="false">
      <c r="A88" s="46" t="s">
        <v>311</v>
      </c>
      <c r="B88" s="46" t="s">
        <v>312</v>
      </c>
      <c r="C88" s="47" t="n">
        <v>11</v>
      </c>
      <c r="D88" s="48" t="s">
        <v>224</v>
      </c>
      <c r="E88" s="48" t="s">
        <v>159</v>
      </c>
      <c r="F88" s="48"/>
      <c r="G88" s="48" t="s">
        <v>40</v>
      </c>
      <c r="H88" s="48" t="s">
        <v>52</v>
      </c>
      <c r="I88" s="48" t="n">
        <v>3</v>
      </c>
    </row>
    <row r="89" customFormat="false" ht="15.75" hidden="false" customHeight="false" outlineLevel="0" collapsed="false">
      <c r="A89" s="46" t="s">
        <v>331</v>
      </c>
      <c r="B89" s="46" t="s">
        <v>332</v>
      </c>
      <c r="C89" s="47" t="n">
        <v>11</v>
      </c>
      <c r="D89" s="48" t="s">
        <v>234</v>
      </c>
      <c r="E89" s="48"/>
      <c r="F89" s="48"/>
      <c r="G89" s="48" t="s">
        <v>19</v>
      </c>
      <c r="H89" s="48" t="s">
        <v>140</v>
      </c>
      <c r="I89" s="48" t="n">
        <v>4</v>
      </c>
    </row>
    <row r="90" customFormat="false" ht="15.75" hidden="false" customHeight="false" outlineLevel="0" collapsed="false">
      <c r="A90" s="3"/>
      <c r="B90" s="3"/>
    </row>
    <row r="91" customFormat="false" ht="15.75" hidden="false" customHeight="false" outlineLevel="0" collapsed="false">
      <c r="A91" s="3"/>
      <c r="B91" s="3"/>
    </row>
    <row r="92" customFormat="false" ht="15.75" hidden="false" customHeight="false" outlineLevel="0" collapsed="false">
      <c r="A92" s="3"/>
      <c r="B92" s="3"/>
    </row>
    <row r="93" customFormat="false" ht="15.75" hidden="false" customHeight="false" outlineLevel="0" collapsed="false">
      <c r="A93" s="3"/>
      <c r="B93" s="3"/>
    </row>
    <row r="94" customFormat="false" ht="15.75" hidden="false" customHeight="false" outlineLevel="0" collapsed="false">
      <c r="A94" s="3"/>
      <c r="B94" s="3"/>
    </row>
    <row r="95" customFormat="false" ht="15.75" hidden="false" customHeight="false" outlineLevel="0" collapsed="false">
      <c r="A95" s="3"/>
      <c r="B95" s="3"/>
    </row>
    <row r="96" customFormat="false" ht="15.75" hidden="false" customHeight="false" outlineLevel="0" collapsed="false">
      <c r="A96" s="3"/>
      <c r="B96" s="3"/>
    </row>
    <row r="97" customFormat="false" ht="15.75" hidden="false" customHeight="false" outlineLevel="0" collapsed="false">
      <c r="A97" s="3"/>
      <c r="B97" s="3"/>
    </row>
    <row r="98" customFormat="false" ht="15.75" hidden="false" customHeight="false" outlineLevel="0" collapsed="false">
      <c r="A98" s="3"/>
      <c r="B98" s="3"/>
    </row>
    <row r="99" customFormat="false" ht="15.75" hidden="false" customHeight="false" outlineLevel="0" collapsed="false">
      <c r="A99" s="3"/>
      <c r="B99" s="3"/>
    </row>
    <row r="100" customFormat="false" ht="15.75" hidden="false" customHeight="false" outlineLevel="0" collapsed="false">
      <c r="A100" s="3"/>
      <c r="B100" s="3"/>
    </row>
    <row r="101" customFormat="false" ht="15.75" hidden="false" customHeight="false" outlineLevel="0" collapsed="false">
      <c r="A101" s="3"/>
      <c r="B101" s="3"/>
    </row>
    <row r="102" customFormat="false" ht="15.75" hidden="false" customHeight="false" outlineLevel="0" collapsed="false">
      <c r="A102" s="3"/>
      <c r="B102" s="3"/>
    </row>
    <row r="103" customFormat="false" ht="15.75" hidden="false" customHeight="false" outlineLevel="0" collapsed="false">
      <c r="A103" s="3"/>
      <c r="B103" s="3"/>
    </row>
    <row r="104" customFormat="false" ht="15.75" hidden="false" customHeight="false" outlineLevel="0" collapsed="false">
      <c r="A104" s="3"/>
      <c r="B104" s="3"/>
    </row>
    <row r="105" customFormat="false" ht="15.75" hidden="false" customHeight="false" outlineLevel="0" collapsed="false">
      <c r="A105" s="3"/>
      <c r="B105" s="3"/>
    </row>
    <row r="106" customFormat="false" ht="15.75" hidden="false" customHeight="false" outlineLevel="0" collapsed="false">
      <c r="A106" s="3"/>
      <c r="B106" s="3"/>
    </row>
    <row r="107" customFormat="false" ht="15.75" hidden="false" customHeight="false" outlineLevel="0" collapsed="false">
      <c r="A107" s="3"/>
      <c r="B107" s="3"/>
    </row>
    <row r="108" customFormat="false" ht="15.75" hidden="false" customHeight="false" outlineLevel="0" collapsed="false">
      <c r="A108" s="3"/>
      <c r="B108" s="3"/>
    </row>
    <row r="109" customFormat="false" ht="15.75" hidden="false" customHeight="false" outlineLevel="0" collapsed="false">
      <c r="A109" s="3"/>
      <c r="B109" s="3"/>
    </row>
    <row r="110" customFormat="false" ht="15.75" hidden="false" customHeight="false" outlineLevel="0" collapsed="false">
      <c r="A110" s="3"/>
      <c r="B110" s="3"/>
    </row>
  </sheetData>
  <mergeCells count="1">
    <mergeCell ref="D1:F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2021-08-23T13:13:37Z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