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192"/>
  </bookViews>
  <sheets>
    <sheet name="Data" sheetId="3" r:id="rId1"/>
    <sheet name="Export" sheetId="10" r:id="rId2"/>
    <sheet name="Descriptors count" sheetId="4" r:id="rId3"/>
    <sheet name="Symmetry groups" sheetId="5" r:id="rId4"/>
    <sheet name="Data_old" sheetId="1" r:id="rId5"/>
    <sheet name="Dopants" sheetId="7" r:id="rId6"/>
    <sheet name="Weight fraction conversion" sheetId="8" r:id="rId7"/>
    <sheet name="Indexation" sheetId="9" r:id="rId8"/>
  </sheets>
  <calcPr calcId="145621"/>
</workbook>
</file>

<file path=xl/calcChain.xml><?xml version="1.0" encoding="utf-8"?>
<calcChain xmlns="http://schemas.openxmlformats.org/spreadsheetml/2006/main">
  <c r="AI520" i="3" l="1"/>
  <c r="AI521" i="3"/>
  <c r="AI522" i="3"/>
  <c r="AI523" i="3"/>
  <c r="AI524" i="3"/>
  <c r="AI519" i="3"/>
  <c r="AI518" i="3"/>
  <c r="AI517" i="3"/>
  <c r="AI516" i="3"/>
  <c r="AI515" i="3"/>
  <c r="AI514" i="3"/>
  <c r="AI513" i="3"/>
  <c r="AI512" i="3"/>
  <c r="AI511" i="3"/>
  <c r="AI510" i="3"/>
  <c r="AI509" i="3"/>
  <c r="AI498" i="3"/>
  <c r="AI499" i="3"/>
  <c r="AI500" i="3"/>
  <c r="AI501" i="3"/>
  <c r="AI502" i="3"/>
  <c r="AI503" i="3"/>
  <c r="AI504" i="3"/>
  <c r="AI505" i="3"/>
  <c r="AI506" i="3"/>
  <c r="AI507" i="3"/>
  <c r="AI508" i="3"/>
  <c r="AI497" i="3"/>
  <c r="AI496" i="3"/>
  <c r="AI487" i="3"/>
  <c r="AI486" i="3"/>
  <c r="AI484" i="3"/>
  <c r="AI483" i="3"/>
  <c r="AL489" i="3"/>
  <c r="AL490" i="3"/>
  <c r="AI482" i="3"/>
  <c r="AI481" i="3"/>
  <c r="AI480" i="3"/>
  <c r="AI479" i="3"/>
  <c r="AI478" i="3"/>
  <c r="AI477" i="3"/>
  <c r="AI476" i="3"/>
  <c r="AI475" i="3"/>
  <c r="AI474" i="3"/>
  <c r="AI473" i="3"/>
  <c r="AI472" i="3"/>
  <c r="AI471" i="3"/>
  <c r="AI470" i="3"/>
  <c r="AI469" i="3"/>
  <c r="AI468" i="3"/>
  <c r="AI467" i="3"/>
  <c r="AI466" i="3"/>
  <c r="AI465" i="3"/>
  <c r="AI464" i="3"/>
  <c r="AI463" i="3"/>
  <c r="AI462" i="3"/>
  <c r="AI461" i="3"/>
  <c r="AI460" i="3"/>
  <c r="AI459" i="3"/>
  <c r="AI458" i="3"/>
  <c r="AI457" i="3"/>
  <c r="AI456" i="3"/>
  <c r="AI455" i="3"/>
  <c r="AI454" i="3"/>
  <c r="AI453" i="3"/>
  <c r="AI452" i="3"/>
  <c r="AI451" i="3"/>
  <c r="AI450" i="3"/>
  <c r="AI444" i="3"/>
  <c r="AI445" i="3"/>
  <c r="AI446" i="3"/>
  <c r="AI447" i="3"/>
  <c r="AI448" i="3"/>
  <c r="AI443" i="3"/>
  <c r="AI449" i="3"/>
  <c r="AI442" i="3"/>
  <c r="AI441" i="3"/>
  <c r="AI440" i="3"/>
  <c r="AI437" i="3"/>
  <c r="AL436" i="3"/>
  <c r="AL435" i="3"/>
  <c r="AL433" i="3"/>
  <c r="AL434" i="3"/>
  <c r="AL432" i="3"/>
  <c r="AL431" i="3"/>
  <c r="AI431" i="3"/>
  <c r="AI430" i="3"/>
  <c r="AI429" i="3"/>
  <c r="AI428" i="3"/>
  <c r="AI427" i="3"/>
  <c r="AI426" i="3"/>
  <c r="AI425" i="3"/>
  <c r="AI424" i="3"/>
  <c r="AI423" i="3"/>
  <c r="AI422" i="3"/>
  <c r="AI421" i="3"/>
  <c r="AI420" i="3"/>
  <c r="AI419" i="3"/>
  <c r="AI418" i="3"/>
  <c r="AI416" i="3"/>
  <c r="AI415" i="3"/>
  <c r="AI414" i="3"/>
  <c r="AI413" i="3"/>
  <c r="AI412" i="3"/>
  <c r="AI411" i="3"/>
  <c r="AI410" i="3"/>
  <c r="AI409" i="3"/>
  <c r="AI408" i="3"/>
  <c r="AI407" i="3"/>
  <c r="AI406" i="3"/>
  <c r="AI405" i="3"/>
  <c r="AL404" i="3"/>
  <c r="AI404" i="3"/>
  <c r="AI403" i="3"/>
  <c r="AI402" i="3"/>
  <c r="AI401" i="3"/>
  <c r="AI393" i="3"/>
  <c r="AI394" i="3"/>
  <c r="AI395" i="3"/>
  <c r="AI396" i="3"/>
  <c r="AI397" i="3"/>
  <c r="AI398" i="3"/>
  <c r="AI399" i="3"/>
  <c r="AI392" i="3"/>
  <c r="AI400" i="3"/>
  <c r="AL391" i="3"/>
  <c r="AI391" i="3"/>
  <c r="AI390" i="3"/>
  <c r="AI386" i="3"/>
  <c r="AI385" i="3"/>
  <c r="AI384" i="3"/>
  <c r="AI380" i="3"/>
  <c r="AI379" i="3"/>
  <c r="AI378" i="3"/>
  <c r="AE377" i="3"/>
  <c r="AL377" i="3"/>
  <c r="AL366" i="3"/>
  <c r="AI367" i="3"/>
  <c r="AI368" i="3"/>
  <c r="AI369" i="3"/>
  <c r="AI370" i="3"/>
  <c r="AI371" i="3"/>
  <c r="AI372" i="3"/>
  <c r="AI373" i="3"/>
  <c r="AI366" i="3"/>
  <c r="F7" i="9"/>
  <c r="G7" i="9" s="1"/>
  <c r="H7" i="9" s="1"/>
  <c r="F8" i="9"/>
  <c r="G8" i="9" s="1"/>
  <c r="H8" i="9" s="1"/>
  <c r="F9" i="9"/>
  <c r="G9" i="9" s="1"/>
  <c r="H9" i="9" s="1"/>
  <c r="F10" i="9"/>
  <c r="G10" i="9" s="1"/>
  <c r="H10" i="9" s="1"/>
  <c r="F11" i="9"/>
  <c r="G11" i="9" s="1"/>
  <c r="H11" i="9" s="1"/>
  <c r="F12" i="9"/>
  <c r="G12" i="9" s="1"/>
  <c r="H12" i="9" s="1"/>
  <c r="F13" i="9"/>
  <c r="G13" i="9" s="1"/>
  <c r="H13" i="9" s="1"/>
  <c r="F14" i="9"/>
  <c r="G14" i="9" s="1"/>
  <c r="H14" i="9" s="1"/>
  <c r="AI365" i="3"/>
  <c r="AI364" i="3"/>
  <c r="AI363" i="3"/>
  <c r="AI362" i="3"/>
  <c r="AJ362" i="3"/>
  <c r="AL333" i="3"/>
  <c r="AL315" i="3"/>
  <c r="AJ315" i="3"/>
  <c r="AL303" i="3"/>
  <c r="AL302" i="3"/>
  <c r="AL301" i="3"/>
  <c r="AH303" i="3"/>
  <c r="AH302" i="3"/>
  <c r="AH301" i="3"/>
  <c r="AH300" i="3"/>
  <c r="AL300" i="3" s="1"/>
  <c r="AH299" i="3"/>
  <c r="AL299" i="3" s="1"/>
  <c r="AH298" i="3"/>
  <c r="AL298" i="3" s="1"/>
  <c r="AL141" i="3"/>
  <c r="AL126" i="3"/>
  <c r="AE121" i="3"/>
  <c r="AI121" i="3"/>
  <c r="AL121" i="3"/>
  <c r="K112" i="3"/>
  <c r="N111" i="3"/>
  <c r="AL111" i="3" s="1"/>
  <c r="AL39" i="3"/>
  <c r="BB35" i="3"/>
  <c r="AE525" i="10" l="1"/>
  <c r="AE524" i="10"/>
  <c r="AE523" i="10"/>
  <c r="AE522" i="10"/>
  <c r="AE521" i="10"/>
  <c r="AE520" i="10"/>
  <c r="AE519" i="10"/>
  <c r="AE518" i="10"/>
  <c r="AE517" i="10"/>
  <c r="AE516" i="10"/>
  <c r="AE515" i="10"/>
  <c r="AE514" i="10"/>
  <c r="AE513" i="10"/>
  <c r="AE512" i="10"/>
  <c r="AE511" i="10"/>
  <c r="AE510" i="10"/>
  <c r="AE509" i="10"/>
  <c r="AE508" i="10"/>
  <c r="AE507" i="10"/>
  <c r="AE506" i="10"/>
  <c r="AE505" i="10"/>
  <c r="AE504" i="10"/>
  <c r="AE503" i="10"/>
  <c r="AE502" i="10"/>
  <c r="AE501" i="10"/>
  <c r="AE500" i="10"/>
  <c r="AE499" i="10"/>
  <c r="AE498" i="10"/>
  <c r="AE497" i="10"/>
  <c r="AE496" i="10"/>
  <c r="AE495" i="10"/>
  <c r="AE494" i="10"/>
  <c r="AE493" i="10"/>
  <c r="AE492" i="10"/>
  <c r="AE491" i="10"/>
  <c r="AE490" i="10"/>
  <c r="AE489" i="10"/>
  <c r="AE488" i="10"/>
  <c r="AE487" i="10"/>
  <c r="Q487" i="10"/>
  <c r="AE486" i="10"/>
  <c r="AE485" i="10"/>
  <c r="AE484" i="10"/>
  <c r="AE483" i="10"/>
  <c r="AE482" i="10"/>
  <c r="AE481" i="10"/>
  <c r="AE480" i="10"/>
  <c r="AE479" i="10"/>
  <c r="AE478" i="10"/>
  <c r="AE477" i="10"/>
  <c r="AE476" i="10"/>
  <c r="AE475" i="10"/>
  <c r="AE474" i="10"/>
  <c r="AE473" i="10"/>
  <c r="AE472" i="10"/>
  <c r="AE471" i="10"/>
  <c r="AE470" i="10"/>
  <c r="AE469" i="10"/>
  <c r="AE468" i="10"/>
  <c r="AE467" i="10"/>
  <c r="AE466" i="10"/>
  <c r="AE465" i="10"/>
  <c r="AE464" i="10"/>
  <c r="AE463" i="10"/>
  <c r="AE462" i="10"/>
  <c r="AE461" i="10"/>
  <c r="AE460" i="10"/>
  <c r="AE459" i="10"/>
  <c r="AE458" i="10"/>
  <c r="AE457" i="10"/>
  <c r="AE456" i="10"/>
  <c r="AE455" i="10"/>
  <c r="AE454" i="10"/>
  <c r="AE453" i="10"/>
  <c r="AE452" i="10"/>
  <c r="AE451" i="10"/>
  <c r="AE450" i="10"/>
  <c r="AE449" i="10"/>
  <c r="AE448" i="10"/>
  <c r="AE447" i="10"/>
  <c r="AE446" i="10"/>
  <c r="AE445" i="10"/>
  <c r="AE444" i="10"/>
  <c r="AE443" i="10"/>
  <c r="AE442" i="10"/>
  <c r="AE441" i="10"/>
  <c r="AE440" i="10"/>
  <c r="AE439" i="10"/>
  <c r="AE438" i="10"/>
  <c r="AE437" i="10"/>
  <c r="AE436" i="10"/>
  <c r="AE435" i="10"/>
  <c r="AE434" i="10"/>
  <c r="AE433" i="10"/>
  <c r="AE432" i="10"/>
  <c r="AE431" i="10"/>
  <c r="AE430" i="10"/>
  <c r="AE429" i="10"/>
  <c r="AE428" i="10"/>
  <c r="AE427" i="10"/>
  <c r="AE426" i="10"/>
  <c r="AE425" i="10"/>
  <c r="AE424" i="10"/>
  <c r="AE423" i="10"/>
  <c r="AE422" i="10"/>
  <c r="AE421" i="10"/>
  <c r="AE420" i="10"/>
  <c r="AE419" i="10"/>
  <c r="AE418" i="10"/>
  <c r="AE417" i="10"/>
  <c r="AE416" i="10"/>
  <c r="AE415" i="10"/>
  <c r="AE414" i="10"/>
  <c r="AE413" i="10"/>
  <c r="AE412" i="10"/>
  <c r="AE411" i="10"/>
  <c r="AE410" i="10"/>
  <c r="AE409" i="10"/>
  <c r="AE408" i="10"/>
  <c r="AE407" i="10"/>
  <c r="AE406" i="10"/>
  <c r="AE405" i="10"/>
  <c r="AE404" i="10"/>
  <c r="AE403" i="10"/>
  <c r="AE402" i="10"/>
  <c r="AE401" i="10"/>
  <c r="AE400" i="10"/>
  <c r="AE399" i="10"/>
  <c r="AE398" i="10"/>
  <c r="AE397" i="10"/>
  <c r="AE396" i="10"/>
  <c r="AE395" i="10"/>
  <c r="AE394" i="10"/>
  <c r="AE393" i="10"/>
  <c r="AE392" i="10"/>
  <c r="AE391" i="10"/>
  <c r="AE390" i="10"/>
  <c r="AE389" i="10"/>
  <c r="AE388" i="10"/>
  <c r="AE387" i="10"/>
  <c r="AE386" i="10"/>
  <c r="AE385" i="10"/>
  <c r="AE384" i="10"/>
  <c r="AE383" i="10"/>
  <c r="AE382" i="10"/>
  <c r="AE381" i="10"/>
  <c r="AE380" i="10"/>
  <c r="AE379" i="10"/>
  <c r="AE378" i="10"/>
  <c r="AE377" i="10"/>
  <c r="AE376" i="10"/>
  <c r="AE375" i="10"/>
  <c r="AE374" i="10"/>
  <c r="AE373" i="10"/>
  <c r="AE372" i="10"/>
  <c r="AE371" i="10"/>
  <c r="AE370" i="10"/>
  <c r="AE369" i="10"/>
  <c r="AE368" i="10"/>
  <c r="V368" i="10"/>
  <c r="AE367" i="10"/>
  <c r="AE366" i="10"/>
  <c r="AE365" i="10"/>
  <c r="AE364" i="10"/>
  <c r="AE363" i="10"/>
  <c r="AE362" i="10"/>
  <c r="AE361" i="10"/>
  <c r="AE360" i="10"/>
  <c r="AE359" i="10"/>
  <c r="AE358" i="10"/>
  <c r="AE357" i="10"/>
  <c r="AE356" i="10"/>
  <c r="AE355" i="10"/>
  <c r="AE354" i="10"/>
  <c r="AE353" i="10"/>
  <c r="AE352" i="10"/>
  <c r="AE351" i="10"/>
  <c r="AE350" i="10"/>
  <c r="AE349" i="10"/>
  <c r="AE348" i="10"/>
  <c r="AE347" i="10"/>
  <c r="AE346" i="10"/>
  <c r="AE345" i="10"/>
  <c r="AE344" i="10"/>
  <c r="AE343" i="10"/>
  <c r="AE342" i="10"/>
  <c r="AE341" i="10"/>
  <c r="AE340" i="10"/>
  <c r="AE339" i="10"/>
  <c r="AE338" i="10"/>
  <c r="AE337" i="10"/>
  <c r="AE336" i="10"/>
  <c r="AE335" i="10"/>
  <c r="AE334" i="10"/>
  <c r="AE333" i="10"/>
  <c r="AE332" i="10"/>
  <c r="AE331" i="10"/>
  <c r="AE330" i="10"/>
  <c r="AE329" i="10"/>
  <c r="AE328" i="10"/>
  <c r="AE327" i="10"/>
  <c r="AE326" i="10"/>
  <c r="AE325" i="10"/>
  <c r="AE324" i="10"/>
  <c r="AE323" i="10"/>
  <c r="AE322" i="10"/>
  <c r="AE321" i="10"/>
  <c r="AE320" i="10"/>
  <c r="AE319" i="10"/>
  <c r="AE318" i="10"/>
  <c r="AE317" i="10"/>
  <c r="AE316" i="10"/>
  <c r="AE315" i="10"/>
  <c r="AE314" i="10"/>
  <c r="AE313" i="10"/>
  <c r="AE312" i="10"/>
  <c r="AE311" i="10"/>
  <c r="AE310" i="10"/>
  <c r="AE309" i="10"/>
  <c r="AE308" i="10"/>
  <c r="AE307" i="10"/>
  <c r="AE306" i="10"/>
  <c r="AE305" i="10"/>
  <c r="AE304" i="10"/>
  <c r="AE303" i="10"/>
  <c r="AE302" i="10"/>
  <c r="AE301" i="10"/>
  <c r="AE300" i="10"/>
  <c r="AE299" i="10"/>
  <c r="AE298" i="10"/>
  <c r="AE297" i="10"/>
  <c r="AE296" i="10"/>
  <c r="AE295" i="10"/>
  <c r="AE294" i="10"/>
  <c r="AE293" i="10"/>
  <c r="AE292" i="10"/>
  <c r="AE291" i="10"/>
  <c r="AE290" i="10"/>
  <c r="AE289" i="10"/>
  <c r="AE288" i="10"/>
  <c r="AE287" i="10"/>
  <c r="AE286" i="10"/>
  <c r="AE285" i="10"/>
  <c r="AE284" i="10"/>
  <c r="AE283" i="10"/>
  <c r="AE282" i="10"/>
  <c r="AE281" i="10"/>
  <c r="AE280" i="10"/>
  <c r="AE279" i="10"/>
  <c r="AE278" i="10"/>
  <c r="AE277" i="10"/>
  <c r="AE276" i="10"/>
  <c r="AE275" i="10"/>
  <c r="AE274" i="10"/>
  <c r="AE273" i="10"/>
  <c r="AE272" i="10"/>
  <c r="AE271" i="10"/>
  <c r="AE270" i="10"/>
  <c r="AE269" i="10"/>
  <c r="AE268" i="10"/>
  <c r="AE267" i="10"/>
  <c r="AE266" i="10"/>
  <c r="AE265" i="10"/>
  <c r="AE264" i="10"/>
  <c r="AE263" i="10"/>
  <c r="AE262" i="10"/>
  <c r="AE261" i="10"/>
  <c r="AE260" i="10"/>
  <c r="AE259" i="10"/>
  <c r="AE258" i="10"/>
  <c r="AE257" i="10"/>
  <c r="AE256" i="10"/>
  <c r="AE255" i="10"/>
  <c r="AE254" i="10"/>
  <c r="E254" i="10"/>
  <c r="AE253" i="10"/>
  <c r="E253" i="10"/>
  <c r="AE252" i="10"/>
  <c r="E252" i="10"/>
  <c r="AE251" i="10"/>
  <c r="E251" i="10"/>
  <c r="AE250" i="10"/>
  <c r="AE249" i="10"/>
  <c r="AE248" i="10"/>
  <c r="AE247" i="10"/>
  <c r="AE246" i="10"/>
  <c r="AE245" i="10"/>
  <c r="AE244" i="10"/>
  <c r="AE243" i="10"/>
  <c r="AE242" i="10"/>
  <c r="AE241" i="10"/>
  <c r="AE240" i="10"/>
  <c r="AE239" i="10"/>
  <c r="AE238" i="10"/>
  <c r="AE237" i="10"/>
  <c r="AE236" i="10"/>
  <c r="AE235" i="10"/>
  <c r="AE234" i="10"/>
  <c r="AE233" i="10"/>
  <c r="AE232" i="10"/>
  <c r="AE231" i="10"/>
  <c r="AE230" i="10"/>
  <c r="AE229" i="10"/>
  <c r="AE228" i="10"/>
  <c r="AE227" i="10"/>
  <c r="AE226" i="10"/>
  <c r="AE225" i="10"/>
  <c r="AE224" i="10"/>
  <c r="AE223" i="10"/>
  <c r="AE222" i="10"/>
  <c r="AE221" i="10"/>
  <c r="AE220" i="10"/>
  <c r="AE219" i="10"/>
  <c r="AE218" i="10"/>
  <c r="AE217" i="10"/>
  <c r="AE216" i="10"/>
  <c r="AE215" i="10"/>
  <c r="AE214" i="10"/>
  <c r="AE213" i="10"/>
  <c r="AE212" i="10"/>
  <c r="AE211" i="10"/>
  <c r="AE210" i="10"/>
  <c r="AE209" i="10"/>
  <c r="AE208" i="10"/>
  <c r="AE207" i="10"/>
  <c r="AE206" i="10"/>
  <c r="AE205" i="10"/>
  <c r="AE204" i="10"/>
  <c r="AE203" i="10"/>
  <c r="AE202" i="10"/>
  <c r="AE201" i="10"/>
  <c r="AE200" i="10"/>
  <c r="AE199" i="10"/>
  <c r="AE198" i="10"/>
  <c r="AE197" i="10"/>
  <c r="AE196" i="10"/>
  <c r="AE195" i="10"/>
  <c r="AE194" i="10"/>
  <c r="AE193" i="10"/>
  <c r="AE192" i="10"/>
  <c r="AE191" i="10"/>
  <c r="P191" i="10"/>
  <c r="O191" i="10"/>
  <c r="AE190" i="10"/>
  <c r="P190" i="10"/>
  <c r="O190" i="10"/>
  <c r="P189" i="10"/>
  <c r="O189" i="10"/>
  <c r="AE189" i="10" s="1"/>
  <c r="P188" i="10"/>
  <c r="O188" i="10"/>
  <c r="AE188" i="10" s="1"/>
  <c r="P187" i="10"/>
  <c r="O187" i="10"/>
  <c r="AE187" i="10" s="1"/>
  <c r="AE186" i="10"/>
  <c r="P186" i="10"/>
  <c r="O186" i="10"/>
  <c r="AE185" i="10"/>
  <c r="P185" i="10"/>
  <c r="O185" i="10"/>
  <c r="P184" i="10"/>
  <c r="O184" i="10"/>
  <c r="AE184" i="10" s="1"/>
  <c r="P183" i="10"/>
  <c r="O183" i="10"/>
  <c r="AE183" i="10" s="1"/>
  <c r="AE182" i="10"/>
  <c r="P182" i="10"/>
  <c r="O182" i="10"/>
  <c r="AE181" i="10"/>
  <c r="AE180" i="10"/>
  <c r="AE179" i="10"/>
  <c r="AE178" i="10"/>
  <c r="AE177" i="10"/>
  <c r="AE176" i="10"/>
  <c r="AE175" i="10"/>
  <c r="AE174" i="10"/>
  <c r="AE173" i="10"/>
  <c r="AE172" i="10"/>
  <c r="AE171" i="10"/>
  <c r="AE170" i="10"/>
  <c r="AE169" i="10"/>
  <c r="AE168" i="10"/>
  <c r="AE167" i="10"/>
  <c r="AE166" i="10"/>
  <c r="AE165" i="10"/>
  <c r="AE164" i="10"/>
  <c r="AE163" i="10"/>
  <c r="AE162" i="10"/>
  <c r="AE161" i="10"/>
  <c r="AE160" i="10"/>
  <c r="AE159" i="10"/>
  <c r="AE158" i="10"/>
  <c r="AE157" i="10"/>
  <c r="AE156" i="10"/>
  <c r="AE155" i="10"/>
  <c r="AE154" i="10"/>
  <c r="AE153" i="10"/>
  <c r="AE152" i="10"/>
  <c r="AE151" i="10"/>
  <c r="AE150" i="10"/>
  <c r="S150" i="10"/>
  <c r="AE149" i="10"/>
  <c r="AE148" i="10"/>
  <c r="AE147" i="10"/>
  <c r="AE146" i="10"/>
  <c r="AE145" i="10"/>
  <c r="AE144" i="10"/>
  <c r="AE143" i="10"/>
  <c r="AE142" i="10"/>
  <c r="AE141" i="10"/>
  <c r="AE140" i="10"/>
  <c r="AE139" i="10"/>
  <c r="AE138" i="10"/>
  <c r="AE137" i="10"/>
  <c r="AE136" i="10"/>
  <c r="AE135" i="10"/>
  <c r="AE134" i="10"/>
  <c r="AE133" i="10"/>
  <c r="AE132" i="10"/>
  <c r="AE131" i="10"/>
  <c r="AE130" i="10"/>
  <c r="AE129" i="10"/>
  <c r="AE128" i="10"/>
  <c r="AE127" i="10"/>
  <c r="AE126" i="10"/>
  <c r="AE125" i="10"/>
  <c r="AE124" i="10"/>
  <c r="AE123" i="10"/>
  <c r="AE122" i="10"/>
  <c r="AE121" i="10"/>
  <c r="AE120" i="10"/>
  <c r="AE119" i="10"/>
  <c r="AE118" i="10"/>
  <c r="AE117" i="10"/>
  <c r="AE116" i="10"/>
  <c r="AE115" i="10"/>
  <c r="AE114" i="10"/>
  <c r="AE113" i="10"/>
  <c r="AE112" i="10"/>
  <c r="AE111" i="10"/>
  <c r="AE110" i="10"/>
  <c r="AE109" i="10"/>
  <c r="AE108" i="10"/>
  <c r="AE107" i="10"/>
  <c r="AE106" i="10"/>
  <c r="AE105" i="10"/>
  <c r="AE104" i="10"/>
  <c r="Q103" i="10"/>
  <c r="AE103" i="10" s="1"/>
  <c r="AE102" i="10"/>
  <c r="AE101" i="10"/>
  <c r="AE100" i="10"/>
  <c r="AE99" i="10"/>
  <c r="AE98" i="10"/>
  <c r="AE97" i="10"/>
  <c r="AE96" i="10"/>
  <c r="AE95" i="10"/>
  <c r="AE94" i="10"/>
  <c r="AE93" i="10"/>
  <c r="AE92" i="10"/>
  <c r="AE91" i="10"/>
  <c r="AE90" i="10"/>
  <c r="AE89" i="10"/>
  <c r="AE88" i="10"/>
  <c r="AE87" i="10"/>
  <c r="AE86" i="10"/>
  <c r="AE85" i="10"/>
  <c r="AE84" i="10"/>
  <c r="AE83" i="10"/>
  <c r="AE82" i="10"/>
  <c r="AE81" i="10"/>
  <c r="AE80" i="10"/>
  <c r="AE79" i="10"/>
  <c r="AE78" i="10"/>
  <c r="AE77" i="10"/>
  <c r="AE76" i="10"/>
  <c r="AE75" i="10"/>
  <c r="AE74" i="10"/>
  <c r="AE73" i="10"/>
  <c r="AE72" i="10"/>
  <c r="AE71" i="10"/>
  <c r="AE70" i="10"/>
  <c r="AE69" i="10"/>
  <c r="P68" i="10"/>
  <c r="O68" i="10"/>
  <c r="AE68" i="10" s="1"/>
  <c r="AE67" i="10"/>
  <c r="AE66" i="10"/>
  <c r="AE65" i="10"/>
  <c r="AE64" i="10"/>
  <c r="AE63" i="10"/>
  <c r="AE62" i="10"/>
  <c r="AE61" i="10"/>
  <c r="AE60" i="10"/>
  <c r="AE59" i="10"/>
  <c r="AE58" i="10"/>
  <c r="AE57" i="10"/>
  <c r="AE56" i="10"/>
  <c r="AE55" i="10"/>
  <c r="AE54" i="10"/>
  <c r="AE53" i="10"/>
  <c r="AE52" i="10"/>
  <c r="AE51" i="10"/>
  <c r="AE50" i="10"/>
  <c r="AE49" i="10"/>
  <c r="AE48" i="10"/>
  <c r="AE47" i="10"/>
  <c r="AE46" i="10"/>
  <c r="AE45" i="10"/>
  <c r="AE44" i="10"/>
  <c r="AE43" i="10"/>
  <c r="AE42" i="10"/>
  <c r="AE41" i="10"/>
  <c r="AE40" i="10"/>
  <c r="AE39" i="10"/>
  <c r="AE38" i="10"/>
  <c r="AE37" i="10"/>
  <c r="AE36" i="10"/>
  <c r="AE35" i="10"/>
  <c r="AE34" i="10"/>
  <c r="AE33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S10" i="10"/>
  <c r="AF9" i="10"/>
  <c r="AE9" i="10"/>
  <c r="AE8" i="10"/>
  <c r="AE7" i="10"/>
  <c r="AE6" i="10"/>
  <c r="AE5" i="10"/>
  <c r="AE4" i="10"/>
  <c r="AE3" i="10"/>
  <c r="AE2" i="10"/>
  <c r="AE3" i="3" l="1"/>
  <c r="AE4" i="3"/>
  <c r="AE5" i="3"/>
  <c r="AE6" i="3"/>
  <c r="AE7" i="3"/>
  <c r="AE8" i="3"/>
  <c r="AE9" i="3"/>
  <c r="AI9" i="3" s="1"/>
  <c r="AE10" i="3"/>
  <c r="AI10" i="3" s="1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I67" i="3" s="1"/>
  <c r="AE69" i="3"/>
  <c r="AE70" i="3"/>
  <c r="AE71" i="3"/>
  <c r="AE72" i="3"/>
  <c r="AE73" i="3"/>
  <c r="AE74" i="3"/>
  <c r="AI74" i="3" s="1"/>
  <c r="AE75" i="3"/>
  <c r="AE76" i="3"/>
  <c r="AE77" i="3"/>
  <c r="AE78" i="3"/>
  <c r="AE79" i="3"/>
  <c r="AE80" i="3"/>
  <c r="AE81" i="3"/>
  <c r="AE82" i="3"/>
  <c r="AE83" i="3"/>
  <c r="AE84" i="3"/>
  <c r="AI84" i="3" s="1"/>
  <c r="AE85" i="3"/>
  <c r="AI85" i="3" s="1"/>
  <c r="AE86" i="3"/>
  <c r="AE87" i="3"/>
  <c r="AI87" i="3" s="1"/>
  <c r="AE88" i="3"/>
  <c r="AI88" i="3" s="1"/>
  <c r="AE89" i="3"/>
  <c r="AE90" i="3"/>
  <c r="AE91" i="3"/>
  <c r="AE92" i="3"/>
  <c r="AE93" i="3"/>
  <c r="AE94" i="3"/>
  <c r="AE95" i="3"/>
  <c r="AE96" i="3"/>
  <c r="AE97" i="3"/>
  <c r="AE98" i="3"/>
  <c r="AE99" i="3"/>
  <c r="AI99" i="3" s="1"/>
  <c r="AE100" i="3"/>
  <c r="AI100" i="3" s="1"/>
  <c r="AE101" i="3"/>
  <c r="AI101" i="3" s="1"/>
  <c r="AE102" i="3"/>
  <c r="AI102" i="3" s="1"/>
  <c r="AE104" i="3"/>
  <c r="AI104" i="3" s="1"/>
  <c r="AE105" i="3"/>
  <c r="AI105" i="3" s="1"/>
  <c r="AE106" i="3"/>
  <c r="AE107" i="3"/>
  <c r="AE108" i="3"/>
  <c r="AI108" i="3" s="1"/>
  <c r="AE109" i="3"/>
  <c r="AI109" i="3" s="1"/>
  <c r="AE110" i="3"/>
  <c r="AE111" i="3"/>
  <c r="AI111" i="3" s="1"/>
  <c r="AE112" i="3"/>
  <c r="AI112" i="3" s="1"/>
  <c r="AE113" i="3"/>
  <c r="AE114" i="3"/>
  <c r="AE115" i="3"/>
  <c r="AE116" i="3"/>
  <c r="AE117" i="3"/>
  <c r="AE118" i="3"/>
  <c r="AE119" i="3"/>
  <c r="AI119" i="3" s="1"/>
  <c r="AE120" i="3"/>
  <c r="AI120" i="3" s="1"/>
  <c r="AE122" i="3"/>
  <c r="AI122" i="3" s="1"/>
  <c r="AE123" i="3"/>
  <c r="AI123" i="3" s="1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I141" i="3" s="1"/>
  <c r="AE142" i="3"/>
  <c r="AI142" i="3" s="1"/>
  <c r="AE143" i="3"/>
  <c r="AI143" i="3" s="1"/>
  <c r="AE144" i="3"/>
  <c r="AI144" i="3" s="1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E173" i="3"/>
  <c r="AE174" i="3"/>
  <c r="AE175" i="3"/>
  <c r="AI175" i="3" s="1"/>
  <c r="AE176" i="3"/>
  <c r="AE177" i="3"/>
  <c r="AI177" i="3" s="1"/>
  <c r="AE178" i="3"/>
  <c r="AI178" i="3" s="1"/>
  <c r="AE179" i="3"/>
  <c r="AI179" i="3" s="1"/>
  <c r="AE180" i="3"/>
  <c r="AI180" i="3" s="1"/>
  <c r="AE181" i="3"/>
  <c r="AI181" i="3" s="1"/>
  <c r="AE192" i="3"/>
  <c r="AE193" i="3"/>
  <c r="AI193" i="3" s="1"/>
  <c r="AE194" i="3"/>
  <c r="AI194" i="3" s="1"/>
  <c r="AE195" i="3"/>
  <c r="AE196" i="3"/>
  <c r="AI196" i="3" s="1"/>
  <c r="AE197" i="3"/>
  <c r="AI197" i="3" s="1"/>
  <c r="AE198" i="3"/>
  <c r="AI198" i="3" s="1"/>
  <c r="AE199" i="3"/>
  <c r="AI199" i="3" s="1"/>
  <c r="AE200" i="3"/>
  <c r="AI200" i="3" s="1"/>
  <c r="AE201" i="3"/>
  <c r="AE202" i="3"/>
  <c r="AE203" i="3"/>
  <c r="AE204" i="3"/>
  <c r="AE205" i="3"/>
  <c r="AE206" i="3"/>
  <c r="AE207" i="3"/>
  <c r="AE208" i="3"/>
  <c r="AE209" i="3"/>
  <c r="AI209" i="3" s="1"/>
  <c r="AE210" i="3"/>
  <c r="AI210" i="3" s="1"/>
  <c r="AE211" i="3"/>
  <c r="AE212" i="3"/>
  <c r="AI212" i="3" s="1"/>
  <c r="AE213" i="3"/>
  <c r="AE214" i="3"/>
  <c r="AE215" i="3"/>
  <c r="AE216" i="3"/>
  <c r="AE217" i="3"/>
  <c r="AE218" i="3"/>
  <c r="AE219" i="3"/>
  <c r="AE220" i="3"/>
  <c r="AE221" i="3"/>
  <c r="AE222" i="3"/>
  <c r="AE223" i="3"/>
  <c r="AI223" i="3" s="1"/>
  <c r="AE224" i="3"/>
  <c r="AI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E230" i="3"/>
  <c r="AI230" i="3" s="1"/>
  <c r="AE231" i="3"/>
  <c r="AE232" i="3"/>
  <c r="AI232" i="3" s="1"/>
  <c r="AE233" i="3"/>
  <c r="AI233" i="3" s="1"/>
  <c r="AE234" i="3"/>
  <c r="AI234" i="3" s="1"/>
  <c r="AE235" i="3"/>
  <c r="AI235" i="3" s="1"/>
  <c r="AE236" i="3"/>
  <c r="AI236" i="3" s="1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E262" i="3"/>
  <c r="AI262" i="3" s="1"/>
  <c r="AE263" i="3"/>
  <c r="AI263" i="3" s="1"/>
  <c r="AE264" i="3"/>
  <c r="AE265" i="3"/>
  <c r="AE266" i="3"/>
  <c r="AE267" i="3"/>
  <c r="AE268" i="3"/>
  <c r="AE269" i="3"/>
  <c r="AE270" i="3"/>
  <c r="AE271" i="3"/>
  <c r="AE272" i="3"/>
  <c r="AI272" i="3" s="1"/>
  <c r="AE273" i="3"/>
  <c r="AI273" i="3" s="1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I293" i="3" s="1"/>
  <c r="AE294" i="3"/>
  <c r="AI294" i="3" s="1"/>
  <c r="AE295" i="3"/>
  <c r="AI295" i="3" s="1"/>
  <c r="AE296" i="3"/>
  <c r="AI296" i="3" s="1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I331" i="3" s="1"/>
  <c r="AE332" i="3"/>
  <c r="AI332" i="3" s="1"/>
  <c r="AE333" i="3"/>
  <c r="AE334" i="3"/>
  <c r="AE335" i="3"/>
  <c r="AE336" i="3"/>
  <c r="AE337" i="3"/>
  <c r="AI337" i="3" s="1"/>
  <c r="AE338" i="3"/>
  <c r="AI338" i="3" s="1"/>
  <c r="AE339" i="3"/>
  <c r="AI339" i="3" s="1"/>
  <c r="AE340" i="3"/>
  <c r="AI340" i="3" s="1"/>
  <c r="AE341" i="3"/>
  <c r="AI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E349" i="3"/>
  <c r="AI349" i="3" s="1"/>
  <c r="AE350" i="3"/>
  <c r="AI350" i="3" s="1"/>
  <c r="AE351" i="3"/>
  <c r="AE352" i="3"/>
  <c r="AE353" i="3"/>
  <c r="AE354" i="3"/>
  <c r="AE355" i="3"/>
  <c r="AE356" i="3"/>
  <c r="AE357" i="3"/>
  <c r="AE358" i="3"/>
  <c r="AE359" i="3"/>
  <c r="AE360" i="3"/>
  <c r="AE361" i="3"/>
  <c r="AE366" i="3"/>
  <c r="AE367" i="3"/>
  <c r="AE368" i="3"/>
  <c r="AE369" i="3"/>
  <c r="AE370" i="3"/>
  <c r="AE371" i="3"/>
  <c r="AE372" i="3"/>
  <c r="AE373" i="3"/>
  <c r="AE374" i="3"/>
  <c r="AE375" i="3"/>
  <c r="AE376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2" i="3"/>
  <c r="Q486" i="3" l="1"/>
  <c r="AE486" i="3" s="1"/>
  <c r="V367" i="3"/>
  <c r="E254" i="3"/>
  <c r="E253" i="3"/>
  <c r="E252" i="3"/>
  <c r="E251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S150" i="3"/>
  <c r="Q103" i="3"/>
  <c r="AE103" i="3" s="1"/>
  <c r="AI103" i="3" s="1"/>
  <c r="P68" i="3"/>
  <c r="O68" i="3"/>
  <c r="S10" i="3"/>
  <c r="AF9" i="3"/>
  <c r="AE183" i="3" l="1"/>
  <c r="AI183" i="3" s="1"/>
  <c r="AE185" i="3"/>
  <c r="AI185" i="3" s="1"/>
  <c r="AE187" i="3"/>
  <c r="AI187" i="3" s="1"/>
  <c r="AE189" i="3"/>
  <c r="AI189" i="3" s="1"/>
  <c r="AE191" i="3"/>
  <c r="AI191" i="3" s="1"/>
  <c r="AE68" i="3"/>
  <c r="AE182" i="3"/>
  <c r="AI182" i="3" s="1"/>
  <c r="AE184" i="3"/>
  <c r="AI184" i="3" s="1"/>
  <c r="AE186" i="3"/>
  <c r="AI186" i="3" s="1"/>
  <c r="AE188" i="3"/>
  <c r="AI188" i="3" s="1"/>
  <c r="AE190" i="3"/>
  <c r="AI190" i="3" s="1"/>
  <c r="Q103" i="1"/>
  <c r="Q487" i="1" l="1"/>
  <c r="V368" i="1"/>
  <c r="O188" i="1" l="1"/>
  <c r="P188" i="1"/>
  <c r="O189" i="1"/>
  <c r="P189" i="1"/>
  <c r="O190" i="1"/>
  <c r="P190" i="1"/>
  <c r="O191" i="1"/>
  <c r="P191" i="1"/>
  <c r="P187" i="1"/>
  <c r="O187" i="1"/>
  <c r="O183" i="1"/>
  <c r="P183" i="1"/>
  <c r="O184" i="1"/>
  <c r="P184" i="1"/>
  <c r="O185" i="1"/>
  <c r="P185" i="1"/>
  <c r="O186" i="1"/>
  <c r="P186" i="1"/>
  <c r="P182" i="1"/>
  <c r="O182" i="1"/>
  <c r="F5" i="9"/>
  <c r="G5" i="9" s="1"/>
  <c r="H5" i="9" s="1"/>
  <c r="S150" i="1"/>
  <c r="AP9" i="1" l="1"/>
  <c r="S10" i="1"/>
  <c r="F4" i="9" l="1"/>
  <c r="B1" i="9"/>
  <c r="G4" i="9" l="1"/>
  <c r="H4" i="9" s="1"/>
  <c r="L13" i="8" l="1"/>
  <c r="L14" i="8"/>
  <c r="H15" i="8"/>
  <c r="H14" i="8"/>
  <c r="H13" i="8"/>
  <c r="E13" i="8"/>
  <c r="E12" i="8"/>
  <c r="B13" i="8"/>
  <c r="B12" i="8"/>
  <c r="B11" i="8"/>
  <c r="T2" i="8"/>
  <c r="T3" i="8"/>
  <c r="T4" i="8" s="1"/>
  <c r="Q4" i="8"/>
  <c r="Q3" i="8"/>
  <c r="Q2" i="8"/>
  <c r="N5" i="8"/>
  <c r="N4" i="8"/>
  <c r="N3" i="8"/>
  <c r="N2" i="8"/>
  <c r="N1" i="8"/>
  <c r="K4" i="8"/>
  <c r="K3" i="8"/>
  <c r="H5" i="8"/>
  <c r="H4" i="8"/>
  <c r="H3" i="8"/>
  <c r="E5" i="8"/>
  <c r="E4" i="8"/>
  <c r="E3" i="8"/>
  <c r="E254" i="1"/>
  <c r="E253" i="1"/>
  <c r="E252" i="1"/>
  <c r="E251" i="1"/>
  <c r="B4" i="8"/>
  <c r="B5" i="8" s="1"/>
  <c r="B6" i="8" s="1"/>
  <c r="L15" i="8" l="1"/>
  <c r="K5" i="8"/>
  <c r="C14" i="7"/>
  <c r="C11" i="7"/>
  <c r="C10" i="7"/>
  <c r="B18" i="5" l="1"/>
  <c r="D15" i="5"/>
  <c r="D8" i="5"/>
  <c r="AA114" i="1" l="1"/>
  <c r="AA113" i="1"/>
  <c r="AA112" i="1"/>
  <c r="AA111" i="1"/>
  <c r="AA110" i="1"/>
  <c r="AA108" i="1"/>
  <c r="AA106" i="1"/>
  <c r="P68" i="1"/>
  <c r="O68" i="1"/>
</calcChain>
</file>

<file path=xl/sharedStrings.xml><?xml version="1.0" encoding="utf-8"?>
<sst xmlns="http://schemas.openxmlformats.org/spreadsheetml/2006/main" count="7614" uniqueCount="1257">
  <si>
    <t>K4Nb6O17</t>
  </si>
  <si>
    <t>KLaNb2O7</t>
  </si>
  <si>
    <t>RbLaNb2O7</t>
  </si>
  <si>
    <t>CsLaNb2O7</t>
  </si>
  <si>
    <t>KCa2Nb3O10</t>
  </si>
  <si>
    <t>RbCa2Nb3O10</t>
  </si>
  <si>
    <t>CsCa2Nb3O10</t>
  </si>
  <si>
    <t>KSr2Nb3O10</t>
  </si>
  <si>
    <t>TiO2</t>
  </si>
  <si>
    <t>10.1070/rcr4547 </t>
  </si>
  <si>
    <t>RbLaTa2O7</t>
  </si>
  <si>
    <t>RbPrTa2O7</t>
  </si>
  <si>
    <t>RbNdTa2O7</t>
  </si>
  <si>
    <t>RbSmTa2O7</t>
  </si>
  <si>
    <t>CaTa2O6</t>
  </si>
  <si>
    <t>SrTa2O6</t>
  </si>
  <si>
    <t>BaTa2O6</t>
  </si>
  <si>
    <t>CaBi2Ta2O9</t>
  </si>
  <si>
    <t>BaBi2Ta2O9</t>
  </si>
  <si>
    <t>CaBi2Nb2O9</t>
  </si>
  <si>
    <t>SrBi2Nb2O9</t>
  </si>
  <si>
    <t>BaBi2Nb2O9</t>
  </si>
  <si>
    <t>PbBi2Nb1.8W0.2O9</t>
  </si>
  <si>
    <t>PbBi2Nb1.85W0.15O9</t>
  </si>
  <si>
    <t>PbBi2Nb1.9W0.1O9</t>
  </si>
  <si>
    <t>PbBi2Nb2O9</t>
  </si>
  <si>
    <t>PbBi2Nb1.9Ti0.1O9</t>
  </si>
  <si>
    <t>KTaO3</t>
  </si>
  <si>
    <t>NaTaO3</t>
  </si>
  <si>
    <t>10.1016/j.jssc.2006.01.024</t>
  </si>
  <si>
    <t>CaBi4Ti4O15</t>
  </si>
  <si>
    <t>PbBi4Ti4O15</t>
  </si>
  <si>
    <t>K0.5La0.5Ca1.5Nb3O10</t>
  </si>
  <si>
    <t>K0.5La0.25Bi0.25Ca0.75Pb0.75Nb3O10</t>
  </si>
  <si>
    <t>Sr3Ti2O7</t>
  </si>
  <si>
    <t>PbTiO3</t>
  </si>
  <si>
    <t>10.1039/B818922F</t>
  </si>
  <si>
    <t>Sr5Nb4O15</t>
  </si>
  <si>
    <t>Ba5Nb4O15</t>
  </si>
  <si>
    <t>CaLa4Ti4O15</t>
  </si>
  <si>
    <t>BaLa4Ti4O15</t>
  </si>
  <si>
    <t>La4Ti3O12</t>
  </si>
  <si>
    <t>SrLa4Ti4O15</t>
  </si>
  <si>
    <t>Ba3LaNb3O12</t>
  </si>
  <si>
    <t>K2La2Ti3O10</t>
  </si>
  <si>
    <t>Sr4Ti3O10</t>
  </si>
  <si>
    <t>La2Ti2O7</t>
  </si>
  <si>
    <t>La4CaTi5O17</t>
  </si>
  <si>
    <t>Ca2Nb2O7</t>
  </si>
  <si>
    <t>Sr2Nb2O7</t>
  </si>
  <si>
    <t>DOI</t>
  </si>
  <si>
    <t>SrBi2Ta2O9</t>
  </si>
  <si>
    <t>10.1063/1.118003</t>
  </si>
  <si>
    <t>Sr2SnFeO6</t>
  </si>
  <si>
    <t>10.1016/j.jmmm.2017.05.058</t>
  </si>
  <si>
    <t>10.1016/j.jhazmat.2011.02.064</t>
  </si>
  <si>
    <t>NiO</t>
  </si>
  <si>
    <t>10.1021/jp9919056</t>
  </si>
  <si>
    <t>Rb4Ta6O17</t>
  </si>
  <si>
    <t>Rb4Nb6O17</t>
  </si>
  <si>
    <t>Sr2TiO4</t>
  </si>
  <si>
    <t>Sr1.9La0.1TiO4</t>
  </si>
  <si>
    <t>10.1021/acscatal.8b00369</t>
  </si>
  <si>
    <t>HCa2Nb3O10</t>
  </si>
  <si>
    <t>10.1021/jp044833d</t>
  </si>
  <si>
    <t>Bi5Ti3FeO15</t>
  </si>
  <si>
    <t>10.1021/am505767c</t>
  </si>
  <si>
    <t>Bi4LaTi3FeO15</t>
  </si>
  <si>
    <t>Bi3La2Ti3FeO15</t>
  </si>
  <si>
    <t>Bi2WO6</t>
  </si>
  <si>
    <t>10.1039/C6TC02069K</t>
  </si>
  <si>
    <t>KLaTiO4</t>
  </si>
  <si>
    <t>KLaZr0.1Ti0.9O4</t>
  </si>
  <si>
    <t>KLaZrO4</t>
  </si>
  <si>
    <t>KLaZr0.7Ti0.3O4</t>
  </si>
  <si>
    <t>KLaZr0.5Ti0.5O4</t>
  </si>
  <si>
    <t>KLaZr0.3Ti0.7O4</t>
  </si>
  <si>
    <t>10.1023/a:1025812125852</t>
  </si>
  <si>
    <t>10.1016/j.solmat.2009.12.020</t>
  </si>
  <si>
    <t>K2La2Ti2.9Fe0.1O10</t>
  </si>
  <si>
    <t>10.1016/j.ijhydene.2010.01.022</t>
  </si>
  <si>
    <t>K2La2Ti2.8Fe0.2O10</t>
  </si>
  <si>
    <t>K2La2Ti2.7Fe0.3O10</t>
  </si>
  <si>
    <t>K2La2Ti2.6Fe0.4O10</t>
  </si>
  <si>
    <t>K2La2Ti2.5Fe0.5O10</t>
  </si>
  <si>
    <t>K2La2Ti2.8W0.2O10</t>
  </si>
  <si>
    <t>K2La2Ti2.8Ni0.2O10</t>
  </si>
  <si>
    <t>H2SrTa2O7</t>
  </si>
  <si>
    <t>Li2SrTa2O7</t>
  </si>
  <si>
    <t>10.1039/b312620j</t>
  </si>
  <si>
    <t>La1/3TaO3</t>
  </si>
  <si>
    <t>10.1021/cm050982c</t>
  </si>
  <si>
    <t>K2Sr1.5Ta3O10</t>
  </si>
  <si>
    <t>10.1016/j.cplett.2006.12.047</t>
  </si>
  <si>
    <t>10.1016/j.ijhydene.2005.10.005</t>
  </si>
  <si>
    <t>Na2Ca2Nb4O13</t>
  </si>
  <si>
    <t>10.1111/jace.12122</t>
  </si>
  <si>
    <t>Sr2FeTaO6</t>
  </si>
  <si>
    <t>Sr3FeTaO8</t>
  </si>
  <si>
    <t>Sr4FeTaO9</t>
  </si>
  <si>
    <t>10.1016/j.apcatb.2017.01.011</t>
  </si>
  <si>
    <t>10.1016/j.apcatb.2017.01.012</t>
  </si>
  <si>
    <t>10.1016/j.apcatb.2017.01.013</t>
  </si>
  <si>
    <t>10.1016/j.ijhydene.2009.07.047</t>
  </si>
  <si>
    <t>Bi2W2O9</t>
  </si>
  <si>
    <t>Bi14W2O27</t>
  </si>
  <si>
    <t>Bi2Ti2O7</t>
  </si>
  <si>
    <t>Bi4Ti3O12</t>
  </si>
  <si>
    <t>Bi3TiNbO9</t>
  </si>
  <si>
    <t>Bi2MoO6</t>
  </si>
  <si>
    <t>BaBi4Ti4O15</t>
  </si>
  <si>
    <t>10.1246/cl.1999.1103</t>
  </si>
  <si>
    <t>Perovskite</t>
  </si>
  <si>
    <t>Bandgap, eV</t>
  </si>
  <si>
    <t>10.1246/cl.2005.1528</t>
  </si>
  <si>
    <t>10.1021/ja049676a</t>
  </si>
  <si>
    <t>10.1016/j.ijhydene.2009.04.021</t>
  </si>
  <si>
    <t>10.1016/j.jssc.2008.05.020</t>
  </si>
  <si>
    <t>K0.5La0.5Bi2Ta2O9</t>
  </si>
  <si>
    <t>K0.5La0.5Bi2Nb2O9</t>
  </si>
  <si>
    <t>H1.9K0.3La0.5Bi0.1Ta2O7</t>
  </si>
  <si>
    <t>H1.6K0.2La0.3Bi0.1Nb2O6.5</t>
  </si>
  <si>
    <t>10.1016/j.ijhydene.2012.05.090</t>
  </si>
  <si>
    <t>H1.8Ca0.8Bi0.2Ta2O7</t>
  </si>
  <si>
    <t>H1.8Sr0.8Bi0.2Ta2O7</t>
  </si>
  <si>
    <t>H1.9Ba0.8Bi0.1Ta2O7</t>
  </si>
  <si>
    <t>10.1021/jacs.5b11191</t>
  </si>
  <si>
    <t>Bi4Nb8OCl</t>
  </si>
  <si>
    <t>BiOCl</t>
  </si>
  <si>
    <t>Bi4NbO8Cl</t>
  </si>
  <si>
    <t>Bi4NbO8Br</t>
  </si>
  <si>
    <t>Bi4TaO8Cl</t>
  </si>
  <si>
    <t>Bi4TaO8Br</t>
  </si>
  <si>
    <t>10.1039/c8cy00959g</t>
  </si>
  <si>
    <t>10.1021/cm990577j</t>
  </si>
  <si>
    <t>10.1039/B301938C</t>
  </si>
  <si>
    <t>HLaTa2O7</t>
  </si>
  <si>
    <t>NaLaTa2O7</t>
  </si>
  <si>
    <t>CsLaTa2O7</t>
  </si>
  <si>
    <t>HPrTa2O7</t>
  </si>
  <si>
    <t>NaPrTa2O7</t>
  </si>
  <si>
    <t>CsPrTa2O7</t>
  </si>
  <si>
    <t>HNdTa2O7</t>
  </si>
  <si>
    <t>NaNdTa2O7</t>
  </si>
  <si>
    <t>CsNdTa2O7</t>
  </si>
  <si>
    <t>HSmTa2O7</t>
  </si>
  <si>
    <t>NaSmTa2O7</t>
  </si>
  <si>
    <t>CsSmTa2O7</t>
  </si>
  <si>
    <t>LiCa2Ta3O10</t>
  </si>
  <si>
    <t>10.1246/bcsj.81.401</t>
  </si>
  <si>
    <t>10.1021/cm9007766</t>
  </si>
  <si>
    <t>HSr2Nb3O10</t>
  </si>
  <si>
    <t>10.1039/B903692J</t>
  </si>
  <si>
    <t>HLaNb2O7</t>
  </si>
  <si>
    <t>10.1016/j.solmat.2010.12.017</t>
  </si>
  <si>
    <t>KSr2TaNb2O10</t>
  </si>
  <si>
    <t>KSr2Ta1.5Nb1.5O10</t>
  </si>
  <si>
    <t>KSr2Ta2NbO10</t>
  </si>
  <si>
    <t>KSr2Ta3O10</t>
  </si>
  <si>
    <t>HSr2TaNb2O10</t>
  </si>
  <si>
    <t>HSr2Ta1.5Nb1.5O10</t>
  </si>
  <si>
    <t>HSr2Ta2NbO10</t>
  </si>
  <si>
    <t>HSr2Ta3O10</t>
  </si>
  <si>
    <t>10.1002/anie.201411494</t>
  </si>
  <si>
    <t>10.1021/cm902137s</t>
  </si>
  <si>
    <t>NaLaSrNb2NiO9</t>
  </si>
  <si>
    <t>CsLaSrNb2NiO9</t>
  </si>
  <si>
    <t>HLaSrNb2NiO9</t>
  </si>
  <si>
    <t>10.1016/j.jallcom.2006.11.201</t>
  </si>
  <si>
    <t>H2Ca4Nb6O20</t>
  </si>
  <si>
    <t>H2Ca4Ta2Nb4O20</t>
  </si>
  <si>
    <t>H2Ca4Ta3Nb3O20</t>
  </si>
  <si>
    <t>H2Ca4Ta4Nb2O20</t>
  </si>
  <si>
    <t>H2Ca4Ta6O20</t>
  </si>
  <si>
    <t>10.1021/cs200643h</t>
  </si>
  <si>
    <t>AgLaNb2O7</t>
  </si>
  <si>
    <t>10.1021/cs400466b</t>
  </si>
  <si>
    <t>AgCa2Nb3O10</t>
  </si>
  <si>
    <t>RbSr2Nb3O10</t>
  </si>
  <si>
    <t>AgSr2Nb3O10</t>
  </si>
  <si>
    <t>Rb2La2Ti3O10</t>
  </si>
  <si>
    <t>Ag2La2Ti3O10</t>
  </si>
  <si>
    <t>10.1246/cl.2006.1052</t>
  </si>
  <si>
    <t>10.1039/A902892G</t>
  </si>
  <si>
    <t>KBa2Ta3O10</t>
  </si>
  <si>
    <t>Sr2Ta2O7</t>
  </si>
  <si>
    <t>Sr2Nb0.05Ta0.95O7</t>
  </si>
  <si>
    <t>Sr2Nb0.15Ta0.85O7</t>
  </si>
  <si>
    <t>Sr2Nb0.25Ta0.75O7</t>
  </si>
  <si>
    <t>Sr2Nb0.35Ta0.65O7</t>
  </si>
  <si>
    <t>Sr2Nb0.5Ta0.5O7</t>
  </si>
  <si>
    <t>Sr2Nb0.8Ta0.2O7</t>
  </si>
  <si>
    <t>10.1016/s1010-6030(01)00574-3</t>
  </si>
  <si>
    <t>NdLaTi2O7</t>
  </si>
  <si>
    <t>Nd2Ti2O7</t>
  </si>
  <si>
    <t>Pr2Ti2O7</t>
  </si>
  <si>
    <t>PrLaTi2O7</t>
  </si>
  <si>
    <t>10.1021/jp034229n</t>
  </si>
  <si>
    <t>10.1016/j.apsusc.2009.05.146</t>
  </si>
  <si>
    <t>Cu(I)-K2La2Ti3O10</t>
  </si>
  <si>
    <t>Cu(I)-K4Nb6O17</t>
  </si>
  <si>
    <t>Cu(I)-KLaNb2O7</t>
  </si>
  <si>
    <t>Cu(I)-RbCa2Ta3O10</t>
  </si>
  <si>
    <t>RbCa2Ta3O10</t>
  </si>
  <si>
    <t>LiTaO3</t>
  </si>
  <si>
    <t>Cu(I)-LiTaO3</t>
  </si>
  <si>
    <t>Cu(I)-NaTaO3</t>
  </si>
  <si>
    <t>10.1039/c4sc01829j</t>
  </si>
  <si>
    <t>10.1016/j.solmat.2009.02.001</t>
  </si>
  <si>
    <t>10.1016/j.jhazmat.2008.11.040</t>
  </si>
  <si>
    <t>H0.98LaNb1.98Mo0.02O7</t>
  </si>
  <si>
    <t>H0.95LaNb1.95Mo0.05O7</t>
  </si>
  <si>
    <t>H0.85LaNb1.85Mo0.15O7</t>
  </si>
  <si>
    <t>10.1016/j.matlet.2007.08.089</t>
  </si>
  <si>
    <t>10.1016/j.ssi.2009.10.005</t>
  </si>
  <si>
    <t>CsCa2Ta3O10</t>
  </si>
  <si>
    <t>10.1039/c0cc05440b</t>
  </si>
  <si>
    <t>HPb2Nb3O10</t>
  </si>
  <si>
    <t>10.1016/j.apcata.2013.09.015</t>
  </si>
  <si>
    <t>10.1021/jp202783t</t>
  </si>
  <si>
    <t>Ba5Ta4O15</t>
  </si>
  <si>
    <t>Sr5Ta4O15</t>
  </si>
  <si>
    <t>10.1039/C3TA10446J</t>
  </si>
  <si>
    <t>10.1021/nn102469e</t>
  </si>
  <si>
    <t>10.1007/s11244-005-3837-x</t>
  </si>
  <si>
    <t>10.1021/jp0493226</t>
  </si>
  <si>
    <t>Fe0.02La1.98Ti2O7</t>
  </si>
  <si>
    <t>Cr0.02La1.98Ti2O7</t>
  </si>
  <si>
    <t>10.1039/b417052k</t>
  </si>
  <si>
    <t>10.1039/c3cy00179b</t>
  </si>
  <si>
    <t>10.1016/j.pnsc.2012.03.002</t>
  </si>
  <si>
    <t>10.1016/j.ijhydene.2014.02.172</t>
  </si>
  <si>
    <t>HCa2TaNb2O10</t>
  </si>
  <si>
    <t>10.1016/j.apcatb.2013.10.028</t>
  </si>
  <si>
    <t>10.1023/B:CATL.0000007154.30343.23</t>
  </si>
  <si>
    <t>10.1021/acssuschemeng.7b04181</t>
  </si>
  <si>
    <t>Na2Ta2O6</t>
  </si>
  <si>
    <t>K2Ta2O6</t>
  </si>
  <si>
    <t>10.1016/j.apcata.2005.11.007</t>
  </si>
  <si>
    <t>Ca2Ta2O7</t>
  </si>
  <si>
    <t>10.1088/0957-4484/17/19/014</t>
  </si>
  <si>
    <t>Ba5Ta2Nb2O15</t>
  </si>
  <si>
    <t>10.1002/smll.201402679</t>
  </si>
  <si>
    <t>10.1007/s10008-017-3533-3</t>
  </si>
  <si>
    <t>ZnO</t>
  </si>
  <si>
    <t>10.1039/C0EE00604A</t>
  </si>
  <si>
    <t>CdS</t>
  </si>
  <si>
    <t>Zn0.1Cd0.9S</t>
  </si>
  <si>
    <t>ZnS</t>
  </si>
  <si>
    <t>Zn0.9Cd0.1S</t>
  </si>
  <si>
    <t>Zn0.7Cd0.2S</t>
  </si>
  <si>
    <t>Zn0.5Cd0.5S</t>
  </si>
  <si>
    <t>Zn0.3Cd0.7S</t>
  </si>
  <si>
    <t>10.1016/j.jcat.2005.02.021</t>
  </si>
  <si>
    <t>Sr4Ta2O9</t>
  </si>
  <si>
    <t xml:space="preserve">CuBi2O4 </t>
  </si>
  <si>
    <t>10.1021/acsami.8b02439</t>
  </si>
  <si>
    <t>10.1016/S0927-6513(96)00112-5</t>
  </si>
  <si>
    <t>10.1021/ja3043678</t>
  </si>
  <si>
    <t>CsCa2Ta3O9.7N0.2</t>
  </si>
  <si>
    <t>10.1021/jp0751155</t>
  </si>
  <si>
    <t>10.1021/acsami.5b06281</t>
  </si>
  <si>
    <t>Ca2Nb3O10</t>
  </si>
  <si>
    <t>10.1039/C3RA40638E</t>
  </si>
  <si>
    <t>10.3390/catal3010001</t>
  </si>
  <si>
    <t>10.1021/ja207103j</t>
  </si>
  <si>
    <t>CsBa2Nb3O10</t>
  </si>
  <si>
    <t>10.1134/S0036023623602842</t>
  </si>
  <si>
    <t>HBa2Nb3O10</t>
  </si>
  <si>
    <t>10.3390/molecules28124807</t>
  </si>
  <si>
    <t>HSr2Nb3O19*yH2O</t>
  </si>
  <si>
    <t>HSr2Nb3O19*MeNH2*yH2O</t>
  </si>
  <si>
    <t>HSr2Nb3O19*EtNH2*yH2O</t>
  </si>
  <si>
    <t>HSr2Nb3O19*PrNH2*yH2O</t>
  </si>
  <si>
    <t>HSr2Nb3O19*BuNH2*yH2O</t>
  </si>
  <si>
    <t>HSr2Nb3O19*HxNH2*yH2O</t>
  </si>
  <si>
    <t>HSr2Nb3O19*OcNH2*yH2O</t>
  </si>
  <si>
    <t>HSr2Nb3O19*MeOH*yH2O</t>
  </si>
  <si>
    <t>HSr2Nb3O19*EtOH*yH2O</t>
  </si>
  <si>
    <t>HSr2Nb3O19*PrOH*yH2O</t>
  </si>
  <si>
    <t>HSr2Nb3O19*BuOH*yH2O</t>
  </si>
  <si>
    <t>HSr2Nb3O19*HxOH*yH2O</t>
  </si>
  <si>
    <t>Li2La2Ti3O10</t>
  </si>
  <si>
    <t>10.1134/S1070363212070018</t>
  </si>
  <si>
    <t>Na2La2Ti3O10</t>
  </si>
  <si>
    <t>Li2Nd2Ti3O10</t>
  </si>
  <si>
    <t>Na2Nd2Ti3O10</t>
  </si>
  <si>
    <t>K2Nd2Ti3O10</t>
  </si>
  <si>
    <t>KCa2Nb3O10-Yellow</t>
  </si>
  <si>
    <t>KCa2Nb3O10-Black</t>
  </si>
  <si>
    <t>10.1039/C6RA11407E</t>
  </si>
  <si>
    <t>10.1021/acsnano.7b06131</t>
  </si>
  <si>
    <t>10.1002/asia.201701001</t>
  </si>
  <si>
    <t>Ca2Nb2TaO10</t>
  </si>
  <si>
    <t>10.1039/C5CY01246E</t>
  </si>
  <si>
    <t>10.1002/anie.201408441</t>
  </si>
  <si>
    <t>HCa1.5Sr0.5Nb3O10</t>
  </si>
  <si>
    <t>HCaSrNb3O10</t>
  </si>
  <si>
    <t>HCa0.5Sr1.5Nb3O10</t>
  </si>
  <si>
    <t>HCa2Nb2.7Ta0.3O10</t>
  </si>
  <si>
    <t>HCa2Nb2TaO10</t>
  </si>
  <si>
    <t>HCa2Nb1.5Ta1.5O10</t>
  </si>
  <si>
    <t>10.1002/cssc.201501237</t>
  </si>
  <si>
    <t>KCaSrNb3O10</t>
  </si>
  <si>
    <t>H4Nb6O17</t>
  </si>
  <si>
    <t>10.1021/jp900842e</t>
  </si>
  <si>
    <t>10.1021/acscatal.5b00040</t>
  </si>
  <si>
    <t>10.1016/j.apcatb.2016.09.021</t>
  </si>
  <si>
    <t>KCa2Ta3O10</t>
  </si>
  <si>
    <t>10.1039/C8CY00930A</t>
  </si>
  <si>
    <t>10.1016/j.cattod.2018.03.037</t>
  </si>
  <si>
    <t>CsBa2Ta3O10</t>
  </si>
  <si>
    <t>10.1021/acs.cgd.6b00081</t>
  </si>
  <si>
    <t xml:space="preserve">K2La2Ti3O10 </t>
  </si>
  <si>
    <t>10.1016/j.cattod.2012.05.009</t>
  </si>
  <si>
    <t>10.1038/s41598-017-03911-6</t>
  </si>
  <si>
    <t>Cs0.67Ti1.83O4</t>
  </si>
  <si>
    <t>10.1021/jp805488h</t>
  </si>
  <si>
    <t>HLaTiO4</t>
  </si>
  <si>
    <t>10.3390/catal13040749</t>
  </si>
  <si>
    <t>HLaTiO4*MeNH2</t>
  </si>
  <si>
    <t>HLaTiO4*EtNH2</t>
  </si>
  <si>
    <t>HLaTiO4*PrNH2</t>
  </si>
  <si>
    <t>HLaTiO4*BuNH2</t>
  </si>
  <si>
    <t>HLaTiO4*HxNH2</t>
  </si>
  <si>
    <t>HLaTiO4*OxNH2</t>
  </si>
  <si>
    <t>HLaTiO4*MeOH</t>
  </si>
  <si>
    <t>HLaTiO4*EtOH</t>
  </si>
  <si>
    <t>HLaTiO4*PrOH</t>
  </si>
  <si>
    <t>HLaTiO4*BuOH</t>
  </si>
  <si>
    <t>HLaTiO4*HxOH</t>
  </si>
  <si>
    <t>HLaTiO4*OxOH</t>
  </si>
  <si>
    <t>HNdTiO4</t>
  </si>
  <si>
    <t>HNdTiO4*MeNH2</t>
  </si>
  <si>
    <t>HNdTiO4*EtNH2</t>
  </si>
  <si>
    <t>HNdTiO4*PrNH2</t>
  </si>
  <si>
    <t>HNdTiO4*BuNH2</t>
  </si>
  <si>
    <t>HNdTiO4*HxNH2</t>
  </si>
  <si>
    <t>HNdTiO4*OxNH2</t>
  </si>
  <si>
    <t>HNdTiO4*MeOH</t>
  </si>
  <si>
    <t>HNdTiO4*EtOH</t>
  </si>
  <si>
    <t>HNdTiO4*PrOH</t>
  </si>
  <si>
    <t>HNdTiO4*BuOH</t>
  </si>
  <si>
    <t>HNdTiO4*HxOH</t>
  </si>
  <si>
    <t>HNdTiO4*OxOH</t>
  </si>
  <si>
    <t>10.3390/catal13030614</t>
  </si>
  <si>
    <t>HCa2Nb3O10*MeOH</t>
  </si>
  <si>
    <t>HCa2Nb3O10*EtOH</t>
  </si>
  <si>
    <t>HCa2Nb3O10*PrOH</t>
  </si>
  <si>
    <t>HCa2Nb3O10*BuOH</t>
  </si>
  <si>
    <t>HCa2Nb3O10*HxOH</t>
  </si>
  <si>
    <t>HCa2Nb3O10*OxOH</t>
  </si>
  <si>
    <t>10.3390/catal11080897</t>
  </si>
  <si>
    <t>H2La2Ti3O10</t>
  </si>
  <si>
    <t>10.1155/2017/9628146</t>
  </si>
  <si>
    <t>LiNdTa2O7</t>
  </si>
  <si>
    <t>KNdTa2O7</t>
  </si>
  <si>
    <t>10.1134/S1070363214100041</t>
  </si>
  <si>
    <t>HLa2Ti3O10</t>
  </si>
  <si>
    <t>HLa2Ti3O10*EtNH2</t>
  </si>
  <si>
    <t>HLa2Ti3O10*EtOH</t>
  </si>
  <si>
    <t>10.3390/nano12152717</t>
  </si>
  <si>
    <t>10.1016/j.ceramint.2021.11.284</t>
  </si>
  <si>
    <t>HCa2Nb3O10*MeNH2</t>
  </si>
  <si>
    <t>HCa2Nb3O10*EtNH2</t>
  </si>
  <si>
    <t>HCa2Nb3O10*PrNH2</t>
  </si>
  <si>
    <t>HCa2Nb3O10*BuNH2</t>
  </si>
  <si>
    <t>HCa2Nb3O10*HxNH2</t>
  </si>
  <si>
    <t>HCa2Nb3O10*OcNH2</t>
  </si>
  <si>
    <t>H2La2Ti3O10*MeNH2</t>
  </si>
  <si>
    <t>H2La2Ti3O10*EtNH2</t>
  </si>
  <si>
    <t>H2La2Ti3O10*PrNH2</t>
  </si>
  <si>
    <t>H2La2Ti3O10*BuNH2</t>
  </si>
  <si>
    <t>H2La2Ti3O10*HxNH2</t>
  </si>
  <si>
    <t>H2La2Ti3O10*OcNH2</t>
  </si>
  <si>
    <t>H2La2Ti3O10*MeOH</t>
  </si>
  <si>
    <t>H2La2Ti3O10*EtOH</t>
  </si>
  <si>
    <t>H2La2Ti3O10*PrOH</t>
  </si>
  <si>
    <t>H2La2Ti3O10*BuOH</t>
  </si>
  <si>
    <t>H2La2Ti3O10*HxOH</t>
  </si>
  <si>
    <t>10.3390/catal11111279</t>
  </si>
  <si>
    <t>H2Nd2Ti3O10</t>
  </si>
  <si>
    <t>H2Nd2Ti3O10*MeNH2</t>
  </si>
  <si>
    <t>H2Nd2Ti3O10*EtNH2</t>
  </si>
  <si>
    <t>H2Nd2Ti3O10*PrNH2</t>
  </si>
  <si>
    <t>H2Nd2Ti3O10*BuNH2</t>
  </si>
  <si>
    <t>H2Nd2Ti3O10*HxNH2</t>
  </si>
  <si>
    <t>H2Nd2Ti3O10*OcNH2</t>
  </si>
  <si>
    <t>H2Nd2Ti3O10*MeOH</t>
  </si>
  <si>
    <t>H2Nd2Ti3O10*EtOH</t>
  </si>
  <si>
    <t>H2Nd2Ti3O10*PrOH</t>
  </si>
  <si>
    <t>H2Nd2Ti3O10*BuOH</t>
  </si>
  <si>
    <t>H2Nd2Ti3O10*HxOH</t>
  </si>
  <si>
    <t>10.1021/acsomega.0c00424</t>
  </si>
  <si>
    <t>H2K0.5Bi2.5Ti4O13*H2O</t>
  </si>
  <si>
    <t>H2K0.5Bi2.5Ti4O13*H2O*MeNH2</t>
  </si>
  <si>
    <t>H2K0.5Bi2.5Ti4O13*H2O*EtNH3</t>
  </si>
  <si>
    <t>H2K0.5Bi2.5Ti4O13*H2O*PrNH4</t>
  </si>
  <si>
    <t>H2K0.5Bi2.5Ti4O13*H2O*BuNH5</t>
  </si>
  <si>
    <t>H2K0.5Bi2.5Ti4O13*H2O*HxNH6</t>
  </si>
  <si>
    <t>H2K0.5Bi2.5Ti4O13*H2O*OcNH7</t>
  </si>
  <si>
    <t>10.3389/fchem.2019.00863</t>
  </si>
  <si>
    <t>10.1021/ja7114772</t>
  </si>
  <si>
    <t>K2Gd1.4Eu0.6Ti3O10</t>
  </si>
  <si>
    <t>H2Gd1.4Eu0.6Ti3O10</t>
  </si>
  <si>
    <t>RbLa0.7Tb0.3Ta2O7</t>
  </si>
  <si>
    <t>La3Ni2O6.92</t>
  </si>
  <si>
    <t>La3Ni2O6.35</t>
  </si>
  <si>
    <t>10.1006/jssc.1994.1059</t>
  </si>
  <si>
    <t>La1/3NbO3</t>
  </si>
  <si>
    <t xml:space="preserve">CaTiO3 </t>
  </si>
  <si>
    <t>10.1021/ic101955v</t>
  </si>
  <si>
    <t>10.1021/acs.chemmater.9b00567</t>
  </si>
  <si>
    <t>Sr2Bi3Ta2O11Cl</t>
  </si>
  <si>
    <t>SrPbBi3Ta2O11Cl</t>
  </si>
  <si>
    <t>Ba2Bi3Ta2O11Cl</t>
  </si>
  <si>
    <t>BaPbBi3Ta2O11Cl</t>
  </si>
  <si>
    <t>SrBi4TiTaO11Cl</t>
  </si>
  <si>
    <t>BaBi4TiTaO11Cl</t>
  </si>
  <si>
    <t>PbBi4TiTaO11Cl</t>
  </si>
  <si>
    <t>SrPbBi3Nb2O11Cl</t>
  </si>
  <si>
    <t>Ba2Bi3Nb2O11Cl</t>
  </si>
  <si>
    <t>BaPbBi3Nb2O11Cl</t>
  </si>
  <si>
    <t>SrBi4TiNbO11Cl</t>
  </si>
  <si>
    <t>BaBi4TiNbO11Cl</t>
  </si>
  <si>
    <t>PbBi4TiNbO11Cl</t>
  </si>
  <si>
    <t>Sr2Bi3Nb2O11Cl</t>
  </si>
  <si>
    <t>HCa2Nb3O10*MeNH2/Pt</t>
  </si>
  <si>
    <t>HCa2Nb3O10*BuNH2/Pt</t>
  </si>
  <si>
    <t>HCa2Nb3O10*OcNH2/Pt</t>
  </si>
  <si>
    <t>HCa2Nb3O10/Pt*MeNH2</t>
  </si>
  <si>
    <t>HCa2Nb3O10/Pt*BuNH2</t>
  </si>
  <si>
    <t>*</t>
  </si>
  <si>
    <t>Surface area</t>
  </si>
  <si>
    <t>IR</t>
  </si>
  <si>
    <t>10.1016/J.IJHYDENE.2009.04.021</t>
  </si>
  <si>
    <t>SEM/TEM</t>
  </si>
  <si>
    <t>UV speactrum</t>
  </si>
  <si>
    <t>Symmetry group</t>
  </si>
  <si>
    <t>P4/mmm</t>
  </si>
  <si>
    <t>I4/mmm</t>
  </si>
  <si>
    <t>XRD pattern</t>
  </si>
  <si>
    <t>AQY</t>
  </si>
  <si>
    <t>Crystal structure</t>
  </si>
  <si>
    <t>Fm3m</t>
  </si>
  <si>
    <t>EDX</t>
  </si>
  <si>
    <t>XPS</t>
  </si>
  <si>
    <t>10.1038/ncomms1690</t>
  </si>
  <si>
    <t>Emission and excitation spectra</t>
  </si>
  <si>
    <t>Raman</t>
  </si>
  <si>
    <t>A21am</t>
  </si>
  <si>
    <t>P4212</t>
  </si>
  <si>
    <t>P42412</t>
  </si>
  <si>
    <t>10.1016/s1466-6049(01)00071-x</t>
  </si>
  <si>
    <t>10.1007/BF00765319</t>
  </si>
  <si>
    <t>KCa2NaNb4O13</t>
  </si>
  <si>
    <t>H2/O2 rate, umol/(h*g)</t>
  </si>
  <si>
    <t>Conditions</t>
  </si>
  <si>
    <t>450 W Hg-lamp. 14% CH3OH</t>
  </si>
  <si>
    <t>inf</t>
  </si>
  <si>
    <t>400 W Hg, 1 mol/L CH3OH</t>
  </si>
  <si>
    <t>350 W Hg-lamp. 14% CH3OH</t>
  </si>
  <si>
    <t>PDF#49-0608</t>
  </si>
  <si>
    <t>PDF#38-1418</t>
  </si>
  <si>
    <t>-</t>
  </si>
  <si>
    <t>450 W Xe-Ar, 15% CH3OH, 0.1%Pt</t>
  </si>
  <si>
    <t>Number of octahedrons on a layer</t>
  </si>
  <si>
    <t>a, A</t>
  </si>
  <si>
    <t>b, A</t>
  </si>
  <si>
    <t>c, A</t>
  </si>
  <si>
    <t>350 W Hg-lamp. 15% CH3OH</t>
  </si>
  <si>
    <t>450 W Xe-Ar, 15% CH3OH,</t>
  </si>
  <si>
    <t>Cmcm</t>
  </si>
  <si>
    <t>Кристаллическая структура</t>
  </si>
  <si>
    <t>Параметры элементарной ячейки</t>
  </si>
  <si>
    <t>Удельная площадь поверхности</t>
  </si>
  <si>
    <t>Скорость выделения водорода</t>
  </si>
  <si>
    <t>ИК спектр</t>
  </si>
  <si>
    <t>Спектр комбинационного рассеяния</t>
  </si>
  <si>
    <t>UV-vis спектры</t>
  </si>
  <si>
    <t>XPS спектры</t>
  </si>
  <si>
    <t>(BA-H501-USHIO), Na2S/Na2SO3,</t>
  </si>
  <si>
    <t>400 W Hg-lamp</t>
  </si>
  <si>
    <t>400 W Hg-lamp, Pt, 14% CH3OH</t>
  </si>
  <si>
    <t>Immm</t>
  </si>
  <si>
    <t>Pbnm</t>
  </si>
  <si>
    <t>P4/mbm</t>
  </si>
  <si>
    <t>JCPD 49e0609</t>
  </si>
  <si>
    <t>JCPD 49e0607</t>
  </si>
  <si>
    <t>JCPDS 84-0843</t>
  </si>
  <si>
    <t>JCPDS 54-0818</t>
  </si>
  <si>
    <t>JCPDS 54-0819</t>
  </si>
  <si>
    <t>JCPDS 54-0124</t>
  </si>
  <si>
    <t>PDF#51-1876</t>
  </si>
  <si>
    <t>PDF#52-1863</t>
  </si>
  <si>
    <t>P212121</t>
  </si>
  <si>
    <t>P42212</t>
  </si>
  <si>
    <t>451 W Hg-lamp. 14% CH3OH</t>
  </si>
  <si>
    <t>452 W Hg-lamp. 14% CH3OH</t>
  </si>
  <si>
    <t>453 W Hg-lamp. 14% CH3OH</t>
  </si>
  <si>
    <t>454 W Hg-lamp. 14% CH3OH</t>
  </si>
  <si>
    <t>455 W Hg-lamp. 14% CH3OH</t>
  </si>
  <si>
    <t>456 W Hg-lamp. 14% CH3OH</t>
  </si>
  <si>
    <t>457 W Hg-lamp. 14% CH3OH</t>
  </si>
  <si>
    <t>458 W Hg-lamp. 14% CH3OH</t>
  </si>
  <si>
    <t>https://www.wellesu.com/10.1016/0025-5408(81)90063-5</t>
  </si>
  <si>
    <t>https://www.crystallography.net/cod/1518045.html</t>
  </si>
  <si>
    <t>https://www.wellesu.com/10.1016/0025-5408(90)90035-z</t>
  </si>
  <si>
    <t>https://www.wellesu.com/10.1016/0025-5408(87)90060-2</t>
  </si>
  <si>
    <t>Related links</t>
  </si>
  <si>
    <t>10.1016/0025-5408(87)90060-2 </t>
  </si>
  <si>
    <t>https://sci-hub.ru/10.1016/0025-5408(81)90063-5</t>
  </si>
  <si>
    <t xml:space="preserve">https://sci-hub.ru/10.1016/0025-5408(81)90063-5; https://sci-hub.ru/10.1021/ic00217a006; </t>
  </si>
  <si>
    <t>Pmaa</t>
  </si>
  <si>
    <t>Processed</t>
  </si>
  <si>
    <t>Imma</t>
  </si>
  <si>
    <t>Ia1/acd</t>
  </si>
  <si>
    <t>https://next-gen.materialsproject.org/materials/mp-1178119</t>
  </si>
  <si>
    <t>T</t>
  </si>
  <si>
    <t>O</t>
  </si>
  <si>
    <t>C</t>
  </si>
  <si>
    <t>orthorhombic</t>
  </si>
  <si>
    <t>cubic</t>
  </si>
  <si>
    <t>tetragonal</t>
  </si>
  <si>
    <t>Пространственная группа симметрии</t>
  </si>
  <si>
    <t>SEM/TEM фотографии (размер частиц)</t>
  </si>
  <si>
    <t>Materials Project ID</t>
  </si>
  <si>
    <t>mp-560692</t>
  </si>
  <si>
    <t>mp-1223501</t>
  </si>
  <si>
    <t>mp-553965</t>
  </si>
  <si>
    <t>mp-553248</t>
  </si>
  <si>
    <t>mp-557195</t>
  </si>
  <si>
    <t>mp-20396</t>
  </si>
  <si>
    <t>mp-581330</t>
  </si>
  <si>
    <t>mp-1245098</t>
  </si>
  <si>
    <t>mp-541600</t>
  </si>
  <si>
    <t>mp-554038</t>
  </si>
  <si>
    <t>mp-17715</t>
  </si>
  <si>
    <t>mp-676339</t>
  </si>
  <si>
    <t>mp-556848</t>
  </si>
  <si>
    <t>mp-554675</t>
  </si>
  <si>
    <t>mp-23611</t>
  </si>
  <si>
    <t>mp-555616</t>
  </si>
  <si>
    <t>mp-23614</t>
  </si>
  <si>
    <t>mp-555867</t>
  </si>
  <si>
    <t>mp-23101</t>
  </si>
  <si>
    <t>mp-3349</t>
  </si>
  <si>
    <t>mp-19845</t>
  </si>
  <si>
    <t>mp-561133</t>
  </si>
  <si>
    <t>mp-3563</t>
  </si>
  <si>
    <t>mp-1228245</t>
  </si>
  <si>
    <t>mp-3249</t>
  </si>
  <si>
    <t>mp-1228150</t>
  </si>
  <si>
    <t>mp-6548</t>
  </si>
  <si>
    <t>mp-31213</t>
  </si>
  <si>
    <t>mp-4423</t>
  </si>
  <si>
    <t>mp-4155</t>
  </si>
  <si>
    <t>mp-15590</t>
  </si>
  <si>
    <t>mp-1218821</t>
  </si>
  <si>
    <t>mp-1179025</t>
  </si>
  <si>
    <t>mp-13664</t>
  </si>
  <si>
    <t>mp-1180047</t>
  </si>
  <si>
    <t>mp-5532</t>
  </si>
  <si>
    <t>mp-1217452</t>
  </si>
  <si>
    <t>mp-554500</t>
  </si>
  <si>
    <t>mp-1104930</t>
  </si>
  <si>
    <t>mp-6259</t>
  </si>
  <si>
    <t>mp-3614</t>
  </si>
  <si>
    <t>mp-990430</t>
  </si>
  <si>
    <t>mp-31760</t>
  </si>
  <si>
    <t>mp-1197485</t>
  </si>
  <si>
    <t>mp-559482</t>
  </si>
  <si>
    <t>mp-1216832</t>
  </si>
  <si>
    <t>mp-23423</t>
  </si>
  <si>
    <t>mp-1227554</t>
  </si>
  <si>
    <t>mp-22939</t>
  </si>
  <si>
    <t>mp-23630</t>
  </si>
  <si>
    <t>mp-1198841</t>
  </si>
  <si>
    <t>mp-558314</t>
  </si>
  <si>
    <t>mp-554207</t>
  </si>
  <si>
    <t>mp-1220741</t>
  </si>
  <si>
    <t>mp-774479</t>
  </si>
  <si>
    <t>mp-1205881</t>
  </si>
  <si>
    <t>mp-1222828</t>
  </si>
  <si>
    <t>mp-22720</t>
  </si>
  <si>
    <t>mp-6000</t>
  </si>
  <si>
    <t>mp-555785</t>
  </si>
  <si>
    <t>mp-15201</t>
  </si>
  <si>
    <t>mp-6680</t>
  </si>
  <si>
    <t>mp-754345</t>
  </si>
  <si>
    <t>mp-676280</t>
  </si>
  <si>
    <t>mp-10347</t>
  </si>
  <si>
    <t>mp-504554</t>
  </si>
  <si>
    <t>mp-769297</t>
  </si>
  <si>
    <t>mp-640836</t>
  </si>
  <si>
    <t>mp-1245015</t>
  </si>
  <si>
    <t>mp-1021511</t>
  </si>
  <si>
    <t>mp-1244890</t>
  </si>
  <si>
    <t>mp-769246</t>
  </si>
  <si>
    <t>mp-560165</t>
  </si>
  <si>
    <t>mp-505814</t>
  </si>
  <si>
    <t>mp-9406</t>
  </si>
  <si>
    <t>mp-6144</t>
  </si>
  <si>
    <t>mp-6119</t>
  </si>
  <si>
    <t>mp-1223975</t>
  </si>
  <si>
    <t>mp-1223520</t>
  </si>
  <si>
    <t>mp-3442</t>
  </si>
  <si>
    <t>10.1016/j.physb.2017.09.060</t>
  </si>
  <si>
    <t>10.1021/cm302480h</t>
  </si>
  <si>
    <t>COD_ID</t>
  </si>
  <si>
    <t>1001842</t>
  </si>
  <si>
    <t>1545643</t>
  </si>
  <si>
    <t>2004917</t>
  </si>
  <si>
    <t>1521061</t>
  </si>
  <si>
    <t>2238958</t>
  </si>
  <si>
    <t>1518045</t>
  </si>
  <si>
    <t>1010942</t>
  </si>
  <si>
    <t>2002339</t>
  </si>
  <si>
    <t>1534928</t>
  </si>
  <si>
    <t>1537578</t>
  </si>
  <si>
    <t>1525923</t>
  </si>
  <si>
    <t>1521923</t>
  </si>
  <si>
    <t>1525921</t>
  </si>
  <si>
    <t>1531753</t>
  </si>
  <si>
    <t>7221049</t>
  </si>
  <si>
    <t>1531664</t>
  </si>
  <si>
    <t>1533576</t>
  </si>
  <si>
    <t>1530317</t>
  </si>
  <si>
    <t>1011028</t>
  </si>
  <si>
    <t>8101224</t>
  </si>
  <si>
    <t>7039788</t>
  </si>
  <si>
    <t>1526777</t>
  </si>
  <si>
    <t>1526720</t>
  </si>
  <si>
    <t>1001022</t>
  </si>
  <si>
    <t>1011128</t>
  </si>
  <si>
    <t>2002850</t>
  </si>
  <si>
    <t>1528445</t>
  </si>
  <si>
    <t>2106523</t>
  </si>
  <si>
    <t>1010093</t>
  </si>
  <si>
    <t>1517788</t>
  </si>
  <si>
    <t>1522043</t>
  </si>
  <si>
    <t>1521427</t>
  </si>
  <si>
    <t>1528730</t>
  </si>
  <si>
    <t>2229871</t>
  </si>
  <si>
    <t>7221013</t>
  </si>
  <si>
    <t>2102087</t>
  </si>
  <si>
    <t>1544411</t>
  </si>
  <si>
    <t>1528814</t>
  </si>
  <si>
    <t>7213033</t>
  </si>
  <si>
    <t>1533740</t>
  </si>
  <si>
    <t>1529003</t>
  </si>
  <si>
    <t>1525625</t>
  </si>
  <si>
    <t>1531494</t>
  </si>
  <si>
    <t>1011175</t>
  </si>
  <si>
    <t>1529527</t>
  </si>
  <si>
    <t>7221321</t>
  </si>
  <si>
    <t>1544432</t>
  </si>
  <si>
    <t>1522041</t>
  </si>
  <si>
    <t>1509430</t>
  </si>
  <si>
    <t>1526803</t>
  </si>
  <si>
    <t>1509663</t>
  </si>
  <si>
    <t>2002197</t>
  </si>
  <si>
    <t>1522042</t>
  </si>
  <si>
    <t>1531051</t>
  </si>
  <si>
    <t>1521385</t>
  </si>
  <si>
    <t>2106435</t>
  </si>
  <si>
    <t>1001030</t>
  </si>
  <si>
    <t>1001177</t>
  </si>
  <si>
    <t>7039790</t>
  </si>
  <si>
    <t>1011258</t>
  </si>
  <si>
    <t>1011054</t>
  </si>
  <si>
    <t>1011195</t>
  </si>
  <si>
    <t>1004051</t>
  </si>
  <si>
    <t>1526807</t>
  </si>
  <si>
    <t>1544433</t>
  </si>
  <si>
    <t>2007573</t>
  </si>
  <si>
    <t>1522039</t>
  </si>
  <si>
    <t>4101345</t>
  </si>
  <si>
    <t>1000022</t>
  </si>
  <si>
    <t>Dopant</t>
  </si>
  <si>
    <t>N</t>
  </si>
  <si>
    <t>Sn0.45K0.2H0.9La2Ti3O10</t>
  </si>
  <si>
    <t>Co</t>
  </si>
  <si>
    <t>Cs0.03Na0.91Ca1.97Ta3O10</t>
  </si>
  <si>
    <t>Cs0.03Na0.1H0.87Ca2.11Ta3O10</t>
  </si>
  <si>
    <t>1.86 H2O</t>
  </si>
  <si>
    <t>0.38 H2O</t>
  </si>
  <si>
    <t>mp-1221096</t>
  </si>
  <si>
    <t>Hill formula</t>
  </si>
  <si>
    <t>K4 Nb6 O17</t>
  </si>
  <si>
    <t>K La Nb2 O7</t>
  </si>
  <si>
    <t>La Nb2 O7 Rb</t>
  </si>
  <si>
    <t>Cs La Nb2 O7</t>
  </si>
  <si>
    <t>Ca2 K Nb3 O10</t>
  </si>
  <si>
    <t>Ca2 Nb3 O10 Rb</t>
  </si>
  <si>
    <t>Ca2 Cs Nb3 O10</t>
  </si>
  <si>
    <t>K Nb3 O10 Sr2</t>
  </si>
  <si>
    <t>Ca2 K Na Nb4 O13</t>
  </si>
  <si>
    <t>O2 Ti</t>
  </si>
  <si>
    <t>La O7 Rb Ta2</t>
  </si>
  <si>
    <t>O7 Pr Rb Ta2</t>
  </si>
  <si>
    <t>Nd O7 Rb Ta2</t>
  </si>
  <si>
    <t>O7 Rb Sm Ta2</t>
  </si>
  <si>
    <t>Ca O6 Ta2</t>
  </si>
  <si>
    <t>O6 Sr Ta2</t>
  </si>
  <si>
    <t>Ba O6 Ta2</t>
  </si>
  <si>
    <t>Bi2 Ca O9 Ta2</t>
  </si>
  <si>
    <t>Bi2 O9 Sr Ta2</t>
  </si>
  <si>
    <t>Ba Bi2 O9 Ta2</t>
  </si>
  <si>
    <t>Bi2 Ca Nb2 O9</t>
  </si>
  <si>
    <t>Bi2 Nb2 O9 Sr</t>
  </si>
  <si>
    <t>Ba Bi2 Nb2 O9</t>
  </si>
  <si>
    <t>Bi2 Nb2 O9 Pb</t>
  </si>
  <si>
    <t>Bi4 Ca O15 Ti4</t>
  </si>
  <si>
    <t>Bi4 O15 Pb Ti4</t>
  </si>
  <si>
    <t>O7 Sr3 Ti2</t>
  </si>
  <si>
    <t>O3 Pb Ti</t>
  </si>
  <si>
    <t>Nb4 O15 Sr5</t>
  </si>
  <si>
    <t>Ba5 Nb4 O15</t>
  </si>
  <si>
    <t>Ca La4 O15 Ti4</t>
  </si>
  <si>
    <t>Ba La4 O15 Ti4</t>
  </si>
  <si>
    <t>La4 O12 Ti3</t>
  </si>
  <si>
    <t>La4 O15 Sr Ti4</t>
  </si>
  <si>
    <t>Ba3 La Nb3 O12</t>
  </si>
  <si>
    <t>K2 La2 O10 Ti3</t>
  </si>
  <si>
    <t>O10 Sr4 Ti3</t>
  </si>
  <si>
    <t>La2 O7 Ti2</t>
  </si>
  <si>
    <t>Ca La4 O17 Ti5</t>
  </si>
  <si>
    <t>Ca2 Nb2 O7</t>
  </si>
  <si>
    <t>Nb2 O7 Sr2</t>
  </si>
  <si>
    <t>Fe O6 Sn Sr2</t>
  </si>
  <si>
    <t>Bi4 O12 Ti3</t>
  </si>
  <si>
    <t>Bi2 O10 Ti3</t>
  </si>
  <si>
    <t>O7 Sr2 Ta2</t>
  </si>
  <si>
    <t>Ni O</t>
  </si>
  <si>
    <t>O17 Rb4 Ta6</t>
  </si>
  <si>
    <t>Nb6 O17 Rb4</t>
  </si>
  <si>
    <t>O4 Sr2 Ti</t>
  </si>
  <si>
    <t>Ca2 Cs O10 Ta3</t>
  </si>
  <si>
    <t>Bi5 Fe O15 Ti3</t>
  </si>
  <si>
    <t>Bi4 Fe La O15 Ti3</t>
  </si>
  <si>
    <t>Bi3 Fe La2 O15 Ti3</t>
  </si>
  <si>
    <t>Bi2 O6 W</t>
  </si>
  <si>
    <t>K La O4 Ti</t>
  </si>
  <si>
    <t>K La O4 Zr</t>
  </si>
  <si>
    <t>Li2 O7 Sr Ta2</t>
  </si>
  <si>
    <t>K O3 Ta</t>
  </si>
  <si>
    <t>H2 O7 Sr Ta2</t>
  </si>
  <si>
    <t>Ca2 Na2 Nb4 O13</t>
  </si>
  <si>
    <t>Fe O6 Sr2 Ta</t>
  </si>
  <si>
    <t>Fe O8 Sr3 Ta</t>
  </si>
  <si>
    <t>Fe O9 Sr4 Ta</t>
  </si>
  <si>
    <t>Bi2 O9 W2</t>
  </si>
  <si>
    <t>Bi14 O27 W2</t>
  </si>
  <si>
    <t>Bi2 O7 Ti2</t>
  </si>
  <si>
    <t>Bi3 Nb O9 Ti</t>
  </si>
  <si>
    <t>Bi2 Mo O6</t>
  </si>
  <si>
    <t>Ba Bi4 O15 Ti4</t>
  </si>
  <si>
    <t>Bi4 Cl Nb8 O</t>
  </si>
  <si>
    <t>Bi Cl O</t>
  </si>
  <si>
    <t>Bi4 Cl Nb O8</t>
  </si>
  <si>
    <t>Bi4 Br Nb O8</t>
  </si>
  <si>
    <t>Bi4 Cl O8 Ta</t>
  </si>
  <si>
    <t>Bi4 Br O8 Ta</t>
  </si>
  <si>
    <t>H La O7 Ta2</t>
  </si>
  <si>
    <t>La Na O7 Ta2</t>
  </si>
  <si>
    <t>Cs La O7 Ta2</t>
  </si>
  <si>
    <t>H O7 Pr Ta2</t>
  </si>
  <si>
    <t>Na O7 Pr Ta2</t>
  </si>
  <si>
    <t>Cs O7 Pr Ta2</t>
  </si>
  <si>
    <t>H Nd O7 Ta2</t>
  </si>
  <si>
    <t>Na Nd O7 Ta2</t>
  </si>
  <si>
    <t>Cs Nd O7 Ta2</t>
  </si>
  <si>
    <t>H O7 Sm Ta2</t>
  </si>
  <si>
    <t>Na O7 Sm Ta2</t>
  </si>
  <si>
    <t>Cs O7 Sm Ta2</t>
  </si>
  <si>
    <t>Ca2 Li O10 Ta3</t>
  </si>
  <si>
    <t>Ca2 H Nb3 O10</t>
  </si>
  <si>
    <t>H Nb3 O10 Sr2</t>
  </si>
  <si>
    <t>H La Nb2 O7</t>
  </si>
  <si>
    <t>K Nb2 O10 Sr2 Ta</t>
  </si>
  <si>
    <t>K Nb O10 Sr2 Ta</t>
  </si>
  <si>
    <t>K Nb O10 Sr2 Ta2</t>
  </si>
  <si>
    <t>K O10 Sr2 Ta3</t>
  </si>
  <si>
    <t>H Nb2 O10 Sr2 Ta</t>
  </si>
  <si>
    <t>H Nb O10 Sr2 Ta</t>
  </si>
  <si>
    <t>H Nb O10 Sr2 Ta2</t>
  </si>
  <si>
    <t>H O10 Sr2 Ta3</t>
  </si>
  <si>
    <t>La Na Nb2 Ni O9 Sr</t>
  </si>
  <si>
    <t>Cs La Nb2 Ni O9 Sr</t>
  </si>
  <si>
    <t>H La Nb2 Ni O9 Sr</t>
  </si>
  <si>
    <t>Ca4 H2 Nb6 O20</t>
  </si>
  <si>
    <t>Ca4 H2 Nb4 O20 Ta2</t>
  </si>
  <si>
    <t>Ca4 H2 Nb3 O20 Ta3</t>
  </si>
  <si>
    <t>Ca4 H2 Nb2 O20 Ta4</t>
  </si>
  <si>
    <t>Ca4 H2 O20 Ta6</t>
  </si>
  <si>
    <t>Ag La Nb2 O7</t>
  </si>
  <si>
    <t>Ag Ca2 Nb3 O10</t>
  </si>
  <si>
    <t>Nb3 O10 Rb Sr2</t>
  </si>
  <si>
    <t>Ag Nb3 O10 Sr2</t>
  </si>
  <si>
    <t>La2 O10 Rb2 Ti3</t>
  </si>
  <si>
    <t>Ag2 La2 O10 Ti3</t>
  </si>
  <si>
    <t>Ba2 K O10 Ta3</t>
  </si>
  <si>
    <t>La Nd O7 Ti2</t>
  </si>
  <si>
    <t>Nd2 O7 Ti2</t>
  </si>
  <si>
    <t>O7 Pr2 Ti2</t>
  </si>
  <si>
    <t>La O7 Pr Ti2</t>
  </si>
  <si>
    <t>Ca2 O10 Rb Ta3</t>
  </si>
  <si>
    <t>Li O3 Ta</t>
  </si>
  <si>
    <t>Na O3 Ta</t>
  </si>
  <si>
    <t>H Nb3 O10 Pb2</t>
  </si>
  <si>
    <t>Ba5 O15 Ta4</t>
  </si>
  <si>
    <t>O15 Sr5 Ta4</t>
  </si>
  <si>
    <t>Ca2 H Nb2 O10 Ta</t>
  </si>
  <si>
    <t>Na2 O6 Ta2</t>
  </si>
  <si>
    <t>K2 O6 Ta2</t>
  </si>
  <si>
    <t>Ca2 O7 Ta2</t>
  </si>
  <si>
    <t>Ba5 Nb2 O15 Ta2</t>
  </si>
  <si>
    <t>O Zn</t>
  </si>
  <si>
    <t>Cd S</t>
  </si>
  <si>
    <t>S Zn</t>
  </si>
  <si>
    <t>O9 Sr4 Ta2</t>
  </si>
  <si>
    <t>Bi2 Cu O4</t>
  </si>
  <si>
    <t>Ba2 Cs Nb3 O10</t>
  </si>
  <si>
    <t>Ba2 H Nb3 O10</t>
  </si>
  <si>
    <t>La2 Li2 O10 Ti3</t>
  </si>
  <si>
    <t>La2 Na2 O10 Ti3</t>
  </si>
  <si>
    <t>Li2 Nd2 O10 Ti3</t>
  </si>
  <si>
    <t>Na2 Nd2 O10 Ti3</t>
  </si>
  <si>
    <t>K2 Nd2 O10 Ti3</t>
  </si>
  <si>
    <t>Ca2 Nb2 O10 Ta</t>
  </si>
  <si>
    <t>Ca H Nb3 O10 Sr</t>
  </si>
  <si>
    <t>Ca K Nb3 O10 Sr</t>
  </si>
  <si>
    <t>H4 Nb6 O17</t>
  </si>
  <si>
    <t>Ca2 K O10 Ta3</t>
  </si>
  <si>
    <t>Ba2 Cs O10 Ta3</t>
  </si>
  <si>
    <t>H La O4 Ti</t>
  </si>
  <si>
    <t>H Nd O4 Ti</t>
  </si>
  <si>
    <t>H2 La2 O10 Ti3</t>
  </si>
  <si>
    <t>Li Nd O7 Ta2</t>
  </si>
  <si>
    <t>K Nd O7 Ta2</t>
  </si>
  <si>
    <t>H La2 O10 Ti3</t>
  </si>
  <si>
    <t>H2 Nd2 O10 Ti3</t>
  </si>
  <si>
    <t>Ca O3 Ti</t>
  </si>
  <si>
    <t>Bi3 Cl O11 Sr2 Ta2</t>
  </si>
  <si>
    <t>Bi3 Cl O11 Pb Sr Ta2</t>
  </si>
  <si>
    <t>Ba2 Bi3 Cl O11 Ta2</t>
  </si>
  <si>
    <t>Ba Bi3 Cl O11 Pb Ta2</t>
  </si>
  <si>
    <t>Bi4 Cl O11 Sr Ta Ti</t>
  </si>
  <si>
    <t>Ba Bi4 Cl O11 Ta Ti</t>
  </si>
  <si>
    <t>Bi4 Cl O11 Pb Ta Ti</t>
  </si>
  <si>
    <t>Bi3 Cl Nb2 O11 Sr2</t>
  </si>
  <si>
    <t>Bi3 Cl Nb2 O11 Pb Sr</t>
  </si>
  <si>
    <t>Ba2 Bi3 Cl Nb2 O11</t>
  </si>
  <si>
    <t>Ba Bi3 Cl Nb2 O11 Pb</t>
  </si>
  <si>
    <t>Bi4 Cl Nb O11 Sr Ti</t>
  </si>
  <si>
    <t>Ba Bi4 Cl Nb O11 Ti</t>
  </si>
  <si>
    <t>Bi4 Cl Nb O11 Pb Ti</t>
  </si>
  <si>
    <t>1 C6H13NH2</t>
  </si>
  <si>
    <t>HCa2Ta3O10</t>
  </si>
  <si>
    <t>K2SrTa2O7</t>
  </si>
  <si>
    <t>Rb2SrTa2O7</t>
  </si>
  <si>
    <t>LaTa3O9</t>
  </si>
  <si>
    <t>La O9 Ta3</t>
  </si>
  <si>
    <t>mp-5308</t>
  </si>
  <si>
    <t>K6 La2 O21 Ta6</t>
  </si>
  <si>
    <t>H6 La2 O21 Ta6</t>
  </si>
  <si>
    <t>Pt</t>
  </si>
  <si>
    <t>K6La2Ta6O21</t>
  </si>
  <si>
    <t>H6La2Ta6O21</t>
  </si>
  <si>
    <t>Sr2Nb0.1Ta0.9O7</t>
  </si>
  <si>
    <t>Cu2 La2 O10 Ti3</t>
  </si>
  <si>
    <t>Cu2.76 K1.24 Nb6 O17</t>
  </si>
  <si>
    <t>Cu0.65 K0.35 La Nb2 O7</t>
  </si>
  <si>
    <t>Ca2 Cu0.1 O10 Rb0.9 Ta3</t>
  </si>
  <si>
    <t>Cu0.02 Li0.98 O3 Ta</t>
  </si>
  <si>
    <t>Cu0.09 Na0.91 O3 Ta</t>
  </si>
  <si>
    <t>H1.8Pb2Nb2.6Cr0.4O10</t>
  </si>
  <si>
    <t>H1.8 Cr0.4 Nb2.6 O10 Pb2</t>
  </si>
  <si>
    <t>PbS</t>
  </si>
  <si>
    <t>Bi2 Nb1.8 O9 Pb W0.2</t>
  </si>
  <si>
    <t>Bi2 Nb1.85 O9 Pb W0.15</t>
  </si>
  <si>
    <t>Bi2 Nb1.9 O9 Pb W0.1</t>
  </si>
  <si>
    <t>Bi2 Nb1.9 O9 Pb Ti0.1</t>
  </si>
  <si>
    <t>Dopant, wt%</t>
  </si>
  <si>
    <t>Ca1.5 K0.5 La0.5 Nb3 O10</t>
  </si>
  <si>
    <t>Bi0.25 Ca0.75 K0.5 La0.25 Nb3 O10 Pb0.75</t>
  </si>
  <si>
    <t>Sr1.8La0.2TiO4</t>
  </si>
  <si>
    <t>Sr1.7La0.3TiO4</t>
  </si>
  <si>
    <t>Sr1.6La0.4TiO4</t>
  </si>
  <si>
    <t>Sr1.5La0.5TiO4</t>
  </si>
  <si>
    <t>ZnS, PbS</t>
  </si>
  <si>
    <t>CuO</t>
  </si>
  <si>
    <t>CsSr1.5Ba0.5Ta3O10</t>
  </si>
  <si>
    <t>Rh</t>
  </si>
  <si>
    <t>La2Ti3O7</t>
  </si>
  <si>
    <t>Interlayer space composition</t>
  </si>
  <si>
    <t>H0.9 K0.2 La2 O10 Sn0.45 Ti3</t>
  </si>
  <si>
    <t>La0.1 O4 Sr1.9 Ti</t>
  </si>
  <si>
    <t>La0.2 O4 Sr1.8 Ti</t>
  </si>
  <si>
    <t>La0.3 O4 Sr1.7 Ti</t>
  </si>
  <si>
    <t>La0.4 O4 Sr1.6 Ti</t>
  </si>
  <si>
    <t>La0.5 O4 Sr1.5 Ti</t>
  </si>
  <si>
    <t>Ca1.97 Cs0.03 Na0.91 O10 Ta3</t>
  </si>
  <si>
    <t>H0.87 Ca2.11 Cs0.03 Na0.1 O10 Ta3</t>
  </si>
  <si>
    <t>H Ca2 O10 Ta3</t>
  </si>
  <si>
    <t>K La O4 Ti0.9 Zr0.1</t>
  </si>
  <si>
    <t>K La O4 Ti0.7 Zr0.3</t>
  </si>
  <si>
    <t>K La O4 Ti0.5 Zr0.5</t>
  </si>
  <si>
    <t>K La O4 Ti0.3 Zr0.7</t>
  </si>
  <si>
    <t>Fe0.1 K2 La2 O10 Ti2.9</t>
  </si>
  <si>
    <t>Fe0.2 K2 La2 O10 Ti2.8</t>
  </si>
  <si>
    <t>Fe0.3 K2 La2 O10 Ti2.7</t>
  </si>
  <si>
    <t>Fe0.4 K2 La2 O10 Ti2.6</t>
  </si>
  <si>
    <t>Fe0.5 K2 La2 O10 Ti2.5</t>
  </si>
  <si>
    <t>K2 La2 O10 Ti2.8 W0.2</t>
  </si>
  <si>
    <t>K2 La2 Ni0.2 O10 Ti2.8</t>
  </si>
  <si>
    <t>K2 O7 Sr Ta2</t>
  </si>
  <si>
    <t>O7 Rb2 Sr Ta2</t>
  </si>
  <si>
    <t>K2 O10 Sr1.5 Ta3</t>
  </si>
  <si>
    <t>K2.33Sr0.67Nb5O14.335</t>
  </si>
  <si>
    <t>H2.33Sr0.67Nb5O14.335</t>
  </si>
  <si>
    <t>K2.33 Nb5 O14.335 Sr0.67</t>
  </si>
  <si>
    <t>H2.33 Nb5 O14.335 Sr0.67</t>
  </si>
  <si>
    <t>Bi2 K0.5 La0.5 O9 Ta2</t>
  </si>
  <si>
    <t xml:space="preserve">Bi2 K0.5 La0.5 Nb2 O9 </t>
  </si>
  <si>
    <t>H1.9 Bi0.1 K0.3 La0.5 O7 Ta2</t>
  </si>
  <si>
    <t>H1.6 Bi0.1 K0.2 La0.3 Nb2 O6.5</t>
  </si>
  <si>
    <t>Bi0.2 Ca0.8 H1.8 O7 Ta2</t>
  </si>
  <si>
    <t>Bi0.2 H1.8 O7 Sr Ta2</t>
  </si>
  <si>
    <t>Ba0.8 Bi0.1 H1.9 O7 Ta2</t>
  </si>
  <si>
    <t>Bi0.1 H1.9 K0.3 La0.5 O7 Ta2</t>
  </si>
  <si>
    <t>Nb0.05 O7 Sr2 Ta0.95</t>
  </si>
  <si>
    <t>Nb0.1 O7 Sr2 Ta0.9</t>
  </si>
  <si>
    <t>Nb0.15 O7 Sr2 Ta0.85</t>
  </si>
  <si>
    <t>Nb0.25 O7 Sr2 Ta0.75</t>
  </si>
  <si>
    <t>Nb0.35 O7 Sr2 Ta0.65</t>
  </si>
  <si>
    <t>Nb0.5 O7 Sr2 Ta0.5</t>
  </si>
  <si>
    <t>Nb0.8 O7 Sr2 Ta0.2</t>
  </si>
  <si>
    <t>H0.98 La Mo0.02 Nb1.98 O7</t>
  </si>
  <si>
    <t>H0.95 La Mo0.05 Nb1.95 O7</t>
  </si>
  <si>
    <t>H0.85 La Mo0.15 Nb1.85 O7</t>
  </si>
  <si>
    <t>Fe0.02 La1.98 O7 Ti2</t>
  </si>
  <si>
    <t>Cr0.02 La1.98 O7 Ti2</t>
  </si>
  <si>
    <t>Cd0.9 Zn0.1</t>
  </si>
  <si>
    <t>Cd0.7 Zn0.3</t>
  </si>
  <si>
    <t>Cd0.5 Zn0.5</t>
  </si>
  <si>
    <t>Cd0.3 Zn0.7</t>
  </si>
  <si>
    <t>Cd0.1 Zn0.9</t>
  </si>
  <si>
    <t>Ba0.5 Cs O10 Sr1.5 Ta3</t>
  </si>
  <si>
    <t>N, Nb4+</t>
  </si>
  <si>
    <t>Ca1.5 H Nb3 O10 Sr0.5</t>
  </si>
  <si>
    <t>Ca0.5 H Nb3 O10 Sr1.5</t>
  </si>
  <si>
    <t>Ca2 H Nb2.7 O10 Ta0.3</t>
  </si>
  <si>
    <t>Ca2 H Nb1.5 O10 Ta1.5</t>
  </si>
  <si>
    <t>Cs0.67 O4 Ti1.83</t>
  </si>
  <si>
    <t>HRbLa2Ti3O10</t>
  </si>
  <si>
    <t>H1.5Rb0.5La2Ti3O10</t>
  </si>
  <si>
    <t>H La2 O10 Rb Ti3</t>
  </si>
  <si>
    <t>H1.5 La2 O10 Rb0.5 Ti3</t>
  </si>
  <si>
    <t>Eu0.6 Gd1.4 K2 O10 Ti3</t>
  </si>
  <si>
    <t>Eu0.6 Gd1.4 H2 O10 Ti3</t>
  </si>
  <si>
    <t>La0.7 O7 Rb Ta2 Tb0.3</t>
  </si>
  <si>
    <t>La0.7 O7 Ta2 Tb0.3</t>
  </si>
  <si>
    <t>La3 Ni2 O6.92</t>
  </si>
  <si>
    <t>La3 Ni2 O6.35</t>
  </si>
  <si>
    <t>La0.33 Nb O3</t>
  </si>
  <si>
    <t>La0.33 O3 Ta</t>
  </si>
  <si>
    <t>In</t>
  </si>
  <si>
    <t>Допант</t>
  </si>
  <si>
    <t>Кол-во образцов</t>
  </si>
  <si>
    <t>С допантом</t>
  </si>
  <si>
    <t>Без допанта</t>
  </si>
  <si>
    <t>194 MP_ID (52 нет в COD)</t>
  </si>
  <si>
    <t>148 COD_ID (6 нет в MP)</t>
  </si>
  <si>
    <t>Materials Project</t>
  </si>
  <si>
    <t>Crystallography Open Database</t>
  </si>
  <si>
    <t>Без ID</t>
  </si>
  <si>
    <t>K0.5La0.5Ca0.75Pn0.75Nb3O10</t>
  </si>
  <si>
    <t>Ca0.75 K0.5 La0.5 Nb3 O10 Pb0.75</t>
  </si>
  <si>
    <t xml:space="preserve">C H5 N Nb3 O20 Sr2 </t>
  </si>
  <si>
    <t>H Nb3 O19 Sr2</t>
  </si>
  <si>
    <t xml:space="preserve">C H6 N Nb3 O19 Sr2 </t>
  </si>
  <si>
    <t xml:space="preserve">C8 H20 N Nb3 O19 Sr2 </t>
  </si>
  <si>
    <t xml:space="preserve">C6 H16 N Nb3 O19 Sr2 </t>
  </si>
  <si>
    <t xml:space="preserve">C4 H12 N Nb3 O19 Sr2 </t>
  </si>
  <si>
    <t xml:space="preserve">C3 H10 N Nb3 O19 Sr2 </t>
  </si>
  <si>
    <t xml:space="preserve">C2 H8 N Nb3 O19 Sr2 </t>
  </si>
  <si>
    <t xml:space="preserve">C2 H7 N Nb3 O20 Sr2 </t>
  </si>
  <si>
    <t xml:space="preserve">C3 H9 N Nb3 O20 Sr2 </t>
  </si>
  <si>
    <t xml:space="preserve">C4 H11 N Nb3 O20 Sr2 </t>
  </si>
  <si>
    <t xml:space="preserve">C6 H15 N Nb3 O20 Sr2 </t>
  </si>
  <si>
    <t xml:space="preserve">C8 H19 N Nb3 O20 Sr2 </t>
  </si>
  <si>
    <t>Ca2 K Na2 Nb5 O16</t>
  </si>
  <si>
    <t>Ca2 K Na3 Nb6 O19</t>
  </si>
  <si>
    <t>KNaCa2Nb4O13</t>
  </si>
  <si>
    <t>KNa2Ca2Nb5O16</t>
  </si>
  <si>
    <t>KNa3Ca2Nb6O19</t>
  </si>
  <si>
    <t>H6 C La N O4 Ti</t>
  </si>
  <si>
    <t>H8 C2 La N O4 Ti</t>
  </si>
  <si>
    <t>H10 C3 La N O4 Ti</t>
  </si>
  <si>
    <t>H12 C4 La N O4 Ti</t>
  </si>
  <si>
    <t>H20 C8 La N O4 Ti</t>
  </si>
  <si>
    <t>H16 C6 La N O4 Ti</t>
  </si>
  <si>
    <t>H19 C8 La O5 Ti</t>
  </si>
  <si>
    <t>H15 C6 La O5 Ti</t>
  </si>
  <si>
    <t>H11 C4 La O5 Ti</t>
  </si>
  <si>
    <t>H9 C3 La O5 Ti</t>
  </si>
  <si>
    <t>H7 C2 La O5 Ti</t>
  </si>
  <si>
    <t>H5 C La O5 Ti</t>
  </si>
  <si>
    <t>H6 C Nd N O4 Ti</t>
  </si>
  <si>
    <t>H8 C2 Nd N O4 Ti</t>
  </si>
  <si>
    <t>H10 C3 Nd N O4 Ti</t>
  </si>
  <si>
    <t>H12 C4 Nd N O4 Ti</t>
  </si>
  <si>
    <t>H16 C6 Nd N O4 Ti</t>
  </si>
  <si>
    <t>H20 C8 Nd N O4 Ti</t>
  </si>
  <si>
    <t>H5 C Nd O5 Ti</t>
  </si>
  <si>
    <t>H7 C2 Nd O5 Ti</t>
  </si>
  <si>
    <t>H9 C3 Nd O5 Ti</t>
  </si>
  <si>
    <t>H11 C4 Nd O5 Ti</t>
  </si>
  <si>
    <t>H15 C6 Nd O5 Ti</t>
  </si>
  <si>
    <t>H19 C8 Nd O5 Ti</t>
  </si>
  <si>
    <t>C Ca2 H5 Nb3 O10</t>
  </si>
  <si>
    <t>C2 Ca2 H7 Nb3 O10</t>
  </si>
  <si>
    <t>C3 Ca2 H9 Nb3 O10</t>
  </si>
  <si>
    <t>C4 Ca2 H11 Nb3 O10</t>
  </si>
  <si>
    <t>C6 Ca2 H15 Nb3 O10</t>
  </si>
  <si>
    <t>C8 Ca2 H19 Nb3 O10</t>
  </si>
  <si>
    <t>C4 H12 Ca2 N Nb3 O10</t>
  </si>
  <si>
    <t>C2 H7 Ca2 Nb3 O11</t>
  </si>
  <si>
    <t>C2 H8 La2 N O10 Ti3</t>
  </si>
  <si>
    <t>C2 H7 La2 O11 Ti3</t>
  </si>
  <si>
    <t>C Ca2 H6 Nb3 O10</t>
  </si>
  <si>
    <t>C2 Ca2 H8 Nb3 O10</t>
  </si>
  <si>
    <t>C3 Ca2 H10 Nb3 O10</t>
  </si>
  <si>
    <t>C4 Ca2 H12 Nb3 O10</t>
  </si>
  <si>
    <t>C6 Ca2 H16 Nb3 O10</t>
  </si>
  <si>
    <t>C8 Ca2 H20 Nb3 O10</t>
  </si>
  <si>
    <t>C H6 La2 N O10 Ti3</t>
  </si>
  <si>
    <t>C3 H10 La2 N O10 Ti3</t>
  </si>
  <si>
    <t>C4 H12 La2 N O10 Ti3</t>
  </si>
  <si>
    <t>C6 H16 La2 N O10 Ti3</t>
  </si>
  <si>
    <t>C8 H20 La2 N O10 Ti3</t>
  </si>
  <si>
    <t>C H5 La2 O11 Ti3</t>
  </si>
  <si>
    <t>C3 H9 La2 O11 Ti3</t>
  </si>
  <si>
    <t>C4 H11 La2 O11 Ti3</t>
  </si>
  <si>
    <t>C6 H15 La2 O11 Ti3</t>
  </si>
  <si>
    <t>C8 H19 La2 O11Ti3</t>
  </si>
  <si>
    <t>C H7 Nd2 O10 Ti3</t>
  </si>
  <si>
    <t>C2 H9 Nd2 O10 Ti3</t>
  </si>
  <si>
    <t>C3 H11 Nd2 O10 Ti3</t>
  </si>
  <si>
    <t>C4 H13 Nd2 O10 Ti3</t>
  </si>
  <si>
    <t>C6 H17 Nd2 O10 Ti3</t>
  </si>
  <si>
    <t>C8 H21 Nd2 O10 Ti3</t>
  </si>
  <si>
    <t>C H6 Nd2 O11 Ti3</t>
  </si>
  <si>
    <t>C2 H8 Nd2 O11 Ti3</t>
  </si>
  <si>
    <t>C3 H10 Nd2 O11 Ti3</t>
  </si>
  <si>
    <t>C4 H12 Nd2 O11 Ti3</t>
  </si>
  <si>
    <t>C6 H16 Nd2 O11 Ti3</t>
  </si>
  <si>
    <t>C8 H20 Nd2 O11 Ti3</t>
  </si>
  <si>
    <t>Bi2 H4 K O13 Ti4</t>
  </si>
  <si>
    <t>C Bi2 H7 K0.5 O13 Ti4</t>
  </si>
  <si>
    <t>C2 Bi2.5 H9 K0.5 O13 Ti4</t>
  </si>
  <si>
    <t>C3 Bi2.5 H11 K0.5 O13 Ti4</t>
  </si>
  <si>
    <t>C4 Bi2.5 H13 K0.5 O13 Ti4</t>
  </si>
  <si>
    <t>C6 Bi2.5 H17 K0.5 O13 Ti4</t>
  </si>
  <si>
    <t>C8 Bi2.5 H21 K0.5 O13 Ti4</t>
  </si>
  <si>
    <t>C4 H13 N Nd2 O10 Ti3</t>
  </si>
  <si>
    <t>C Ca2 H6 N Nb3 O10</t>
  </si>
  <si>
    <t>C4 Ca2 H12 N Nb3 O10</t>
  </si>
  <si>
    <t>C8 Ca2 H20 N Nb3 O10</t>
  </si>
  <si>
    <t>NaN</t>
  </si>
  <si>
    <t>Nb</t>
  </si>
  <si>
    <t>n(In)</t>
  </si>
  <si>
    <t>m(In)</t>
  </si>
  <si>
    <t>w(in)</t>
  </si>
  <si>
    <t>N(at)</t>
  </si>
  <si>
    <t>N(N)</t>
  </si>
  <si>
    <t>m(N)</t>
  </si>
  <si>
    <t>wt(N),%</t>
  </si>
  <si>
    <t xml:space="preserve">N/O,% </t>
  </si>
  <si>
    <t>n(N(</t>
  </si>
  <si>
    <t xml:space="preserve">Rh/Ti,% </t>
  </si>
  <si>
    <t>n(Rh)</t>
  </si>
  <si>
    <t>m(Rh)</t>
  </si>
  <si>
    <t>wt(Rh),%</t>
  </si>
  <si>
    <t>n(Cu)</t>
  </si>
  <si>
    <t>m(Cu0)</t>
  </si>
  <si>
    <t>w(CuO),%</t>
  </si>
  <si>
    <t>n(N)</t>
  </si>
  <si>
    <t>w(N),%</t>
  </si>
  <si>
    <t>w(Rh),%</t>
  </si>
  <si>
    <t>La</t>
  </si>
  <si>
    <t>m(N)/m(La)</t>
  </si>
  <si>
    <t>m(La)/m(ox)</t>
  </si>
  <si>
    <t>Ca</t>
  </si>
  <si>
    <t>Average Pauling electronegativity</t>
  </si>
  <si>
    <t>Average Mulliken electronegativity</t>
  </si>
  <si>
    <t>Valence electrons</t>
  </si>
  <si>
    <t>P21</t>
  </si>
  <si>
    <t>Z</t>
  </si>
  <si>
    <t>P4/m</t>
  </si>
  <si>
    <t>JCPDS No. 40-0355</t>
  </si>
  <si>
    <t>JCPDS No. 49-0608</t>
  </si>
  <si>
    <t>JCPDS No. 49-0607</t>
  </si>
  <si>
    <t>(JCPDS 18–0193/JCPDS 72–0631</t>
  </si>
  <si>
    <t>(JCPDS 14–0028</t>
  </si>
  <si>
    <t>Volume</t>
  </si>
  <si>
    <t>Valence Electrons Density</t>
  </si>
  <si>
    <t>a_MP</t>
  </si>
  <si>
    <t>b_MP</t>
  </si>
  <si>
    <t>c_MP</t>
  </si>
  <si>
    <t>Z_MP</t>
  </si>
  <si>
    <t>MagpieData minimum Electronegativity</t>
  </si>
  <si>
    <t>MagpieData maximum Electronegativity</t>
  </si>
  <si>
    <t>MagpieData range Electronegativity</t>
  </si>
  <si>
    <t>MagpieData mean Electronegativity</t>
  </si>
  <si>
    <t>avg s valence electrons</t>
  </si>
  <si>
    <t>avg p valence electrons</t>
  </si>
  <si>
    <t>avg d valence electrons</t>
  </si>
  <si>
    <t>avg f valence electrons</t>
  </si>
  <si>
    <t>frac s valence electrons</t>
  </si>
  <si>
    <t>frac p valence electrons</t>
  </si>
  <si>
    <t>frac d valence electrons</t>
  </si>
  <si>
    <t>frac f valence electrons</t>
  </si>
  <si>
    <t>JCPDS Card: 48-0982</t>
  </si>
  <si>
    <t>lambda, m</t>
  </si>
  <si>
    <t>h</t>
  </si>
  <si>
    <t>k</t>
  </si>
  <si>
    <t>l</t>
  </si>
  <si>
    <t>2*theta, deg</t>
  </si>
  <si>
    <t>sin(theta)</t>
  </si>
  <si>
    <t>d, m</t>
  </si>
  <si>
    <t>d, A</t>
  </si>
  <si>
    <t>n</t>
  </si>
  <si>
    <t>C222</t>
  </si>
  <si>
    <t>d,A</t>
  </si>
  <si>
    <t>H2Nd2Ti3O10*DcOH</t>
  </si>
  <si>
    <t>H2La2Ti3O10*DcOH</t>
  </si>
  <si>
    <t>Fmmm</t>
  </si>
  <si>
    <t>Cmmm</t>
  </si>
  <si>
    <t>P4</t>
  </si>
  <si>
    <t>P42cm</t>
  </si>
  <si>
    <t>P4/n</t>
  </si>
  <si>
    <t>P42/nmc</t>
  </si>
  <si>
    <t>P21/m</t>
  </si>
  <si>
    <t>orthorombic</t>
  </si>
  <si>
    <t>10.1016/j.jct.2019.06.031</t>
  </si>
  <si>
    <t>sd_1050391</t>
  </si>
  <si>
    <t>sd_1050392</t>
  </si>
  <si>
    <t>Springer_ID</t>
  </si>
  <si>
    <t>sd_1050393</t>
  </si>
  <si>
    <t>sd_0551678</t>
  </si>
  <si>
    <t>sd_1502563</t>
  </si>
  <si>
    <t>sd_0306542</t>
  </si>
  <si>
    <t>sd_0306445</t>
  </si>
  <si>
    <t>sd_1835408</t>
  </si>
  <si>
    <t>sd_0376709</t>
  </si>
  <si>
    <t>mp-1104931</t>
  </si>
  <si>
    <t>2229872</t>
  </si>
  <si>
    <t>mp-1104932</t>
  </si>
  <si>
    <t>2229873</t>
  </si>
  <si>
    <t>mp-1104933</t>
  </si>
  <si>
    <t>2229874</t>
  </si>
  <si>
    <t>mp-1104934</t>
  </si>
  <si>
    <t>2229875</t>
  </si>
  <si>
    <t>sd_1200159</t>
  </si>
  <si>
    <t>sd_1922152</t>
  </si>
  <si>
    <t>sd_1241784</t>
  </si>
  <si>
    <t>sd_1432286</t>
  </si>
  <si>
    <t>sd_1241782</t>
  </si>
  <si>
    <t>sd_1045310</t>
  </si>
  <si>
    <t>sd_0548135</t>
  </si>
  <si>
    <t>sd_0548134</t>
  </si>
  <si>
    <t>sd_1041014</t>
  </si>
  <si>
    <t>hexagonal</t>
  </si>
  <si>
    <t>sd_1251331</t>
  </si>
  <si>
    <t>sd_0304039</t>
  </si>
  <si>
    <t>sd_1000988</t>
  </si>
  <si>
    <t>Pmna</t>
  </si>
  <si>
    <t>https://etda.libraries.psu.edu/files/final_submissions/1718</t>
  </si>
  <si>
    <t>KCa2Nb2TaO10</t>
  </si>
  <si>
    <t>KCa2NbTa2O10</t>
  </si>
  <si>
    <t>sd_1614775</t>
  </si>
  <si>
    <t>sd_1955780</t>
  </si>
  <si>
    <t>sd_1955782</t>
  </si>
  <si>
    <t>sd_1538044</t>
  </si>
  <si>
    <t>sd_1150217</t>
  </si>
  <si>
    <t>sd_1802718</t>
  </si>
  <si>
    <t>K2LaTa5O15</t>
  </si>
  <si>
    <t>K2 La O15 Ta5</t>
  </si>
  <si>
    <t>sd_1820105</t>
  </si>
  <si>
    <t>mp-1204933</t>
  </si>
  <si>
    <t>10.1021/ja00113a026</t>
  </si>
  <si>
    <t>HLa0.7Tb0.3Ta2O7</t>
  </si>
  <si>
    <t>Z_COD</t>
  </si>
  <si>
    <t>a_COD</t>
  </si>
  <si>
    <t>b_COD</t>
  </si>
  <si>
    <t>c_COD</t>
  </si>
  <si>
    <t>Volume_COD</t>
  </si>
  <si>
    <t>Volume_MP</t>
  </si>
  <si>
    <t>Valence Electrons Density_MP</t>
  </si>
  <si>
    <t>Valence Electrons Density_COD</t>
  </si>
  <si>
    <t>a_Springer</t>
  </si>
  <si>
    <t>b_Springer</t>
  </si>
  <si>
    <t>c_Springer</t>
  </si>
  <si>
    <t>Volume_Springer</t>
  </si>
  <si>
    <t>Z_Springer</t>
  </si>
  <si>
    <t>Springer_Valence Electrons Density</t>
  </si>
  <si>
    <t>MP_packing_fraction</t>
  </si>
  <si>
    <t>COD_packing_fraction</t>
  </si>
  <si>
    <t>Springer_packing_fraction</t>
  </si>
  <si>
    <t>K0.5La0.5Ca0.75Pb0.75Nb3O10</t>
  </si>
  <si>
    <t>K Ca2 Nb3 O10</t>
  </si>
  <si>
    <t>K Ca2 Nb2 Ta O10</t>
  </si>
  <si>
    <t>K Ca2 Nb Ta2 O10</t>
  </si>
  <si>
    <t>K Ca2 Ta3 O10</t>
  </si>
  <si>
    <t>Oxygen_count</t>
  </si>
  <si>
    <t>Oxygen_concentration_MP</t>
  </si>
  <si>
    <t>Oxygen_concentration_COD</t>
  </si>
  <si>
    <t>Oxygen_concentration_Springer</t>
  </si>
  <si>
    <t>Oxygen_concentration</t>
  </si>
  <si>
    <t>Packing fraction</t>
  </si>
  <si>
    <t>sd_1810747</t>
  </si>
  <si>
    <t>Sr3FeTaO7</t>
  </si>
  <si>
    <t>Sr4FeTaO8</t>
  </si>
  <si>
    <t>Fe O7 Sr3 Ta</t>
  </si>
  <si>
    <t>Fe O8 Sr4 Ta</t>
  </si>
  <si>
    <t>sd_1430726</t>
  </si>
  <si>
    <t>10.1080/10584587.2016.1190598</t>
  </si>
  <si>
    <t>sd_1237170</t>
  </si>
  <si>
    <t>Cmc21</t>
  </si>
  <si>
    <t>HCa2Ta1.5Nb1.5O10</t>
  </si>
  <si>
    <t>HCa2Ta2NbO10</t>
  </si>
  <si>
    <t>Ca2 H1 Nb3 O10</t>
  </si>
  <si>
    <t>Ca2 H1 Nb2 O10 Ta1</t>
  </si>
  <si>
    <t>Ca2 H1 Nb1.5 O10 Ta1.5</t>
  </si>
  <si>
    <t>Ca2 H1 Nb1 O10 Ta2</t>
  </si>
  <si>
    <t>Ca2 H1 O10 Ta3</t>
  </si>
  <si>
    <t>Sr2Nb0.1Ta1.9O7</t>
  </si>
  <si>
    <t>Sr2Nb0.2Ta1.8O7</t>
  </si>
  <si>
    <t>Sr2Nb0.3Ta0.17O7</t>
  </si>
  <si>
    <t>Sr2Nb0.5Ta1.5O7</t>
  </si>
  <si>
    <t>Sr2Nb0.7Ta1.3O7</t>
  </si>
  <si>
    <t>Sr2NbTaO7</t>
  </si>
  <si>
    <t>Sr2Nb1.6Ta0.4O7</t>
  </si>
  <si>
    <t>Nb0.1 O7 Sr2 Ta1.9</t>
  </si>
  <si>
    <t>Nb0.2 O7 Sr2 Ta1.8</t>
  </si>
  <si>
    <t>Nb0.3 O7 Sr2 Ta1.7</t>
  </si>
  <si>
    <t>Nb0.5 O7 Sr2 Ta1.5</t>
  </si>
  <si>
    <t>Nb0.7 O7 Sr2 Ta1.3</t>
  </si>
  <si>
    <t>Nb1 O7 Sr2 Ta1</t>
  </si>
  <si>
    <t>Nb1.6 O7 Sr2 Ta0.4</t>
  </si>
  <si>
    <t>c</t>
  </si>
  <si>
    <t>sd_1241787</t>
  </si>
  <si>
    <t>sd_1530646</t>
  </si>
  <si>
    <t>sd_1958942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</si>
</sst>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22222"/>
      <name val="Segoe UI"/>
      <family val="2"/>
      <charset val="204"/>
    </font>
    <font>
      <b/>
      <sz val="8"/>
      <color rgb="FF1F1F1F"/>
      <name val="Arial"/>
      <family val="2"/>
      <charset val="204"/>
    </font>
    <font>
      <sz val="8"/>
      <color rgb="FF1F1F1F"/>
      <name val="Arial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2" fillId="0" borderId="0"/>
    <xf numFmtId="0" fontId="11" fillId="0" borderId="0"/>
    <xf numFmtId="0" fontId="7" fillId="0" borderId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0" borderId="0" xfId="1"/>
    <xf numFmtId="0" fontId="0" fillId="4" borderId="0" xfId="0" applyFill="1"/>
    <xf numFmtId="0" fontId="0" fillId="5" borderId="0" xfId="0" applyFill="1"/>
    <xf numFmtId="0" fontId="13" fillId="0" borderId="0" xfId="1" applyFill="1"/>
    <xf numFmtId="0" fontId="14" fillId="0" borderId="0" xfId="0" applyFont="1" applyFill="1"/>
    <xf numFmtId="0" fontId="15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right" vertical="center" wrapText="1"/>
    </xf>
    <xf numFmtId="0" fontId="12" fillId="0" borderId="0" xfId="2"/>
    <xf numFmtId="0" fontId="17" fillId="0" borderId="1" xfId="2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1" fillId="0" borderId="0" xfId="2" applyFont="1"/>
    <xf numFmtId="0" fontId="11" fillId="0" borderId="0" xfId="3"/>
    <xf numFmtId="0" fontId="17" fillId="0" borderId="1" xfId="3" applyFont="1" applyBorder="1" applyAlignment="1">
      <alignment horizontal="center" vertical="top"/>
    </xf>
    <xf numFmtId="0" fontId="11" fillId="2" borderId="0" xfId="3" applyFill="1"/>
    <xf numFmtId="0" fontId="17" fillId="0" borderId="0" xfId="3" applyFont="1" applyBorder="1" applyAlignment="1">
      <alignment horizontal="center" vertical="top"/>
    </xf>
    <xf numFmtId="0" fontId="10" fillId="0" borderId="0" xfId="3" applyFont="1"/>
    <xf numFmtId="0" fontId="9" fillId="0" borderId="0" xfId="3" applyFont="1"/>
    <xf numFmtId="0" fontId="17" fillId="0" borderId="2" xfId="0" applyFont="1" applyFill="1" applyBorder="1" applyAlignment="1">
      <alignment horizontal="center" vertical="top"/>
    </xf>
    <xf numFmtId="0" fontId="8" fillId="0" borderId="0" xfId="3" applyFont="1"/>
    <xf numFmtId="0" fontId="7" fillId="0" borderId="0" xfId="4"/>
    <xf numFmtId="0" fontId="17" fillId="0" borderId="1" xfId="4" applyFont="1" applyBorder="1" applyAlignment="1">
      <alignment horizontal="center" vertical="top"/>
    </xf>
    <xf numFmtId="0" fontId="7" fillId="0" borderId="0" xfId="4"/>
    <xf numFmtId="0" fontId="17" fillId="0" borderId="1" xfId="4" applyFont="1" applyBorder="1" applyAlignment="1">
      <alignment horizontal="center" vertical="top"/>
    </xf>
    <xf numFmtId="0" fontId="7" fillId="0" borderId="0" xfId="4"/>
    <xf numFmtId="0" fontId="17" fillId="0" borderId="1" xfId="4" applyFont="1" applyBorder="1" applyAlignment="1">
      <alignment horizontal="center" vertical="top"/>
    </xf>
    <xf numFmtId="0" fontId="17" fillId="7" borderId="1" xfId="0" applyFont="1" applyFill="1" applyBorder="1" applyAlignment="1">
      <alignment horizontal="center" vertical="top"/>
    </xf>
    <xf numFmtId="0" fontId="0" fillId="7" borderId="0" xfId="0" applyFill="1"/>
    <xf numFmtId="0" fontId="7" fillId="0" borderId="0" xfId="4" applyFill="1"/>
    <xf numFmtId="0" fontId="0" fillId="0" borderId="0" xfId="0" applyFill="1" applyBorder="1"/>
    <xf numFmtId="0" fontId="17" fillId="0" borderId="0" xfId="0" applyFont="1" applyBorder="1" applyAlignment="1">
      <alignment horizontal="center" vertical="top"/>
    </xf>
    <xf numFmtId="0" fontId="12" fillId="2" borderId="0" xfId="2" applyFill="1"/>
    <xf numFmtId="0" fontId="10" fillId="0" borderId="0" xfId="3" applyFont="1" applyFill="1"/>
    <xf numFmtId="0" fontId="11" fillId="0" borderId="0" xfId="3" applyFill="1"/>
    <xf numFmtId="0" fontId="12" fillId="0" borderId="0" xfId="2" applyFill="1"/>
    <xf numFmtId="0" fontId="7" fillId="2" borderId="0" xfId="4" applyFill="1"/>
    <xf numFmtId="0" fontId="6" fillId="0" borderId="0" xfId="3" applyFont="1"/>
    <xf numFmtId="0" fontId="6" fillId="4" borderId="0" xfId="3" applyFont="1" applyFill="1"/>
    <xf numFmtId="0" fontId="11" fillId="4" borderId="0" xfId="3" applyFill="1"/>
    <xf numFmtId="0" fontId="12" fillId="4" borderId="0" xfId="2" applyFill="1"/>
    <xf numFmtId="0" fontId="7" fillId="4" borderId="0" xfId="4" applyFill="1"/>
    <xf numFmtId="0" fontId="0" fillId="8" borderId="0" xfId="0" applyFill="1"/>
    <xf numFmtId="0" fontId="9" fillId="4" borderId="0" xfId="3" applyFont="1" applyFill="1"/>
    <xf numFmtId="0" fontId="0" fillId="9" borderId="0" xfId="0" applyFill="1"/>
    <xf numFmtId="0" fontId="6" fillId="0" borderId="0" xfId="4" applyFont="1"/>
    <xf numFmtId="0" fontId="10" fillId="4" borderId="0" xfId="3" applyFont="1" applyFill="1"/>
    <xf numFmtId="0" fontId="5" fillId="0" borderId="0" xfId="3" applyFont="1" applyFill="1"/>
    <xf numFmtId="0" fontId="9" fillId="0" borderId="0" xfId="3" applyFont="1" applyFill="1"/>
    <xf numFmtId="0" fontId="4" fillId="4" borderId="0" xfId="2" applyFont="1" applyFill="1"/>
    <xf numFmtId="0" fontId="17" fillId="10" borderId="1" xfId="4" applyFont="1" applyFill="1" applyBorder="1" applyAlignment="1">
      <alignment horizontal="center" vertical="top"/>
    </xf>
    <xf numFmtId="0" fontId="7" fillId="10" borderId="0" xfId="4" applyFill="1"/>
    <xf numFmtId="0" fontId="0" fillId="10" borderId="0" xfId="0" applyFill="1"/>
    <xf numFmtId="0" fontId="17" fillId="10" borderId="1" xfId="0" applyFont="1" applyFill="1" applyBorder="1" applyAlignment="1">
      <alignment horizontal="center" vertical="top"/>
    </xf>
    <xf numFmtId="0" fontId="17" fillId="11" borderId="1" xfId="0" applyFont="1" applyFill="1" applyBorder="1" applyAlignment="1">
      <alignment horizontal="center" vertical="top"/>
    </xf>
    <xf numFmtId="0" fontId="0" fillId="11" borderId="0" xfId="0" applyFill="1"/>
    <xf numFmtId="0" fontId="17" fillId="11" borderId="1" xfId="4" applyFont="1" applyFill="1" applyBorder="1" applyAlignment="1">
      <alignment horizontal="center" vertical="top"/>
    </xf>
    <xf numFmtId="0" fontId="7" fillId="11" borderId="0" xfId="4" applyFill="1"/>
    <xf numFmtId="0" fontId="3" fillId="0" borderId="0" xfId="2" applyFont="1"/>
    <xf numFmtId="0" fontId="17" fillId="12" borderId="1" xfId="0" applyFont="1" applyFill="1" applyBorder="1" applyAlignment="1">
      <alignment horizontal="center" vertical="top"/>
    </xf>
    <xf numFmtId="0" fontId="0" fillId="12" borderId="0" xfId="0" applyFill="1"/>
    <xf numFmtId="0" fontId="2" fillId="0" borderId="0" xfId="3" applyFont="1"/>
    <xf numFmtId="0" fontId="17" fillId="13" borderId="1" xfId="0" applyFont="1" applyFill="1" applyBorder="1" applyAlignment="1">
      <alignment horizontal="center" vertical="top"/>
    </xf>
    <xf numFmtId="0" fontId="0" fillId="13" borderId="0" xfId="0" applyFill="1"/>
    <xf numFmtId="0" fontId="17" fillId="14" borderId="1" xfId="2" applyFont="1" applyFill="1" applyBorder="1" applyAlignment="1">
      <alignment horizontal="center" vertical="top"/>
    </xf>
    <xf numFmtId="0" fontId="17" fillId="14" borderId="1" xfId="0" applyFont="1" applyFill="1" applyBorder="1" applyAlignment="1">
      <alignment horizontal="center" vertical="top"/>
    </xf>
    <xf numFmtId="0" fontId="17" fillId="14" borderId="0" xfId="0" applyFont="1" applyFill="1" applyBorder="1" applyAlignment="1">
      <alignment horizontal="center" vertical="top"/>
    </xf>
    <xf numFmtId="0" fontId="17" fillId="12" borderId="2" xfId="0" applyFont="1" applyFill="1" applyBorder="1" applyAlignment="1">
      <alignment horizontal="center" vertical="top"/>
    </xf>
    <xf numFmtId="0" fontId="17" fillId="12" borderId="1" xfId="4" applyFont="1" applyFill="1" applyBorder="1" applyAlignment="1">
      <alignment horizontal="center" vertical="top"/>
    </xf>
    <xf numFmtId="0" fontId="18" fillId="0" borderId="0" xfId="1" applyFont="1" applyFill="1"/>
    <xf numFmtId="0" fontId="19" fillId="10" borderId="1" xfId="4" applyFont="1" applyFill="1" applyBorder="1" applyAlignment="1">
      <alignment horizontal="center" vertical="top"/>
    </xf>
    <xf numFmtId="0" fontId="0" fillId="15" borderId="0" xfId="0" applyFill="1"/>
    <xf numFmtId="0" fontId="1" fillId="0" borderId="0" xfId="3" applyFont="1"/>
    <xf numFmtId="0" fontId="0" fillId="16" borderId="0" xfId="0" applyFill="1"/>
    <xf numFmtId="0" fontId="1" fillId="0" borderId="0" xfId="2" applyFont="1"/>
    <xf numFmtId="0" fontId="0" fillId="17" borderId="0" xfId="0" applyFill="1"/>
  </cellXfs>
  <cellStyles count="5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 по сингониям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211286089238846"/>
          <c:y val="0.19509514435695544"/>
          <c:w val="0.42408027121609804"/>
          <c:h val="0.7068004520268300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'Symmetry groups'!$E$1:$E$3</c:f>
              <c:strCache>
                <c:ptCount val="3"/>
                <c:pt idx="0">
                  <c:v>cubic</c:v>
                </c:pt>
                <c:pt idx="1">
                  <c:v>orthorhombic</c:v>
                </c:pt>
                <c:pt idx="2">
                  <c:v>tetragonal</c:v>
                </c:pt>
              </c:strCache>
            </c:strRef>
          </c:cat>
          <c:val>
            <c:numRef>
              <c:f>'Symmetry groups'!$F$1:$F$3</c:f>
              <c:numCache>
                <c:formatCode>Основной</c:formatCode>
                <c:ptCount val="3"/>
                <c:pt idx="0">
                  <c:v>1</c:v>
                </c:pt>
                <c:pt idx="1">
                  <c:v>24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230205599300087"/>
          <c:y val="0.37532839168843635"/>
          <c:w val="0.27880905511811022"/>
          <c:h val="0.26868671017529605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Кол-во образцов</a:t>
            </a:r>
          </a:p>
        </c:rich>
      </c:tx>
      <c:layout>
        <c:manualLayout>
          <c:xMode val="edge"/>
          <c:yMode val="edge"/>
          <c:x val="0.53889724310776943"/>
          <c:y val="3.43642611683848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390563021727547"/>
          <c:y val="0.18391433888633338"/>
          <c:w val="0.47055315453989305"/>
          <c:h val="0.71687937633225396"/>
        </c:manualLayout>
      </c:layout>
      <c:pieChart>
        <c:varyColors val="1"/>
        <c:ser>
          <c:idx val="0"/>
          <c:order val="0"/>
          <c:tx>
            <c:strRef>
              <c:f>Dopants!$C$1</c:f>
              <c:strCache>
                <c:ptCount val="1"/>
                <c:pt idx="0">
                  <c:v>Кол-во образцов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Dopants!$B$2:$B$9</c:f>
              <c:strCache>
                <c:ptCount val="8"/>
                <c:pt idx="0">
                  <c:v>CdS</c:v>
                </c:pt>
                <c:pt idx="1">
                  <c:v>ZnS</c:v>
                </c:pt>
                <c:pt idx="2">
                  <c:v>Co</c:v>
                </c:pt>
                <c:pt idx="3">
                  <c:v>CuO</c:v>
                </c:pt>
                <c:pt idx="4">
                  <c:v>In</c:v>
                </c:pt>
                <c:pt idx="5">
                  <c:v>N</c:v>
                </c:pt>
                <c:pt idx="6">
                  <c:v>Pt</c:v>
                </c:pt>
                <c:pt idx="7">
                  <c:v>Rh</c:v>
                </c:pt>
              </c:strCache>
            </c:strRef>
          </c:cat>
          <c:val>
            <c:numRef>
              <c:f>Dopants!$C$2:$C$9</c:f>
              <c:numCache>
                <c:formatCode>Основной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  <c:pt idx="6">
                  <c:v>21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1461654414410319"/>
          <c:y val="0.18880839895013124"/>
          <c:w val="0.49923267167361657"/>
          <c:h val="0.7096784440406487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Dopants!$B$10:$B$11</c:f>
              <c:strCache>
                <c:ptCount val="2"/>
                <c:pt idx="0">
                  <c:v>С допантом</c:v>
                </c:pt>
                <c:pt idx="1">
                  <c:v>Без допанта</c:v>
                </c:pt>
              </c:strCache>
            </c:strRef>
          </c:cat>
          <c:val>
            <c:numRef>
              <c:f>Dopants!$C$10:$C$11</c:f>
              <c:numCache>
                <c:formatCode>Основной</c:formatCode>
                <c:ptCount val="2"/>
                <c:pt idx="0">
                  <c:v>52</c:v>
                </c:pt>
                <c:pt idx="1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405454211462002"/>
          <c:y val="0.13511924156032221"/>
          <c:w val="0.44138035870516185"/>
          <c:h val="0.73563393117526976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8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Dopants!$B$13:$B$14</c:f>
              <c:strCache>
                <c:ptCount val="2"/>
                <c:pt idx="0">
                  <c:v>Materials Project ID</c:v>
                </c:pt>
                <c:pt idx="1">
                  <c:v>Без ID</c:v>
                </c:pt>
              </c:strCache>
            </c:strRef>
          </c:cat>
          <c:val>
            <c:numRef>
              <c:f>Dopants!$C$13:$C$14</c:f>
              <c:numCache>
                <c:formatCode>Основной</c:formatCode>
                <c:ptCount val="2"/>
                <c:pt idx="0">
                  <c:v>194</c:v>
                </c:pt>
                <c:pt idx="1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2216631951255203"/>
          <c:y val="0.82929246990677874"/>
          <c:w val="0.33745107929124518"/>
          <c:h val="0.14779125053457776"/>
        </c:manualLayout>
      </c:layout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0</xdr:row>
      <xdr:rowOff>175260</xdr:rowOff>
    </xdr:from>
    <xdr:to>
      <xdr:col>14</xdr:col>
      <xdr:colOff>132335</xdr:colOff>
      <xdr:row>31</xdr:row>
      <xdr:rowOff>116988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175260"/>
          <a:ext cx="6373115" cy="5611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99060</xdr:rowOff>
    </xdr:from>
    <xdr:to>
      <xdr:col>15</xdr:col>
      <xdr:colOff>60960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83820</xdr:rowOff>
    </xdr:from>
    <xdr:to>
      <xdr:col>13</xdr:col>
      <xdr:colOff>106680</xdr:colOff>
      <xdr:row>20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14</xdr:row>
      <xdr:rowOff>22860</xdr:rowOff>
    </xdr:from>
    <xdr:to>
      <xdr:col>14</xdr:col>
      <xdr:colOff>205740</xdr:colOff>
      <xdr:row>34</xdr:row>
      <xdr:rowOff>80010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1</xdr:row>
      <xdr:rowOff>68580</xdr:rowOff>
    </xdr:from>
    <xdr:to>
      <xdr:col>19</xdr:col>
      <xdr:colOff>586740</xdr:colOff>
      <xdr:row>27</xdr:row>
      <xdr:rowOff>83820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1</xdr:row>
      <xdr:rowOff>114300</xdr:rowOff>
    </xdr:from>
    <xdr:to>
      <xdr:col>11</xdr:col>
      <xdr:colOff>255544</xdr:colOff>
      <xdr:row>4</xdr:row>
      <xdr:rowOff>32450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6480" y="297180"/>
          <a:ext cx="1962424" cy="466790"/>
        </a:xfrm>
        <a:prstGeom prst="rect">
          <a:avLst/>
        </a:prstGeom>
      </xdr:spPr>
    </xdr:pic>
    <xdr:clientData/>
  </xdr:twoCellAnchor>
  <xdr:twoCellAnchor editAs="oneCell">
    <xdr:from>
      <xdr:col>11</xdr:col>
      <xdr:colOff>373380</xdr:colOff>
      <xdr:row>9</xdr:row>
      <xdr:rowOff>68580</xdr:rowOff>
    </xdr:from>
    <xdr:to>
      <xdr:col>14</xdr:col>
      <xdr:colOff>200860</xdr:colOff>
      <xdr:row>29</xdr:row>
      <xdr:rowOff>73031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6740" y="1714500"/>
          <a:ext cx="1656280" cy="3662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ystallography.net/cod/1544425.html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ystallography.net/cod/1544425.html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ystallography.net/cod/1544425.html" TargetMode="External"/><Relationship Id="rId3" Type="http://schemas.openxmlformats.org/officeDocument/2006/relationships/hyperlink" Target="https://www.wellesu.com/10.1016/0025-5408(87)90060-2" TargetMode="External"/><Relationship Id="rId7" Type="http://schemas.openxmlformats.org/officeDocument/2006/relationships/hyperlink" Target="https://sci-hub.ru/10.1016/0025-5408(81)90063-5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Relationship Id="rId6" Type="http://schemas.openxmlformats.org/officeDocument/2006/relationships/hyperlink" Target="https://sci-hub.ru/10.1016/0025-5408(81)90063-5" TargetMode="External"/><Relationship Id="rId5" Type="http://schemas.openxmlformats.org/officeDocument/2006/relationships/hyperlink" Target="https://sci-hub.ru/10.1016/0025-5408(81)90063-5" TargetMode="External"/><Relationship Id="rId4" Type="http://schemas.openxmlformats.org/officeDocument/2006/relationships/hyperlink" Target="https://sci-hub.ru/10.1016/0025-5408(81)90063-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29"/>
  <sheetViews>
    <sheetView tabSelected="1" workbookViewId="0">
      <pane ySplit="1" topLeftCell="A345" activePane="bottomLeft" state="frozen"/>
      <selection pane="bottomLeft" activeCell="AD524" sqref="AD524"/>
    </sheetView>
  </sheetViews>
  <sheetFormatPr defaultRowHeight="14.4" x14ac:dyDescent="0.3"/>
  <cols>
    <col min="1" max="1" width="16.88671875" style="2" customWidth="1"/>
    <col min="2" max="2" width="32.44140625" style="2" customWidth="1"/>
    <col min="3" max="3" width="25.21875" style="2" hidden="1" customWidth="1"/>
    <col min="4" max="4" width="8.88671875" style="2" hidden="1" customWidth="1"/>
    <col min="5" max="5" width="19" style="2" hidden="1" customWidth="1"/>
    <col min="6" max="6" width="8.88671875" style="2" hidden="1" customWidth="1"/>
    <col min="7" max="7" width="20.21875" style="2" customWidth="1"/>
    <col min="8" max="8" width="15.33203125" style="2" customWidth="1"/>
    <col min="9" max="9" width="12.88671875" style="2" customWidth="1"/>
    <col min="10" max="10" width="10.77734375" style="2" customWidth="1"/>
    <col min="11" max="12" width="8.88671875" style="2"/>
    <col min="14" max="14" width="11.109375" customWidth="1"/>
    <col min="15" max="17" width="8.88671875" style="2"/>
    <col min="18" max="18" width="18.77734375" style="2" customWidth="1"/>
    <col min="19" max="20" width="8.88671875" style="2"/>
    <col min="21" max="21" width="10.5546875" style="2" customWidth="1"/>
    <col min="22" max="22" width="14.44140625" style="2" customWidth="1"/>
    <col min="26" max="26" width="12" customWidth="1"/>
    <col min="27" max="27" width="11.77734375" customWidth="1"/>
    <col min="28" max="28" width="10" customWidth="1"/>
    <col min="29" max="29" width="11.44140625" style="2" customWidth="1"/>
    <col min="30" max="30" width="17.109375" style="2" customWidth="1"/>
    <col min="31" max="31" width="17.109375" style="57" customWidth="1"/>
    <col min="32" max="32" width="13.44140625" style="57" customWidth="1"/>
    <col min="33" max="33" width="16.109375" style="57" customWidth="1"/>
    <col min="34" max="34" width="19.44140625" style="57" customWidth="1"/>
    <col min="35" max="35" width="19.44140625" style="54" customWidth="1"/>
    <col min="36" max="36" width="23.109375" style="54" customWidth="1"/>
    <col min="37" max="37" width="22.109375" style="54" customWidth="1"/>
    <col min="38" max="38" width="29.21875" style="54" customWidth="1"/>
    <col min="39" max="52" width="8.88671875" style="2"/>
    <col min="53" max="53" width="17.6640625" style="62" customWidth="1"/>
    <col min="54" max="54" width="15.88671875" style="62" customWidth="1"/>
    <col min="55" max="55" width="15.21875" style="62" customWidth="1"/>
    <col min="56" max="16384" width="8.88671875" style="2"/>
  </cols>
  <sheetData>
    <row r="1" spans="1:56" x14ac:dyDescent="0.3">
      <c r="A1" s="2" t="s">
        <v>112</v>
      </c>
      <c r="B1" s="16" t="s">
        <v>688</v>
      </c>
      <c r="C1" s="18" t="s">
        <v>896</v>
      </c>
      <c r="D1" s="2" t="s">
        <v>679</v>
      </c>
      <c r="E1" s="2" t="s">
        <v>884</v>
      </c>
      <c r="F1" s="2" t="s">
        <v>113</v>
      </c>
      <c r="G1" s="2" t="s">
        <v>50</v>
      </c>
      <c r="H1" s="66" t="s">
        <v>526</v>
      </c>
      <c r="I1" s="67" t="s">
        <v>609</v>
      </c>
      <c r="J1" s="68" t="s">
        <v>1150</v>
      </c>
      <c r="K1" s="69" t="s">
        <v>1100</v>
      </c>
      <c r="L1" s="70" t="s">
        <v>1112</v>
      </c>
      <c r="M1" s="61" t="s">
        <v>1195</v>
      </c>
      <c r="N1" s="61" t="s">
        <v>1207</v>
      </c>
      <c r="O1" s="2" t="s">
        <v>467</v>
      </c>
      <c r="P1" s="2" t="s">
        <v>468</v>
      </c>
      <c r="Q1" s="2" t="s">
        <v>469</v>
      </c>
      <c r="R1" s="2" t="s">
        <v>438</v>
      </c>
      <c r="S1" s="32" t="s">
        <v>1136</v>
      </c>
      <c r="T1" s="28" t="s">
        <v>1109</v>
      </c>
      <c r="U1" s="28" t="s">
        <v>1110</v>
      </c>
      <c r="V1" s="28" t="s">
        <v>1111</v>
      </c>
      <c r="W1" s="13" t="s">
        <v>1196</v>
      </c>
      <c r="X1" s="13" t="s">
        <v>1197</v>
      </c>
      <c r="Y1" s="13" t="s">
        <v>1198</v>
      </c>
      <c r="Z1" s="13" t="s">
        <v>1203</v>
      </c>
      <c r="AA1" s="13" t="s">
        <v>1204</v>
      </c>
      <c r="AB1" s="13" t="s">
        <v>1205</v>
      </c>
      <c r="AC1" s="2" t="s">
        <v>466</v>
      </c>
      <c r="AD1" s="13" t="s">
        <v>1098</v>
      </c>
      <c r="AE1" s="56" t="s">
        <v>1107</v>
      </c>
      <c r="AF1" s="58" t="s">
        <v>1200</v>
      </c>
      <c r="AG1" s="56" t="s">
        <v>1199</v>
      </c>
      <c r="AH1" s="56" t="s">
        <v>1206</v>
      </c>
      <c r="AI1" s="72" t="s">
        <v>1108</v>
      </c>
      <c r="AJ1" s="52" t="s">
        <v>1201</v>
      </c>
      <c r="AK1" s="55" t="s">
        <v>1202</v>
      </c>
      <c r="AL1" s="55" t="s">
        <v>1208</v>
      </c>
      <c r="AM1" s="29" t="s">
        <v>1117</v>
      </c>
      <c r="AN1" s="29" t="s">
        <v>1118</v>
      </c>
      <c r="AO1" s="29" t="s">
        <v>1119</v>
      </c>
      <c r="AP1" s="29" t="s">
        <v>1120</v>
      </c>
      <c r="AQ1" s="29" t="s">
        <v>1121</v>
      </c>
      <c r="AR1" s="29" t="s">
        <v>1122</v>
      </c>
      <c r="AS1" s="29" t="s">
        <v>1123</v>
      </c>
      <c r="AT1" s="29" t="s">
        <v>1124</v>
      </c>
      <c r="AU1" s="28" t="s">
        <v>1113</v>
      </c>
      <c r="AV1" s="28" t="s">
        <v>1114</v>
      </c>
      <c r="AW1" s="28" t="s">
        <v>1115</v>
      </c>
      <c r="AX1" s="28" t="s">
        <v>1116</v>
      </c>
      <c r="AY1" s="13" t="s">
        <v>1096</v>
      </c>
      <c r="AZ1" s="13" t="s">
        <v>1097</v>
      </c>
      <c r="BA1" s="61" t="s">
        <v>1209</v>
      </c>
      <c r="BB1" s="61" t="s">
        <v>1210</v>
      </c>
      <c r="BC1" s="61" t="s">
        <v>1211</v>
      </c>
      <c r="BD1" s="61"/>
    </row>
    <row r="2" spans="1:56" x14ac:dyDescent="0.3">
      <c r="A2" s="2" t="s">
        <v>0</v>
      </c>
      <c r="B2" s="15" t="s">
        <v>689</v>
      </c>
      <c r="C2" s="15"/>
      <c r="F2" s="2">
        <v>3.5</v>
      </c>
      <c r="G2" s="2" t="s">
        <v>454</v>
      </c>
      <c r="H2" s="11" t="s">
        <v>527</v>
      </c>
      <c r="I2" t="s">
        <v>610</v>
      </c>
      <c r="J2"/>
      <c r="K2" s="71">
        <v>4</v>
      </c>
      <c r="L2" s="27">
        <v>4</v>
      </c>
      <c r="M2">
        <v>4</v>
      </c>
      <c r="N2">
        <v>0</v>
      </c>
      <c r="T2" s="27">
        <v>6.6040679999999998</v>
      </c>
      <c r="U2" s="27">
        <v>7.9389519999999996</v>
      </c>
      <c r="V2" s="27">
        <v>33.703336</v>
      </c>
      <c r="W2">
        <v>7.83</v>
      </c>
      <c r="X2">
        <v>33.209989999999998</v>
      </c>
      <c r="Y2">
        <v>6.46</v>
      </c>
      <c r="Z2">
        <v>0</v>
      </c>
      <c r="AD2">
        <v>34</v>
      </c>
      <c r="AE2" s="57">
        <f>O2*P2*Q2</f>
        <v>0</v>
      </c>
      <c r="AF2" s="59">
        <v>1767.0449718798691</v>
      </c>
      <c r="AG2" s="57">
        <v>1679.8210721820001</v>
      </c>
      <c r="AH2" s="57">
        <v>0</v>
      </c>
      <c r="AJ2" s="53">
        <v>7.6964651247849417E-2</v>
      </c>
      <c r="AK2" s="54">
        <v>8.0961003676030277E-2</v>
      </c>
      <c r="AM2" s="30">
        <v>1.62962962962963</v>
      </c>
      <c r="AN2" s="30">
        <v>2.518518518518519</v>
      </c>
      <c r="AO2" s="30">
        <v>0.88888888888888884</v>
      </c>
      <c r="AP2" s="30">
        <v>0</v>
      </c>
      <c r="AQ2" s="30">
        <v>0.32352941176470579</v>
      </c>
      <c r="AR2" s="30">
        <v>0.5</v>
      </c>
      <c r="AS2" s="30">
        <v>0.1764705882352941</v>
      </c>
      <c r="AT2" s="30">
        <v>0</v>
      </c>
      <c r="AU2" s="27">
        <v>0.82</v>
      </c>
      <c r="AV2" s="27">
        <v>3.44</v>
      </c>
      <c r="AW2" s="27">
        <v>2.62</v>
      </c>
      <c r="AX2" s="27">
        <v>2.642962962962963</v>
      </c>
      <c r="AY2">
        <v>2.642962962962963</v>
      </c>
      <c r="AZ2">
        <v>5.9587362692592576</v>
      </c>
      <c r="BA2" s="62">
        <v>0.48264383878002159</v>
      </c>
      <c r="BB2" s="62">
        <v>0.50770488753139842</v>
      </c>
    </row>
    <row r="3" spans="1:56" x14ac:dyDescent="0.3">
      <c r="A3" s="2" t="s">
        <v>1</v>
      </c>
      <c r="B3" s="15" t="s">
        <v>690</v>
      </c>
      <c r="C3" s="15"/>
      <c r="F3" s="2">
        <v>3.2</v>
      </c>
      <c r="G3" s="2" t="s">
        <v>454</v>
      </c>
      <c r="H3" s="11" t="s">
        <v>528</v>
      </c>
      <c r="I3" t="s">
        <v>611</v>
      </c>
      <c r="J3"/>
      <c r="L3" s="27">
        <v>1</v>
      </c>
      <c r="M3">
        <v>1</v>
      </c>
      <c r="N3">
        <v>0</v>
      </c>
      <c r="O3" s="2">
        <v>7.806</v>
      </c>
      <c r="P3" s="2">
        <v>7.6680000000000001</v>
      </c>
      <c r="Q3" s="2">
        <v>21.54</v>
      </c>
      <c r="R3" s="1" t="s">
        <v>513</v>
      </c>
      <c r="S3" s="1"/>
      <c r="T3" s="27">
        <v>3.9327019999999999</v>
      </c>
      <c r="U3" s="27">
        <v>3.9458000000000002</v>
      </c>
      <c r="V3" s="27">
        <v>11.356398779999999</v>
      </c>
      <c r="W3">
        <v>3.9060000000000001</v>
      </c>
      <c r="X3">
        <v>21.603000000000002</v>
      </c>
      <c r="Y3">
        <v>3.8879000000000001</v>
      </c>
      <c r="Z3">
        <v>0</v>
      </c>
      <c r="AC3" s="2">
        <v>2</v>
      </c>
      <c r="AD3">
        <v>14</v>
      </c>
      <c r="AE3" s="57">
        <f t="shared" ref="AE3:AE66" si="0">O3*P3*Q3</f>
        <v>1289.30702832</v>
      </c>
      <c r="AF3" s="59">
        <v>173.54502164551991</v>
      </c>
      <c r="AG3" s="57">
        <v>328.06612625219998</v>
      </c>
      <c r="AH3" s="57">
        <v>0</v>
      </c>
      <c r="AJ3" s="53">
        <v>8.0670709348241429E-2</v>
      </c>
      <c r="AK3" s="54">
        <v>4.2674323496713393E-2</v>
      </c>
      <c r="AM3" s="30">
        <v>1.7272727272727271</v>
      </c>
      <c r="AN3" s="30">
        <v>2.545454545454545</v>
      </c>
      <c r="AO3" s="30">
        <v>0.81818181818181823</v>
      </c>
      <c r="AP3" s="30">
        <v>0</v>
      </c>
      <c r="AQ3" s="30">
        <v>0.3392857142857143</v>
      </c>
      <c r="AR3" s="30">
        <v>0.5</v>
      </c>
      <c r="AS3" s="30">
        <v>0.1607142857142857</v>
      </c>
      <c r="AT3" s="30">
        <v>0</v>
      </c>
      <c r="AU3" s="27">
        <v>0.82</v>
      </c>
      <c r="AV3" s="27">
        <v>3.44</v>
      </c>
      <c r="AW3" s="27">
        <v>2.62</v>
      </c>
      <c r="AX3" s="27">
        <v>2.6545454545454539</v>
      </c>
      <c r="AY3">
        <v>2.6545454545454539</v>
      </c>
      <c r="AZ3">
        <v>5.9946911436363637</v>
      </c>
      <c r="BA3" s="62">
        <v>0.48450364842179561</v>
      </c>
    </row>
    <row r="4" spans="1:56" x14ac:dyDescent="0.3">
      <c r="A4" s="2" t="s">
        <v>2</v>
      </c>
      <c r="B4" s="15" t="s">
        <v>691</v>
      </c>
      <c r="C4" s="15"/>
      <c r="F4" s="2">
        <v>3.35</v>
      </c>
      <c r="G4" s="2" t="s">
        <v>454</v>
      </c>
      <c r="H4" s="11" t="s">
        <v>529</v>
      </c>
      <c r="I4">
        <v>-1</v>
      </c>
      <c r="J4"/>
      <c r="L4" s="27">
        <v>2</v>
      </c>
      <c r="M4">
        <v>0</v>
      </c>
      <c r="N4">
        <v>0</v>
      </c>
      <c r="O4" s="2">
        <v>3.8849999999999998</v>
      </c>
      <c r="P4" s="2">
        <v>3.8849999999999998</v>
      </c>
      <c r="Q4" s="2">
        <v>10.989000000000001</v>
      </c>
      <c r="R4" s="1" t="s">
        <v>439</v>
      </c>
      <c r="S4" s="1"/>
      <c r="T4" s="27">
        <v>11.92921406</v>
      </c>
      <c r="U4" s="27">
        <v>11.92921406</v>
      </c>
      <c r="V4" s="27">
        <v>11.92921406</v>
      </c>
      <c r="W4">
        <v>0</v>
      </c>
      <c r="Z4">
        <v>0</v>
      </c>
      <c r="AC4" s="2">
        <v>2</v>
      </c>
      <c r="AD4">
        <v>14</v>
      </c>
      <c r="AE4" s="57">
        <f t="shared" si="0"/>
        <v>165.859449525</v>
      </c>
      <c r="AF4" s="59">
        <v>349.00875366799971</v>
      </c>
      <c r="AG4" s="57">
        <v>0</v>
      </c>
      <c r="AH4" s="57">
        <v>0</v>
      </c>
      <c r="AJ4" s="53">
        <v>8.0227214090553903E-2</v>
      </c>
      <c r="AM4" s="30">
        <v>1.7272727272727271</v>
      </c>
      <c r="AN4" s="30">
        <v>2.545454545454545</v>
      </c>
      <c r="AO4" s="30">
        <v>0.81818181818181823</v>
      </c>
      <c r="AP4" s="30">
        <v>0</v>
      </c>
      <c r="AQ4" s="30">
        <v>0.3392857142857143</v>
      </c>
      <c r="AR4" s="30">
        <v>0.5</v>
      </c>
      <c r="AS4" s="30">
        <v>0.1607142857142857</v>
      </c>
      <c r="AT4" s="30">
        <v>0</v>
      </c>
      <c r="AU4" s="27">
        <v>0.82</v>
      </c>
      <c r="AV4" s="27">
        <v>3.44</v>
      </c>
      <c r="AW4" s="27">
        <v>2.62</v>
      </c>
      <c r="AX4" s="27">
        <v>2.6545454545454539</v>
      </c>
      <c r="AY4">
        <v>2.6545454545454552</v>
      </c>
      <c r="AZ4">
        <v>5.9865512095454543</v>
      </c>
      <c r="BA4" s="62">
        <v>0.50734392504100967</v>
      </c>
    </row>
    <row r="5" spans="1:56" x14ac:dyDescent="0.3">
      <c r="A5" s="2" t="s">
        <v>3</v>
      </c>
      <c r="B5" s="15" t="s">
        <v>692</v>
      </c>
      <c r="C5" s="15"/>
      <c r="F5" s="2">
        <v>3.3</v>
      </c>
      <c r="G5" s="2" t="s">
        <v>454</v>
      </c>
      <c r="H5" s="11" t="s">
        <v>530</v>
      </c>
      <c r="I5" t="s">
        <v>612</v>
      </c>
      <c r="J5"/>
      <c r="L5" s="27">
        <v>1</v>
      </c>
      <c r="M5">
        <v>1</v>
      </c>
      <c r="N5">
        <v>0</v>
      </c>
      <c r="O5" s="2">
        <v>3.9049999999999998</v>
      </c>
      <c r="P5" s="2">
        <v>3.9049999999999998</v>
      </c>
      <c r="Q5" s="2">
        <v>11.185</v>
      </c>
      <c r="R5" s="1" t="s">
        <v>439</v>
      </c>
      <c r="S5" s="1"/>
      <c r="T5" s="27">
        <v>3.952105</v>
      </c>
      <c r="U5" s="27">
        <v>3.952105</v>
      </c>
      <c r="V5" s="27">
        <v>11.503833</v>
      </c>
      <c r="W5">
        <v>3.9079999999999999</v>
      </c>
      <c r="X5">
        <v>3.9079999999999999</v>
      </c>
      <c r="Y5">
        <v>11.16</v>
      </c>
      <c r="Z5">
        <v>0</v>
      </c>
      <c r="AC5" s="2">
        <v>2</v>
      </c>
      <c r="AD5">
        <v>14</v>
      </c>
      <c r="AE5" s="57">
        <f t="shared" si="0"/>
        <v>170.56034462499997</v>
      </c>
      <c r="AF5" s="59">
        <v>179.6799083471451</v>
      </c>
      <c r="AG5" s="57">
        <v>170.44069823999999</v>
      </c>
      <c r="AH5" s="57">
        <v>0</v>
      </c>
      <c r="AJ5" s="53">
        <v>7.7916335380980528E-2</v>
      </c>
      <c r="AK5" s="54">
        <v>8.2140006140355049E-2</v>
      </c>
      <c r="AM5" s="30">
        <v>1.7272727272727271</v>
      </c>
      <c r="AN5" s="30">
        <v>2.545454545454545</v>
      </c>
      <c r="AO5" s="30">
        <v>0.81818181818181823</v>
      </c>
      <c r="AP5" s="30">
        <v>0</v>
      </c>
      <c r="AQ5" s="30">
        <v>0.3392857142857143</v>
      </c>
      <c r="AR5" s="30">
        <v>0.5</v>
      </c>
      <c r="AS5" s="30">
        <v>0.1607142857142857</v>
      </c>
      <c r="AT5" s="30">
        <v>0</v>
      </c>
      <c r="AU5" s="27">
        <v>0.79</v>
      </c>
      <c r="AV5" s="27">
        <v>3.44</v>
      </c>
      <c r="AW5" s="27">
        <v>2.65</v>
      </c>
      <c r="AX5" s="27">
        <v>2.6518181818181819</v>
      </c>
      <c r="AY5">
        <v>2.6518181818181819</v>
      </c>
      <c r="AZ5">
        <v>5.9730281035195452</v>
      </c>
      <c r="BA5" s="62">
        <v>0.5243291310951993</v>
      </c>
      <c r="BB5" s="62">
        <v>0.55275184384813547</v>
      </c>
    </row>
    <row r="6" spans="1:56" x14ac:dyDescent="0.3">
      <c r="A6" s="2" t="s">
        <v>4</v>
      </c>
      <c r="B6" s="15" t="s">
        <v>693</v>
      </c>
      <c r="C6" s="15"/>
      <c r="F6" s="2">
        <v>3.35</v>
      </c>
      <c r="G6" s="2" t="s">
        <v>454</v>
      </c>
      <c r="H6" s="11" t="s">
        <v>531</v>
      </c>
      <c r="I6" t="s">
        <v>613</v>
      </c>
      <c r="J6"/>
      <c r="K6" s="7"/>
      <c r="L6" s="27">
        <v>4</v>
      </c>
      <c r="M6">
        <v>4</v>
      </c>
      <c r="N6">
        <v>0</v>
      </c>
      <c r="O6" s="2">
        <v>7.7270000000000003</v>
      </c>
      <c r="P6" s="2">
        <v>7.7270000000000003</v>
      </c>
      <c r="Q6" s="2">
        <v>29.466000000000001</v>
      </c>
      <c r="R6" s="2" t="s">
        <v>452</v>
      </c>
      <c r="T6" s="27">
        <v>7.8084429999999996</v>
      </c>
      <c r="U6" s="27">
        <v>7.8548809999999998</v>
      </c>
      <c r="V6" s="27">
        <v>15.19056011</v>
      </c>
      <c r="W6">
        <v>3.8801999999999999</v>
      </c>
      <c r="X6">
        <v>29.507999999999999</v>
      </c>
      <c r="Y6">
        <v>7.7140000000000004</v>
      </c>
      <c r="Z6">
        <v>0</v>
      </c>
      <c r="AC6" s="2">
        <v>3</v>
      </c>
      <c r="AD6">
        <v>20</v>
      </c>
      <c r="AE6" s="57">
        <f t="shared" si="0"/>
        <v>1759.3125835140002</v>
      </c>
      <c r="AF6" s="59">
        <v>924.74694800021894</v>
      </c>
      <c r="AG6" s="57">
        <v>883.22940750240002</v>
      </c>
      <c r="AH6" s="57">
        <v>0</v>
      </c>
      <c r="AJ6" s="53">
        <v>8.6510153045653584E-2</v>
      </c>
      <c r="AK6" s="54">
        <v>9.0576694254581439E-2</v>
      </c>
      <c r="AM6" s="30">
        <v>1.75</v>
      </c>
      <c r="AN6" s="30">
        <v>2.5</v>
      </c>
      <c r="AO6" s="30">
        <v>0.75</v>
      </c>
      <c r="AP6" s="30">
        <v>0</v>
      </c>
      <c r="AQ6" s="30">
        <v>0.35</v>
      </c>
      <c r="AR6" s="30">
        <v>0.5</v>
      </c>
      <c r="AS6" s="30">
        <v>0.15</v>
      </c>
      <c r="AT6" s="30">
        <v>0</v>
      </c>
      <c r="AU6" s="27">
        <v>0.82</v>
      </c>
      <c r="AV6" s="27">
        <v>3.44</v>
      </c>
      <c r="AW6" s="27">
        <v>2.62</v>
      </c>
      <c r="AX6" s="27">
        <v>2.6262500000000002</v>
      </c>
      <c r="AY6">
        <v>2.6262500000000002</v>
      </c>
      <c r="AZ6">
        <v>5.96680968125</v>
      </c>
      <c r="BA6" s="62">
        <v>0.50555206026575039</v>
      </c>
      <c r="BB6" s="62">
        <v>0</v>
      </c>
    </row>
    <row r="7" spans="1:56" x14ac:dyDescent="0.3">
      <c r="A7" s="2" t="s">
        <v>5</v>
      </c>
      <c r="B7" s="15" t="s">
        <v>694</v>
      </c>
      <c r="C7" s="15"/>
      <c r="F7" s="2">
        <v>3.5</v>
      </c>
      <c r="G7" s="2" t="s">
        <v>454</v>
      </c>
      <c r="H7" s="11" t="s">
        <v>532</v>
      </c>
      <c r="I7" t="s">
        <v>614</v>
      </c>
      <c r="J7"/>
      <c r="K7" s="7"/>
      <c r="L7" s="27">
        <v>1</v>
      </c>
      <c r="M7">
        <v>1</v>
      </c>
      <c r="N7">
        <v>0</v>
      </c>
      <c r="O7" s="2">
        <v>7.7249999999999996</v>
      </c>
      <c r="P7" s="2">
        <v>7.7249999999999996</v>
      </c>
      <c r="Q7" s="2">
        <v>14.909000000000001</v>
      </c>
      <c r="R7" s="2" t="s">
        <v>451</v>
      </c>
      <c r="T7" s="27">
        <v>3.9661010000000001</v>
      </c>
      <c r="U7" s="27">
        <v>3.9661010000000001</v>
      </c>
      <c r="V7" s="27">
        <v>15.283337</v>
      </c>
      <c r="W7">
        <v>3.8586499999999999</v>
      </c>
      <c r="X7">
        <v>3.8586499999999999</v>
      </c>
      <c r="Y7">
        <v>14.9108</v>
      </c>
      <c r="Z7">
        <v>0</v>
      </c>
      <c r="AC7" s="2">
        <v>3</v>
      </c>
      <c r="AD7">
        <v>20</v>
      </c>
      <c r="AE7" s="57">
        <f t="shared" si="0"/>
        <v>889.70389312500004</v>
      </c>
      <c r="AF7" s="59">
        <v>240.40623599981481</v>
      </c>
      <c r="AG7" s="57">
        <v>222.00958249733301</v>
      </c>
      <c r="AH7" s="57">
        <v>0</v>
      </c>
      <c r="AJ7" s="53">
        <v>8.3192517518619641E-2</v>
      </c>
      <c r="AK7" s="54">
        <v>9.0086201573034624E-2</v>
      </c>
      <c r="AM7" s="30">
        <v>1.75</v>
      </c>
      <c r="AN7" s="30">
        <v>2.5</v>
      </c>
      <c r="AO7" s="30">
        <v>0.75</v>
      </c>
      <c r="AP7" s="30">
        <v>0</v>
      </c>
      <c r="AQ7" s="30">
        <v>0.35</v>
      </c>
      <c r="AR7" s="30">
        <v>0.5</v>
      </c>
      <c r="AS7" s="30">
        <v>0.15</v>
      </c>
      <c r="AT7" s="30">
        <v>0</v>
      </c>
      <c r="AU7" s="27">
        <v>0.82</v>
      </c>
      <c r="AV7" s="27">
        <v>3.44</v>
      </c>
      <c r="AW7" s="27">
        <v>2.62</v>
      </c>
      <c r="AX7" s="27">
        <v>2.6262500000000002</v>
      </c>
      <c r="AY7">
        <v>2.6262500000000002</v>
      </c>
      <c r="AZ7">
        <v>5.9612134765624996</v>
      </c>
      <c r="BA7" s="62">
        <v>0.50467688585120674</v>
      </c>
      <c r="BB7" s="62">
        <v>0.54649654829675798</v>
      </c>
    </row>
    <row r="8" spans="1:56" x14ac:dyDescent="0.3">
      <c r="A8" s="2" t="s">
        <v>6</v>
      </c>
      <c r="B8" s="15" t="s">
        <v>695</v>
      </c>
      <c r="C8" s="15"/>
      <c r="F8" s="2">
        <v>3.5</v>
      </c>
      <c r="G8" s="2" t="s">
        <v>454</v>
      </c>
      <c r="H8" s="11" t="s">
        <v>533</v>
      </c>
      <c r="I8" t="s">
        <v>615</v>
      </c>
      <c r="J8"/>
      <c r="K8" s="7"/>
      <c r="L8" s="27">
        <v>8</v>
      </c>
      <c r="M8">
        <v>8</v>
      </c>
      <c r="N8">
        <v>0</v>
      </c>
      <c r="O8" s="2">
        <v>7.7270000000000003</v>
      </c>
      <c r="P8" s="2">
        <v>7.7270000000000003</v>
      </c>
      <c r="Q8" s="2">
        <v>30.175999999999998</v>
      </c>
      <c r="R8" s="2" t="s">
        <v>452</v>
      </c>
      <c r="T8" s="27">
        <v>7.8252249999999997</v>
      </c>
      <c r="U8" s="27">
        <v>7.8345229999999999</v>
      </c>
      <c r="V8" s="27">
        <v>31.031406</v>
      </c>
      <c r="W8">
        <v>30.184999999999999</v>
      </c>
      <c r="X8">
        <v>7.74</v>
      </c>
      <c r="Y8">
        <v>7.7460000000000004</v>
      </c>
      <c r="Z8">
        <v>0</v>
      </c>
      <c r="AC8" s="2">
        <v>3</v>
      </c>
      <c r="AD8">
        <v>20</v>
      </c>
      <c r="AE8" s="57">
        <f t="shared" si="0"/>
        <v>1801.704219104</v>
      </c>
      <c r="AF8" s="59">
        <v>1902.4394671889761</v>
      </c>
      <c r="AG8" s="57">
        <v>1809.7126974</v>
      </c>
      <c r="AH8" s="57">
        <v>0</v>
      </c>
      <c r="AJ8" s="53">
        <v>8.4102544527429435E-2</v>
      </c>
      <c r="AK8" s="54">
        <v>8.8411823727529093E-2</v>
      </c>
      <c r="AM8" s="30">
        <v>1.75</v>
      </c>
      <c r="AN8" s="30">
        <v>2.5</v>
      </c>
      <c r="AO8" s="30">
        <v>0.75</v>
      </c>
      <c r="AP8" s="30">
        <v>0</v>
      </c>
      <c r="AQ8" s="30">
        <v>0.35</v>
      </c>
      <c r="AR8" s="30">
        <v>0.5</v>
      </c>
      <c r="AS8" s="30">
        <v>0.15</v>
      </c>
      <c r="AT8" s="30">
        <v>0</v>
      </c>
      <c r="AU8" s="27">
        <v>0.79</v>
      </c>
      <c r="AV8" s="27">
        <v>3.44</v>
      </c>
      <c r="AW8" s="27">
        <v>2.65</v>
      </c>
      <c r="AX8" s="27">
        <v>2.6243750000000001</v>
      </c>
      <c r="AY8">
        <v>2.6243750000000001</v>
      </c>
      <c r="AZ8">
        <v>5.9519163411696878</v>
      </c>
      <c r="BA8" s="62">
        <v>0.53407279423354193</v>
      </c>
      <c r="BB8" s="62">
        <v>0.5614378257728565</v>
      </c>
    </row>
    <row r="9" spans="1:56" x14ac:dyDescent="0.3">
      <c r="A9" s="2" t="s">
        <v>7</v>
      </c>
      <c r="B9" s="15" t="s">
        <v>696</v>
      </c>
      <c r="C9" s="15"/>
      <c r="F9" s="2">
        <v>3.16</v>
      </c>
      <c r="G9" s="2" t="s">
        <v>454</v>
      </c>
      <c r="H9" s="11">
        <v>-1</v>
      </c>
      <c r="I9">
        <v>-1</v>
      </c>
      <c r="J9"/>
      <c r="K9" s="2">
        <v>4</v>
      </c>
      <c r="L9" s="27">
        <v>0</v>
      </c>
      <c r="M9">
        <v>0</v>
      </c>
      <c r="N9">
        <v>0</v>
      </c>
      <c r="O9" s="2">
        <v>7.8310000000000004</v>
      </c>
      <c r="P9" s="2">
        <v>7.8010000000000002</v>
      </c>
      <c r="Q9" s="2">
        <v>15.05</v>
      </c>
      <c r="R9" s="2" t="s">
        <v>1145</v>
      </c>
      <c r="S9" s="2">
        <v>15.05</v>
      </c>
      <c r="T9" s="27">
        <v>0</v>
      </c>
      <c r="U9" s="27"/>
      <c r="V9" s="27"/>
      <c r="W9">
        <v>0</v>
      </c>
      <c r="Z9">
        <v>0</v>
      </c>
      <c r="AC9" s="2">
        <v>3</v>
      </c>
      <c r="AD9">
        <v>20</v>
      </c>
      <c r="AE9" s="57">
        <f t="shared" si="0"/>
        <v>919.39894655000012</v>
      </c>
      <c r="AF9" s="59">
        <f>O9*P9*Q9*SIN(RADIANS(97.44))</f>
        <v>911.65853089860946</v>
      </c>
      <c r="AG9" s="57">
        <v>0</v>
      </c>
      <c r="AH9" s="57">
        <v>0</v>
      </c>
      <c r="AI9" s="54">
        <f>K9*AD9/AE9</f>
        <v>8.7013369223660861E-2</v>
      </c>
      <c r="AJ9" s="53"/>
      <c r="AM9" s="30">
        <v>1.75</v>
      </c>
      <c r="AN9" s="30">
        <v>2.5</v>
      </c>
      <c r="AO9" s="30">
        <v>0.75</v>
      </c>
      <c r="AP9" s="30">
        <v>0</v>
      </c>
      <c r="AQ9" s="30">
        <v>0.35</v>
      </c>
      <c r="AR9" s="30">
        <v>0.5</v>
      </c>
      <c r="AS9" s="30">
        <v>0.15</v>
      </c>
      <c r="AT9" s="30">
        <v>0</v>
      </c>
      <c r="AU9" s="27">
        <v>0.82</v>
      </c>
      <c r="AV9" s="27">
        <v>3.44</v>
      </c>
      <c r="AW9" s="27">
        <v>2.62</v>
      </c>
      <c r="AX9" s="27">
        <v>2.62</v>
      </c>
      <c r="AY9">
        <v>2.62</v>
      </c>
      <c r="AZ9">
        <v>5.9423863675000002</v>
      </c>
    </row>
    <row r="10" spans="1:56" x14ac:dyDescent="0.3">
      <c r="A10" s="2" t="s">
        <v>455</v>
      </c>
      <c r="B10" s="15" t="s">
        <v>697</v>
      </c>
      <c r="C10" s="15"/>
      <c r="F10" s="2">
        <v>3.21</v>
      </c>
      <c r="G10" s="2" t="s">
        <v>454</v>
      </c>
      <c r="H10" s="11">
        <v>-1</v>
      </c>
      <c r="I10">
        <v>-1</v>
      </c>
      <c r="J10"/>
      <c r="K10" s="2">
        <v>8</v>
      </c>
      <c r="L10" s="27">
        <v>0</v>
      </c>
      <c r="M10">
        <v>0</v>
      </c>
      <c r="N10">
        <v>0</v>
      </c>
      <c r="O10" s="2">
        <v>7.7489999999999997</v>
      </c>
      <c r="P10" s="2">
        <v>7.7359999999999998</v>
      </c>
      <c r="Q10" s="2">
        <v>37.369999999999997</v>
      </c>
      <c r="R10" s="2" t="s">
        <v>1146</v>
      </c>
      <c r="S10" s="2">
        <f>Q10/2</f>
        <v>18.684999999999999</v>
      </c>
      <c r="T10" s="27">
        <v>0</v>
      </c>
      <c r="U10" s="27"/>
      <c r="V10" s="27"/>
      <c r="W10">
        <v>0</v>
      </c>
      <c r="Z10">
        <v>0</v>
      </c>
      <c r="AC10" s="2">
        <v>4</v>
      </c>
      <c r="AD10">
        <v>26</v>
      </c>
      <c r="AE10" s="57">
        <f t="shared" si="0"/>
        <v>2240.1918856799994</v>
      </c>
      <c r="AF10" s="59">
        <v>2240</v>
      </c>
      <c r="AG10" s="57">
        <v>0</v>
      </c>
      <c r="AH10" s="57">
        <v>0</v>
      </c>
      <c r="AI10" s="54">
        <f>K10*AD10/AE10</f>
        <v>9.2849189093845236E-2</v>
      </c>
      <c r="AJ10" s="53"/>
      <c r="AM10" s="30">
        <v>1.714285714285714</v>
      </c>
      <c r="AN10" s="30">
        <v>2.4761904761904758</v>
      </c>
      <c r="AO10" s="30">
        <v>0.76190476190476186</v>
      </c>
      <c r="AP10" s="30">
        <v>0</v>
      </c>
      <c r="AQ10" s="30">
        <v>0.34615384615384609</v>
      </c>
      <c r="AR10" s="30">
        <v>0.5</v>
      </c>
      <c r="AS10" s="30">
        <v>0.1538461538461538</v>
      </c>
      <c r="AT10" s="30">
        <v>0</v>
      </c>
      <c r="AU10" s="27">
        <v>0.82</v>
      </c>
      <c r="AV10" s="27">
        <v>3.44</v>
      </c>
      <c r="AW10" s="27">
        <v>2.62</v>
      </c>
      <c r="AX10" s="27">
        <v>2.612857142857143</v>
      </c>
      <c r="AY10">
        <v>2.612857142857143</v>
      </c>
      <c r="AZ10">
        <v>5.9413964502380949</v>
      </c>
    </row>
    <row r="11" spans="1:56" x14ac:dyDescent="0.3">
      <c r="A11" s="2" t="s">
        <v>8</v>
      </c>
      <c r="B11" s="15" t="s">
        <v>698</v>
      </c>
      <c r="C11" s="15"/>
      <c r="F11" s="2">
        <v>3</v>
      </c>
      <c r="G11" s="2" t="s">
        <v>454</v>
      </c>
      <c r="H11" s="11" t="s">
        <v>534</v>
      </c>
      <c r="I11" t="s">
        <v>616</v>
      </c>
      <c r="J11"/>
      <c r="L11" s="27">
        <v>30</v>
      </c>
      <c r="M11">
        <v>4</v>
      </c>
      <c r="N11">
        <v>0</v>
      </c>
      <c r="T11" s="27">
        <v>10.59112378</v>
      </c>
      <c r="U11" s="27">
        <v>10.784736629999999</v>
      </c>
      <c r="V11" s="27">
        <v>10.486176179999999</v>
      </c>
      <c r="W11">
        <v>3.73</v>
      </c>
      <c r="X11">
        <v>3.73</v>
      </c>
      <c r="Y11">
        <v>9.3699999999999992</v>
      </c>
      <c r="Z11">
        <v>0</v>
      </c>
      <c r="AC11" s="1" t="s">
        <v>459</v>
      </c>
      <c r="AD11">
        <v>4</v>
      </c>
      <c r="AE11" s="57">
        <f t="shared" si="0"/>
        <v>0</v>
      </c>
      <c r="AF11" s="59">
        <v>1182.741260108548</v>
      </c>
      <c r="AG11" s="57">
        <v>130.36387300000001</v>
      </c>
      <c r="AH11" s="57">
        <v>0</v>
      </c>
      <c r="AJ11" s="53">
        <v>0.1014592151701775</v>
      </c>
      <c r="AK11" s="54">
        <v>0.1227333894874388</v>
      </c>
      <c r="AM11" s="30">
        <v>2</v>
      </c>
      <c r="AN11" s="30">
        <v>2.666666666666667</v>
      </c>
      <c r="AO11" s="30">
        <v>0.66666666666666663</v>
      </c>
      <c r="AP11" s="30">
        <v>0</v>
      </c>
      <c r="AQ11" s="30">
        <v>0.375</v>
      </c>
      <c r="AR11" s="30">
        <v>0.5</v>
      </c>
      <c r="AS11" s="30">
        <v>0.125</v>
      </c>
      <c r="AT11" s="30">
        <v>0</v>
      </c>
      <c r="AU11" s="27">
        <v>1.54</v>
      </c>
      <c r="AV11" s="27">
        <v>3.44</v>
      </c>
      <c r="AW11" s="27">
        <v>1.9</v>
      </c>
      <c r="AX11" s="27">
        <v>2.8066666666666671</v>
      </c>
      <c r="AY11">
        <v>2.8066666666666662</v>
      </c>
      <c r="AZ11">
        <v>6.1769976</v>
      </c>
      <c r="BA11" s="62">
        <v>0.46900407026869628</v>
      </c>
      <c r="BB11" s="62">
        <v>0.56734579634715776</v>
      </c>
    </row>
    <row r="12" spans="1:56" x14ac:dyDescent="0.3">
      <c r="A12" s="2" t="s">
        <v>10</v>
      </c>
      <c r="B12" s="15" t="s">
        <v>699</v>
      </c>
      <c r="C12" s="15"/>
      <c r="F12" s="2">
        <v>3.9</v>
      </c>
      <c r="G12" s="2" t="s">
        <v>453</v>
      </c>
      <c r="H12" s="11" t="s">
        <v>535</v>
      </c>
      <c r="I12">
        <v>-1</v>
      </c>
      <c r="J12"/>
      <c r="L12" s="27">
        <v>1</v>
      </c>
      <c r="M12">
        <v>0</v>
      </c>
      <c r="N12">
        <v>0</v>
      </c>
      <c r="O12" s="2">
        <v>3.8849999999999998</v>
      </c>
      <c r="P12" s="2">
        <v>3.8849999999999998</v>
      </c>
      <c r="Q12" s="2">
        <v>11.12</v>
      </c>
      <c r="R12" s="2" t="s">
        <v>439</v>
      </c>
      <c r="T12" s="27">
        <v>3.9103940000000001</v>
      </c>
      <c r="U12" s="27">
        <v>3.9103940000000001</v>
      </c>
      <c r="V12" s="27">
        <v>11.314458</v>
      </c>
      <c r="W12">
        <v>0</v>
      </c>
      <c r="Z12">
        <v>0</v>
      </c>
      <c r="AC12" s="2">
        <v>2</v>
      </c>
      <c r="AD12">
        <v>14</v>
      </c>
      <c r="AE12" s="57">
        <f t="shared" si="0"/>
        <v>167.83666199999996</v>
      </c>
      <c r="AF12" s="59">
        <v>173.0114278564659</v>
      </c>
      <c r="AG12" s="57">
        <v>0</v>
      </c>
      <c r="AH12" s="57">
        <v>0</v>
      </c>
      <c r="AJ12" s="53">
        <v>8.0919510193365449E-2</v>
      </c>
      <c r="AM12" s="30">
        <v>1.9090909090909089</v>
      </c>
      <c r="AN12" s="30">
        <v>2.545454545454545</v>
      </c>
      <c r="AO12" s="30">
        <v>0.63636363636363635</v>
      </c>
      <c r="AP12" s="30">
        <v>2.545454545454545</v>
      </c>
      <c r="AQ12" s="30">
        <v>0.25</v>
      </c>
      <c r="AR12" s="30">
        <v>0.33333333333333331</v>
      </c>
      <c r="AS12" s="30">
        <v>8.3333333333333329E-2</v>
      </c>
      <c r="AT12" s="30">
        <v>0.33333333333333331</v>
      </c>
      <c r="AU12" s="27">
        <v>0.82</v>
      </c>
      <c r="AV12" s="27">
        <v>3.44</v>
      </c>
      <c r="AW12" s="27">
        <v>2.62</v>
      </c>
      <c r="AX12" s="27">
        <v>2.6363636363636358</v>
      </c>
      <c r="AY12">
        <v>2.6363636363636371</v>
      </c>
      <c r="AZ12">
        <v>6.0044088459090901</v>
      </c>
      <c r="BA12" s="62">
        <v>0.5117218936152963</v>
      </c>
    </row>
    <row r="13" spans="1:56" x14ac:dyDescent="0.3">
      <c r="A13" s="2" t="s">
        <v>11</v>
      </c>
      <c r="B13" s="15" t="s">
        <v>700</v>
      </c>
      <c r="C13" s="15"/>
      <c r="F13" s="2">
        <v>3.6</v>
      </c>
      <c r="G13" s="2" t="s">
        <v>453</v>
      </c>
      <c r="H13" s="11">
        <v>-1</v>
      </c>
      <c r="I13">
        <v>-1</v>
      </c>
      <c r="J13" s="60" t="s">
        <v>1148</v>
      </c>
      <c r="L13" s="27">
        <v>0</v>
      </c>
      <c r="M13">
        <v>0</v>
      </c>
      <c r="N13">
        <v>1</v>
      </c>
      <c r="T13" s="27">
        <v>0</v>
      </c>
      <c r="U13" s="27"/>
      <c r="V13" s="27"/>
      <c r="W13">
        <v>0</v>
      </c>
      <c r="Z13">
        <v>3.8653</v>
      </c>
      <c r="AA13">
        <v>3.8653</v>
      </c>
      <c r="AB13">
        <v>11.0131</v>
      </c>
      <c r="AC13" s="2">
        <v>2</v>
      </c>
      <c r="AD13">
        <v>14</v>
      </c>
      <c r="AE13" s="57">
        <f t="shared" si="0"/>
        <v>0</v>
      </c>
      <c r="AF13" s="59">
        <v>0</v>
      </c>
      <c r="AG13" s="57">
        <v>0</v>
      </c>
      <c r="AH13" s="57">
        <v>164.541706117579</v>
      </c>
      <c r="AJ13" s="53"/>
      <c r="AL13" s="54">
        <v>8.5084811202795069E-2</v>
      </c>
      <c r="AM13" s="30">
        <v>1.9090909090909089</v>
      </c>
      <c r="AN13" s="30">
        <v>2.545454545454545</v>
      </c>
      <c r="AO13" s="30">
        <v>0.54545454545454541</v>
      </c>
      <c r="AP13" s="30">
        <v>2.8181818181818179</v>
      </c>
      <c r="AQ13" s="30">
        <v>0.2441860465116279</v>
      </c>
      <c r="AR13" s="30">
        <v>0.32558139534883718</v>
      </c>
      <c r="AS13" s="30">
        <v>6.9767441860465115E-2</v>
      </c>
      <c r="AT13" s="30">
        <v>0.3604651162790698</v>
      </c>
      <c r="AU13" s="27">
        <v>0.82</v>
      </c>
      <c r="AV13" s="27">
        <v>3.44</v>
      </c>
      <c r="AW13" s="27">
        <v>2.62</v>
      </c>
      <c r="AX13" s="27">
        <v>2.6390909090909092</v>
      </c>
      <c r="AY13">
        <v>2.6390909090909092</v>
      </c>
      <c r="AZ13">
        <v>5.9791810459090904</v>
      </c>
      <c r="BC13" s="62">
        <v>0.53381265134868672</v>
      </c>
    </row>
    <row r="14" spans="1:56" x14ac:dyDescent="0.3">
      <c r="A14" s="2" t="s">
        <v>12</v>
      </c>
      <c r="B14" s="15" t="s">
        <v>701</v>
      </c>
      <c r="C14" s="15"/>
      <c r="F14" s="2">
        <v>4.2</v>
      </c>
      <c r="G14" s="2" t="s">
        <v>453</v>
      </c>
      <c r="H14" s="11">
        <v>-1</v>
      </c>
      <c r="I14">
        <v>-1</v>
      </c>
      <c r="J14" s="11" t="s">
        <v>1149</v>
      </c>
      <c r="L14" s="27">
        <v>0</v>
      </c>
      <c r="M14">
        <v>0</v>
      </c>
      <c r="N14">
        <v>1</v>
      </c>
      <c r="T14" s="27">
        <v>0</v>
      </c>
      <c r="U14" s="27"/>
      <c r="V14" s="27"/>
      <c r="W14">
        <v>0</v>
      </c>
      <c r="Z14">
        <v>3.8445</v>
      </c>
      <c r="AA14">
        <v>3.8445</v>
      </c>
      <c r="AB14">
        <v>11.03</v>
      </c>
      <c r="AC14" s="2">
        <v>2</v>
      </c>
      <c r="AD14">
        <v>14</v>
      </c>
      <c r="AE14" s="57">
        <f t="shared" si="0"/>
        <v>0</v>
      </c>
      <c r="AF14" s="59">
        <v>0</v>
      </c>
      <c r="AG14" s="57">
        <v>0</v>
      </c>
      <c r="AH14" s="57">
        <v>163.0253881575</v>
      </c>
      <c r="AJ14" s="53"/>
      <c r="AL14" s="54">
        <v>8.5876194856683907E-2</v>
      </c>
      <c r="AM14" s="30">
        <v>1.9090909090909089</v>
      </c>
      <c r="AN14" s="30">
        <v>2.545454545454545</v>
      </c>
      <c r="AO14" s="30">
        <v>0.54545454545454541</v>
      </c>
      <c r="AP14" s="30">
        <v>2.9090909090909092</v>
      </c>
      <c r="AQ14" s="30">
        <v>0.2413793103448276</v>
      </c>
      <c r="AR14" s="30">
        <v>0.32183908045977011</v>
      </c>
      <c r="AS14" s="30">
        <v>6.8965517241379309E-2</v>
      </c>
      <c r="AT14" s="30">
        <v>0.36781609195402298</v>
      </c>
      <c r="AU14" s="27">
        <v>0.82</v>
      </c>
      <c r="AV14" s="27">
        <v>3.44</v>
      </c>
      <c r="AW14" s="27">
        <v>2.62</v>
      </c>
      <c r="AX14" s="27">
        <v>2.64</v>
      </c>
      <c r="AY14">
        <v>2.64</v>
      </c>
      <c r="AZ14">
        <v>5.9811382595454541</v>
      </c>
      <c r="BC14" s="62">
        <v>0.53809297903977493</v>
      </c>
    </row>
    <row r="15" spans="1:56" x14ac:dyDescent="0.3">
      <c r="A15" s="2" t="s">
        <v>13</v>
      </c>
      <c r="B15" s="15" t="s">
        <v>702</v>
      </c>
      <c r="C15" s="15"/>
      <c r="F15" s="2">
        <v>4.2</v>
      </c>
      <c r="G15" s="2" t="s">
        <v>453</v>
      </c>
      <c r="H15" s="11">
        <v>-1</v>
      </c>
      <c r="I15">
        <v>-1</v>
      </c>
      <c r="J15" t="s">
        <v>1151</v>
      </c>
      <c r="L15" s="27">
        <v>0</v>
      </c>
      <c r="M15">
        <v>0</v>
      </c>
      <c r="N15">
        <v>1</v>
      </c>
      <c r="P15"/>
      <c r="T15" s="27">
        <v>0</v>
      </c>
      <c r="U15" s="27"/>
      <c r="V15" s="27"/>
      <c r="W15">
        <v>0</v>
      </c>
      <c r="Z15">
        <v>3.8252000000000002</v>
      </c>
      <c r="AA15">
        <v>3.8252000000000002</v>
      </c>
      <c r="AB15">
        <v>11.013500000000001</v>
      </c>
      <c r="AC15" s="2">
        <v>2</v>
      </c>
      <c r="AD15">
        <v>14</v>
      </c>
      <c r="AE15" s="57">
        <f t="shared" si="0"/>
        <v>0</v>
      </c>
      <c r="AF15" s="59">
        <v>0</v>
      </c>
      <c r="AG15" s="57">
        <v>0</v>
      </c>
      <c r="AH15" s="57">
        <v>161.15123953304001</v>
      </c>
      <c r="AJ15" s="53"/>
      <c r="AL15" s="54">
        <v>8.6874913531953646E-2</v>
      </c>
      <c r="AM15" s="30">
        <v>1.9090909090909089</v>
      </c>
      <c r="AN15" s="30">
        <v>2.545454545454545</v>
      </c>
      <c r="AO15" s="30">
        <v>0.54545454545454541</v>
      </c>
      <c r="AP15" s="30">
        <v>3.0909090909090908</v>
      </c>
      <c r="AQ15" s="30">
        <v>0.2359550561797753</v>
      </c>
      <c r="AR15" s="30">
        <v>0.3146067415730337</v>
      </c>
      <c r="AS15" s="30">
        <v>6.7415730337078636E-2</v>
      </c>
      <c r="AT15" s="30">
        <v>0.38202247191011229</v>
      </c>
      <c r="AU15" s="27">
        <v>0.82</v>
      </c>
      <c r="AV15" s="27">
        <v>3.44</v>
      </c>
      <c r="AW15" s="27">
        <v>2.62</v>
      </c>
      <c r="AX15" s="27">
        <v>2.642727272727273</v>
      </c>
      <c r="AY15">
        <v>2.642727272727273</v>
      </c>
      <c r="AZ15">
        <v>5.9894662913636356</v>
      </c>
      <c r="BC15" s="62">
        <v>0.54194665977883461</v>
      </c>
    </row>
    <row r="16" spans="1:56" x14ac:dyDescent="0.3">
      <c r="A16" s="2" t="s">
        <v>14</v>
      </c>
      <c r="B16" s="15" t="s">
        <v>703</v>
      </c>
      <c r="C16" s="15"/>
      <c r="F16" s="2">
        <v>4</v>
      </c>
      <c r="G16" s="2" t="s">
        <v>9</v>
      </c>
      <c r="H16" s="60" t="s">
        <v>536</v>
      </c>
      <c r="I16" t="s">
        <v>617</v>
      </c>
      <c r="J16"/>
      <c r="L16" s="27">
        <v>4</v>
      </c>
      <c r="M16">
        <v>4</v>
      </c>
      <c r="N16">
        <v>0</v>
      </c>
      <c r="T16" s="27">
        <v>7.8568680000000004</v>
      </c>
      <c r="U16" s="27">
        <v>7.8568680000000004</v>
      </c>
      <c r="V16" s="27">
        <v>7.8568680000000004</v>
      </c>
      <c r="W16">
        <v>7.78</v>
      </c>
      <c r="X16">
        <v>7.78</v>
      </c>
      <c r="Y16">
        <v>7.78</v>
      </c>
      <c r="Z16">
        <v>0</v>
      </c>
      <c r="AD16">
        <v>12</v>
      </c>
      <c r="AE16" s="57">
        <f t="shared" si="0"/>
        <v>0</v>
      </c>
      <c r="AF16" s="59">
        <v>485.00740615389492</v>
      </c>
      <c r="AG16" s="57">
        <v>470.91095200000012</v>
      </c>
      <c r="AH16" s="57">
        <v>0</v>
      </c>
      <c r="AJ16" s="53">
        <v>9.896756088868755E-2</v>
      </c>
      <c r="AK16" s="54">
        <v>0.1019300990901566</v>
      </c>
      <c r="AM16" s="30">
        <v>2</v>
      </c>
      <c r="AN16" s="30">
        <v>2.666666666666667</v>
      </c>
      <c r="AO16" s="30">
        <v>0.66666666666666663</v>
      </c>
      <c r="AP16" s="30">
        <v>3.1111111111111112</v>
      </c>
      <c r="AQ16" s="30">
        <v>0.23684210526315791</v>
      </c>
      <c r="AR16" s="30">
        <v>0.31578947368421051</v>
      </c>
      <c r="AS16" s="30">
        <v>7.8947368421052627E-2</v>
      </c>
      <c r="AT16" s="30">
        <v>0.36842105263157893</v>
      </c>
      <c r="AU16" s="27">
        <v>1</v>
      </c>
      <c r="AV16" s="27">
        <v>3.44</v>
      </c>
      <c r="AW16" s="27">
        <v>2.44</v>
      </c>
      <c r="AX16" s="27">
        <v>2.7377777777777781</v>
      </c>
      <c r="AY16">
        <v>2.7377777777777781</v>
      </c>
      <c r="AZ16">
        <v>6.2421139038888889</v>
      </c>
      <c r="BA16" s="62">
        <v>0.49860192759728061</v>
      </c>
      <c r="BB16" s="62">
        <v>0.51352729551146459</v>
      </c>
    </row>
    <row r="17" spans="1:55" x14ac:dyDescent="0.3">
      <c r="A17" s="2" t="s">
        <v>15</v>
      </c>
      <c r="B17" s="15" t="s">
        <v>704</v>
      </c>
      <c r="C17" s="15"/>
      <c r="F17" s="2">
        <v>4.4000000000000004</v>
      </c>
      <c r="G17" s="2" t="s">
        <v>9</v>
      </c>
      <c r="H17" s="11" t="s">
        <v>537</v>
      </c>
      <c r="I17" t="s">
        <v>618</v>
      </c>
      <c r="J17"/>
      <c r="L17" s="27">
        <v>4</v>
      </c>
      <c r="M17">
        <v>4</v>
      </c>
      <c r="N17">
        <v>0</v>
      </c>
      <c r="T17" s="27">
        <v>5.63450966</v>
      </c>
      <c r="U17" s="27">
        <v>7.6422105</v>
      </c>
      <c r="V17" s="27">
        <v>11.066420430000001</v>
      </c>
      <c r="W17">
        <v>11.013</v>
      </c>
      <c r="X17">
        <v>7.6319999999999997</v>
      </c>
      <c r="Y17">
        <v>5.6210000000000004</v>
      </c>
      <c r="Z17">
        <v>0</v>
      </c>
      <c r="AD17">
        <v>12</v>
      </c>
      <c r="AE17" s="57">
        <f t="shared" si="0"/>
        <v>0</v>
      </c>
      <c r="AF17" s="59">
        <v>476.5212686940929</v>
      </c>
      <c r="AG17" s="57">
        <v>472.45188513599999</v>
      </c>
      <c r="AH17" s="57">
        <v>0</v>
      </c>
      <c r="AJ17" s="53">
        <v>0.1007300264509579</v>
      </c>
      <c r="AK17" s="54">
        <v>0.1015976473163669</v>
      </c>
      <c r="AM17" s="30">
        <v>2</v>
      </c>
      <c r="AN17" s="30">
        <v>2.666666666666667</v>
      </c>
      <c r="AO17" s="30">
        <v>0.66666666666666663</v>
      </c>
      <c r="AP17" s="30">
        <v>3.1111111111111112</v>
      </c>
      <c r="AQ17" s="30">
        <v>0.23684210526315791</v>
      </c>
      <c r="AR17" s="30">
        <v>0.31578947368421051</v>
      </c>
      <c r="AS17" s="30">
        <v>7.8947368421052627E-2</v>
      </c>
      <c r="AT17" s="30">
        <v>0.36842105263157893</v>
      </c>
      <c r="AU17" s="27">
        <v>0.95</v>
      </c>
      <c r="AV17" s="27">
        <v>3.44</v>
      </c>
      <c r="AW17" s="27">
        <v>2.4900000000000002</v>
      </c>
      <c r="AX17" s="27">
        <v>2.7322222222222221</v>
      </c>
      <c r="AY17">
        <v>2.7322222222222221</v>
      </c>
      <c r="AZ17">
        <v>6.2204042916666662</v>
      </c>
      <c r="BA17" s="62">
        <v>0.5362582325986015</v>
      </c>
      <c r="BB17" s="62">
        <v>0.54087720122437066</v>
      </c>
    </row>
    <row r="18" spans="1:55" x14ac:dyDescent="0.3">
      <c r="A18" s="2" t="s">
        <v>16</v>
      </c>
      <c r="B18" s="15" t="s">
        <v>705</v>
      </c>
      <c r="C18" s="15"/>
      <c r="F18" s="2">
        <v>4.0999999999999996</v>
      </c>
      <c r="G18" s="2" t="s">
        <v>9</v>
      </c>
      <c r="H18" s="11" t="s">
        <v>538</v>
      </c>
      <c r="I18" t="s">
        <v>619</v>
      </c>
      <c r="J18"/>
      <c r="L18" s="27">
        <v>6</v>
      </c>
      <c r="M18">
        <v>12</v>
      </c>
      <c r="N18">
        <v>0</v>
      </c>
      <c r="T18" s="27">
        <v>9.2906580000000005</v>
      </c>
      <c r="U18" s="27">
        <v>9.8537374799999977</v>
      </c>
      <c r="V18" s="27">
        <v>14.19785074</v>
      </c>
      <c r="W18">
        <v>21.14</v>
      </c>
      <c r="X18">
        <v>21.14</v>
      </c>
      <c r="Y18">
        <v>3.9169999999999998</v>
      </c>
      <c r="Z18">
        <v>0</v>
      </c>
      <c r="AD18">
        <v>12</v>
      </c>
      <c r="AE18" s="57">
        <f t="shared" si="0"/>
        <v>0</v>
      </c>
      <c r="AF18" s="59">
        <v>1160.7096237378021</v>
      </c>
      <c r="AG18" s="57">
        <v>1515.9824344215051</v>
      </c>
      <c r="AH18" s="57">
        <v>0</v>
      </c>
      <c r="AJ18" s="53">
        <v>6.2031018376620617E-2</v>
      </c>
      <c r="AK18" s="54">
        <v>9.4987907993109438E-2</v>
      </c>
      <c r="AM18" s="30">
        <v>2</v>
      </c>
      <c r="AN18" s="30">
        <v>2.666666666666667</v>
      </c>
      <c r="AO18" s="30">
        <v>0.66666666666666663</v>
      </c>
      <c r="AP18" s="30">
        <v>3.1111111111111112</v>
      </c>
      <c r="AQ18" s="30">
        <v>0.23684210526315791</v>
      </c>
      <c r="AR18" s="30">
        <v>0.31578947368421051</v>
      </c>
      <c r="AS18" s="30">
        <v>7.8947368421052627E-2</v>
      </c>
      <c r="AT18" s="30">
        <v>0.36842105263157893</v>
      </c>
      <c r="AU18" s="27">
        <v>0.89</v>
      </c>
      <c r="AV18" s="27">
        <v>3.44</v>
      </c>
      <c r="AW18" s="27">
        <v>2.5499999999999998</v>
      </c>
      <c r="AX18" s="27">
        <v>2.7255555555555562</v>
      </c>
      <c r="AY18">
        <v>2.7255555555555548</v>
      </c>
      <c r="AZ18">
        <v>6.1987019111111108</v>
      </c>
      <c r="BA18" s="62">
        <v>0.35206135737794247</v>
      </c>
      <c r="BB18" s="62">
        <v>0.53911047565759851</v>
      </c>
    </row>
    <row r="19" spans="1:55" x14ac:dyDescent="0.3">
      <c r="A19" s="2" t="s">
        <v>17</v>
      </c>
      <c r="B19" s="15" t="s">
        <v>706</v>
      </c>
      <c r="C19" s="15"/>
      <c r="F19" s="2">
        <v>3.67</v>
      </c>
      <c r="G19" s="2" t="s">
        <v>117</v>
      </c>
      <c r="H19" s="11" t="s">
        <v>539</v>
      </c>
      <c r="I19" t="s">
        <v>620</v>
      </c>
      <c r="J19"/>
      <c r="L19" s="27">
        <v>1</v>
      </c>
      <c r="M19">
        <v>4</v>
      </c>
      <c r="N19">
        <v>0</v>
      </c>
      <c r="O19" s="2">
        <v>5.4669999999999996</v>
      </c>
      <c r="P19" s="2">
        <v>5.4269999999999996</v>
      </c>
      <c r="Q19" s="2">
        <v>24.931000000000001</v>
      </c>
      <c r="R19" s="2" t="s">
        <v>450</v>
      </c>
      <c r="T19" s="27">
        <v>13.46934785</v>
      </c>
      <c r="U19" s="27">
        <v>13.46934785</v>
      </c>
      <c r="V19" s="27">
        <v>13.46934785</v>
      </c>
      <c r="W19">
        <v>5.4659000000000004</v>
      </c>
      <c r="X19">
        <v>5.4318</v>
      </c>
      <c r="Y19">
        <v>24.9619</v>
      </c>
      <c r="Z19">
        <v>0</v>
      </c>
      <c r="AC19" s="2">
        <v>2</v>
      </c>
      <c r="AD19">
        <v>18</v>
      </c>
      <c r="AE19" s="57">
        <f t="shared" si="0"/>
        <v>739.68803577899985</v>
      </c>
      <c r="AF19" s="59">
        <v>189.22149105491849</v>
      </c>
      <c r="AG19" s="57">
        <v>741.11071385887806</v>
      </c>
      <c r="AH19" s="57">
        <v>0</v>
      </c>
      <c r="AJ19" s="53">
        <v>9.5126615373598261E-2</v>
      </c>
      <c r="AK19" s="54">
        <v>9.7151476363233638E-2</v>
      </c>
      <c r="AM19" s="30">
        <v>2</v>
      </c>
      <c r="AN19" s="30">
        <v>3</v>
      </c>
      <c r="AO19" s="30">
        <v>1.857142857142857</v>
      </c>
      <c r="AP19" s="30">
        <v>4</v>
      </c>
      <c r="AQ19" s="30">
        <v>0.18421052631578949</v>
      </c>
      <c r="AR19" s="30">
        <v>0.27631578947368418</v>
      </c>
      <c r="AS19" s="30">
        <v>0.1710526315789474</v>
      </c>
      <c r="AT19" s="30">
        <v>0.36842105263157893</v>
      </c>
      <c r="AU19" s="27">
        <v>1</v>
      </c>
      <c r="AV19" s="27">
        <v>3.44</v>
      </c>
      <c r="AW19" s="27">
        <v>2.44</v>
      </c>
      <c r="AX19" s="27">
        <v>2.785714285714286</v>
      </c>
      <c r="AY19">
        <v>2.785714285714286</v>
      </c>
      <c r="AZ19">
        <v>6.216117408214286</v>
      </c>
      <c r="BA19" s="62">
        <v>0.52325723799350143</v>
      </c>
    </row>
    <row r="20" spans="1:55" x14ac:dyDescent="0.3">
      <c r="A20" s="2" t="s">
        <v>51</v>
      </c>
      <c r="B20" s="15" t="s">
        <v>707</v>
      </c>
      <c r="C20" s="15"/>
      <c r="F20" s="2">
        <v>3.64</v>
      </c>
      <c r="G20" s="2" t="s">
        <v>117</v>
      </c>
      <c r="H20" s="11" t="s">
        <v>540</v>
      </c>
      <c r="I20" t="s">
        <v>621</v>
      </c>
      <c r="J20"/>
      <c r="L20" s="27">
        <v>1</v>
      </c>
      <c r="M20">
        <v>4</v>
      </c>
      <c r="N20">
        <v>0</v>
      </c>
      <c r="O20" s="2">
        <v>5.4729999999999999</v>
      </c>
      <c r="P20" s="2">
        <v>5.5269999999999992</v>
      </c>
      <c r="Q20" s="2">
        <v>25.030999999999999</v>
      </c>
      <c r="R20" s="2" t="s">
        <v>450</v>
      </c>
      <c r="T20" s="27">
        <v>12.88926011</v>
      </c>
      <c r="U20" s="27">
        <v>12.88926011</v>
      </c>
      <c r="V20" s="27">
        <v>12.88926011</v>
      </c>
      <c r="W20">
        <v>5.5223699999999996</v>
      </c>
      <c r="X20">
        <v>5.5240799999999997</v>
      </c>
      <c r="Y20">
        <v>25.026399999999999</v>
      </c>
      <c r="Z20">
        <v>0</v>
      </c>
      <c r="AC20" s="2">
        <v>2</v>
      </c>
      <c r="AD20">
        <v>18</v>
      </c>
      <c r="AE20" s="57">
        <f t="shared" si="0"/>
        <v>757.16950240099993</v>
      </c>
      <c r="AF20" s="59">
        <v>195.03203980213701</v>
      </c>
      <c r="AG20" s="57">
        <v>763.45570050087724</v>
      </c>
      <c r="AH20" s="57">
        <v>0</v>
      </c>
      <c r="AJ20" s="53">
        <v>9.2292528029042184E-2</v>
      </c>
      <c r="AK20" s="54">
        <v>9.4308025930991482E-2</v>
      </c>
      <c r="AM20" s="30">
        <v>2</v>
      </c>
      <c r="AN20" s="30">
        <v>3</v>
      </c>
      <c r="AO20" s="30">
        <v>1.857142857142857</v>
      </c>
      <c r="AP20" s="30">
        <v>4</v>
      </c>
      <c r="AQ20" s="30">
        <v>0.18421052631578949</v>
      </c>
      <c r="AR20" s="30">
        <v>0.27631578947368418</v>
      </c>
      <c r="AS20" s="30">
        <v>0.1710526315789474</v>
      </c>
      <c r="AT20" s="30">
        <v>0.36842105263157893</v>
      </c>
      <c r="AU20" s="27">
        <v>0.95</v>
      </c>
      <c r="AV20" s="27">
        <v>3.44</v>
      </c>
      <c r="AW20" s="27">
        <v>2.4900000000000002</v>
      </c>
      <c r="AX20" s="27">
        <v>2.782142857142857</v>
      </c>
      <c r="AY20">
        <v>2.7821428571428579</v>
      </c>
      <c r="AZ20">
        <v>6.2021612289285706</v>
      </c>
      <c r="BA20" s="62">
        <v>0.52524560229640982</v>
      </c>
      <c r="BB20" s="62">
        <v>0.53671599358424449</v>
      </c>
    </row>
    <row r="21" spans="1:55" x14ac:dyDescent="0.3">
      <c r="A21" s="2" t="s">
        <v>18</v>
      </c>
      <c r="B21" s="15" t="s">
        <v>708</v>
      </c>
      <c r="C21" s="15"/>
      <c r="F21" s="2">
        <v>3.52</v>
      </c>
      <c r="G21" s="2" t="s">
        <v>117</v>
      </c>
      <c r="H21" s="11" t="s">
        <v>541</v>
      </c>
      <c r="I21" t="s">
        <v>622</v>
      </c>
      <c r="J21"/>
      <c r="L21" s="27">
        <v>1</v>
      </c>
      <c r="M21">
        <v>1</v>
      </c>
      <c r="N21">
        <v>0</v>
      </c>
      <c r="O21" s="2">
        <v>3.9539999999999997</v>
      </c>
      <c r="P21" s="2">
        <v>3.9539999999999997</v>
      </c>
      <c r="Q21" s="2">
        <v>25.487000000000002</v>
      </c>
      <c r="R21" s="2" t="s">
        <v>440</v>
      </c>
      <c r="T21" s="27">
        <v>12.939761450000001</v>
      </c>
      <c r="U21" s="27">
        <v>12.939761450000001</v>
      </c>
      <c r="V21" s="27">
        <v>12.939761450000001</v>
      </c>
      <c r="W21">
        <v>3.9355000000000002</v>
      </c>
      <c r="X21">
        <v>3.9355000000000002</v>
      </c>
      <c r="Y21">
        <v>25.5686</v>
      </c>
      <c r="Z21">
        <v>0</v>
      </c>
      <c r="AC21" s="2">
        <v>2</v>
      </c>
      <c r="AD21">
        <v>18</v>
      </c>
      <c r="AE21" s="57">
        <f t="shared" si="0"/>
        <v>398.46671449199999</v>
      </c>
      <c r="AF21" s="59">
        <v>198.96095988642259</v>
      </c>
      <c r="AG21" s="57">
        <v>396.01057416815007</v>
      </c>
      <c r="AH21" s="57">
        <v>0</v>
      </c>
      <c r="AJ21" s="53">
        <v>9.047000984653146E-2</v>
      </c>
      <c r="AK21" s="54">
        <v>4.5453331739462637E-2</v>
      </c>
      <c r="AM21" s="30">
        <v>2</v>
      </c>
      <c r="AN21" s="30">
        <v>3</v>
      </c>
      <c r="AO21" s="30">
        <v>1.857142857142857</v>
      </c>
      <c r="AP21" s="30">
        <v>4</v>
      </c>
      <c r="AQ21" s="30">
        <v>0.18421052631578949</v>
      </c>
      <c r="AR21" s="30">
        <v>0.27631578947368418</v>
      </c>
      <c r="AS21" s="30">
        <v>0.1710526315789474</v>
      </c>
      <c r="AT21" s="30">
        <v>0.36842105263157893</v>
      </c>
      <c r="AU21" s="27">
        <v>0.89</v>
      </c>
      <c r="AV21" s="27">
        <v>3.44</v>
      </c>
      <c r="AW21" s="27">
        <v>2.5499999999999998</v>
      </c>
      <c r="AX21" s="27">
        <v>2.777857142857143</v>
      </c>
      <c r="AY21">
        <v>2.777857142857143</v>
      </c>
      <c r="AZ21">
        <v>6.1882096985714297</v>
      </c>
      <c r="BA21" s="62">
        <v>0.53609483093200738</v>
      </c>
    </row>
    <row r="22" spans="1:55" x14ac:dyDescent="0.3">
      <c r="A22" s="2" t="s">
        <v>19</v>
      </c>
      <c r="B22" s="15" t="s">
        <v>709</v>
      </c>
      <c r="C22" s="15"/>
      <c r="F22" s="2">
        <v>3.46</v>
      </c>
      <c r="G22" s="2" t="s">
        <v>435</v>
      </c>
      <c r="H22" s="11" t="s">
        <v>542</v>
      </c>
      <c r="I22">
        <v>-1</v>
      </c>
      <c r="J22"/>
      <c r="L22" s="27">
        <v>1</v>
      </c>
      <c r="M22">
        <v>0</v>
      </c>
      <c r="N22">
        <v>0</v>
      </c>
      <c r="O22" s="2" t="s">
        <v>464</v>
      </c>
      <c r="P22" s="2" t="s">
        <v>464</v>
      </c>
      <c r="Q22" s="2" t="s">
        <v>464</v>
      </c>
      <c r="R22" s="2" t="s">
        <v>450</v>
      </c>
      <c r="T22" s="27">
        <v>13.83861243</v>
      </c>
      <c r="U22" s="27">
        <v>13.83861243</v>
      </c>
      <c r="V22" s="27">
        <v>13.83861243</v>
      </c>
      <c r="W22">
        <v>0</v>
      </c>
      <c r="Z22">
        <v>0</v>
      </c>
      <c r="AC22" s="2">
        <v>2</v>
      </c>
      <c r="AD22">
        <v>18</v>
      </c>
      <c r="AE22" s="57" t="e">
        <f t="shared" si="0"/>
        <v>#VALUE!</v>
      </c>
      <c r="AF22" s="59">
        <v>208.2630581553295</v>
      </c>
      <c r="AG22" s="57">
        <v>0</v>
      </c>
      <c r="AH22" s="57">
        <v>0</v>
      </c>
      <c r="AJ22" s="53">
        <v>8.6429154356194082E-2</v>
      </c>
      <c r="AM22" s="30">
        <v>1.857142857142857</v>
      </c>
      <c r="AN22" s="30">
        <v>3</v>
      </c>
      <c r="AO22" s="30">
        <v>2</v>
      </c>
      <c r="AP22" s="30">
        <v>2</v>
      </c>
      <c r="AQ22" s="30">
        <v>0.20967741935483869</v>
      </c>
      <c r="AR22" s="30">
        <v>0.33870967741935482</v>
      </c>
      <c r="AS22" s="30">
        <v>0.22580645161290319</v>
      </c>
      <c r="AT22" s="30">
        <v>0.22580645161290319</v>
      </c>
      <c r="AU22" s="27">
        <v>1</v>
      </c>
      <c r="AV22" s="27">
        <v>3.44</v>
      </c>
      <c r="AW22" s="27">
        <v>2.44</v>
      </c>
      <c r="AX22" s="27">
        <v>2.8</v>
      </c>
      <c r="AY22">
        <v>2.8</v>
      </c>
      <c r="AZ22">
        <v>6.2020864082142868</v>
      </c>
      <c r="BA22" s="62">
        <v>0.47541563854575991</v>
      </c>
    </row>
    <row r="23" spans="1:55" x14ac:dyDescent="0.3">
      <c r="A23" s="2" t="s">
        <v>20</v>
      </c>
      <c r="B23" s="15" t="s">
        <v>710</v>
      </c>
      <c r="C23" s="15"/>
      <c r="F23" s="2">
        <v>3.43</v>
      </c>
      <c r="G23" s="2" t="s">
        <v>435</v>
      </c>
      <c r="H23" s="11" t="s">
        <v>543</v>
      </c>
      <c r="I23" t="s">
        <v>623</v>
      </c>
      <c r="J23"/>
      <c r="L23" s="27">
        <v>2</v>
      </c>
      <c r="M23">
        <v>4</v>
      </c>
      <c r="N23">
        <v>0</v>
      </c>
      <c r="O23" s="2" t="s">
        <v>464</v>
      </c>
      <c r="P23" s="2" t="s">
        <v>464</v>
      </c>
      <c r="Q23" s="2" t="s">
        <v>464</v>
      </c>
      <c r="R23" s="2" t="s">
        <v>450</v>
      </c>
      <c r="T23" s="27">
        <v>13.01244535</v>
      </c>
      <c r="U23" s="27">
        <v>13.01244535</v>
      </c>
      <c r="V23" s="27">
        <v>5.6884839999999999</v>
      </c>
      <c r="W23">
        <v>5.5060000000000002</v>
      </c>
      <c r="X23">
        <v>5.5060000000000002</v>
      </c>
      <c r="Y23">
        <v>25</v>
      </c>
      <c r="Z23">
        <v>0</v>
      </c>
      <c r="AC23" s="2">
        <v>2</v>
      </c>
      <c r="AD23">
        <v>18</v>
      </c>
      <c r="AE23" s="57" t="e">
        <f t="shared" si="0"/>
        <v>#VALUE!</v>
      </c>
      <c r="AF23" s="59">
        <v>408.08048566890238</v>
      </c>
      <c r="AG23" s="57">
        <v>757.90090000000009</v>
      </c>
      <c r="AH23" s="57">
        <v>0</v>
      </c>
      <c r="AJ23" s="53">
        <v>8.8217891480379992E-2</v>
      </c>
      <c r="AK23" s="54">
        <v>9.4999227471559922E-2</v>
      </c>
      <c r="AM23" s="30">
        <v>1.857142857142857</v>
      </c>
      <c r="AN23" s="30">
        <v>3</v>
      </c>
      <c r="AO23" s="30">
        <v>2</v>
      </c>
      <c r="AP23" s="30">
        <v>2</v>
      </c>
      <c r="AQ23" s="30">
        <v>0.20967741935483869</v>
      </c>
      <c r="AR23" s="30">
        <v>0.33870967741935482</v>
      </c>
      <c r="AS23" s="30">
        <v>0.22580645161290319</v>
      </c>
      <c r="AT23" s="30">
        <v>0.22580645161290319</v>
      </c>
      <c r="AU23" s="27">
        <v>0.95</v>
      </c>
      <c r="AV23" s="27">
        <v>3.44</v>
      </c>
      <c r="AW23" s="27">
        <v>2.4900000000000002</v>
      </c>
      <c r="AX23" s="27">
        <v>2.7964285714285722</v>
      </c>
      <c r="AY23">
        <v>2.7964285714285722</v>
      </c>
      <c r="AZ23">
        <v>6.1881302289285713</v>
      </c>
      <c r="BA23" s="62">
        <v>0.50205645606923555</v>
      </c>
      <c r="BB23" s="62">
        <v>0.54064968764634491</v>
      </c>
    </row>
    <row r="24" spans="1:55" x14ac:dyDescent="0.3">
      <c r="A24" s="2" t="s">
        <v>21</v>
      </c>
      <c r="B24" s="15" t="s">
        <v>711</v>
      </c>
      <c r="C24" s="15"/>
      <c r="F24" s="2">
        <v>3.3</v>
      </c>
      <c r="G24" s="2" t="s">
        <v>435</v>
      </c>
      <c r="H24" s="11" t="s">
        <v>544</v>
      </c>
      <c r="I24" t="s">
        <v>624</v>
      </c>
      <c r="J24"/>
      <c r="L24" s="27">
        <v>2</v>
      </c>
      <c r="M24">
        <v>2</v>
      </c>
      <c r="N24">
        <v>0</v>
      </c>
      <c r="O24" s="2" t="s">
        <v>464</v>
      </c>
      <c r="P24" s="2" t="s">
        <v>464</v>
      </c>
      <c r="Q24" s="2" t="s">
        <v>464</v>
      </c>
      <c r="R24" s="2" t="s">
        <v>440</v>
      </c>
      <c r="T24" s="27">
        <v>13.052871550000001</v>
      </c>
      <c r="U24" s="27">
        <v>13.052871550000001</v>
      </c>
      <c r="V24" s="27">
        <v>5.7602650000000004</v>
      </c>
      <c r="W24">
        <v>3.9390000000000001</v>
      </c>
      <c r="X24">
        <v>3.9390000000000001</v>
      </c>
      <c r="Y24">
        <v>25.636399999999998</v>
      </c>
      <c r="Z24">
        <v>0</v>
      </c>
      <c r="AC24" s="2">
        <v>2</v>
      </c>
      <c r="AD24">
        <v>18</v>
      </c>
      <c r="AE24" s="57" t="e">
        <f t="shared" si="0"/>
        <v>#VALUE!</v>
      </c>
      <c r="AF24" s="59">
        <v>419.87909289623292</v>
      </c>
      <c r="AG24" s="57">
        <v>397.76722984439999</v>
      </c>
      <c r="AH24" s="57">
        <v>0</v>
      </c>
      <c r="AJ24" s="53">
        <v>8.5738967738736363E-2</v>
      </c>
      <c r="AK24" s="54">
        <v>9.0505193235960166E-2</v>
      </c>
      <c r="AM24" s="30">
        <v>1.857142857142857</v>
      </c>
      <c r="AN24" s="30">
        <v>3</v>
      </c>
      <c r="AO24" s="30">
        <v>2</v>
      </c>
      <c r="AP24" s="30">
        <v>2</v>
      </c>
      <c r="AQ24" s="30">
        <v>0.20967741935483869</v>
      </c>
      <c r="AR24" s="30">
        <v>0.33870967741935482</v>
      </c>
      <c r="AS24" s="30">
        <v>0.22580645161290319</v>
      </c>
      <c r="AT24" s="30">
        <v>0.22580645161290319</v>
      </c>
      <c r="AU24" s="27">
        <v>0.89</v>
      </c>
      <c r="AV24" s="27">
        <v>3.44</v>
      </c>
      <c r="AW24" s="27">
        <v>2.5499999999999998</v>
      </c>
      <c r="AX24" s="27">
        <v>2.7921428571428568</v>
      </c>
      <c r="AY24">
        <v>2.7921428571428568</v>
      </c>
      <c r="AZ24">
        <v>6.1741786985714304</v>
      </c>
      <c r="BA24" s="62">
        <v>0.50806026761966716</v>
      </c>
      <c r="BB24" s="62">
        <v>0</v>
      </c>
    </row>
    <row r="25" spans="1:55" x14ac:dyDescent="0.3">
      <c r="A25" s="2" t="s">
        <v>22</v>
      </c>
      <c r="B25" s="15" t="s">
        <v>880</v>
      </c>
      <c r="C25" s="15"/>
      <c r="F25" s="2">
        <v>2.74</v>
      </c>
      <c r="G25" s="2" t="s">
        <v>213</v>
      </c>
      <c r="H25" s="34" t="s">
        <v>545</v>
      </c>
      <c r="I25" t="s">
        <v>625</v>
      </c>
      <c r="J25"/>
      <c r="L25" s="27">
        <v>0</v>
      </c>
      <c r="M25">
        <v>4</v>
      </c>
      <c r="N25">
        <v>0</v>
      </c>
      <c r="T25" s="27">
        <v>0</v>
      </c>
      <c r="U25" s="27"/>
      <c r="V25" s="27"/>
      <c r="W25">
        <v>5.5453000000000001</v>
      </c>
      <c r="X25">
        <v>5.5453000000000001</v>
      </c>
      <c r="Y25">
        <v>25.686699999999998</v>
      </c>
      <c r="Z25">
        <v>0</v>
      </c>
      <c r="AC25" s="2" t="s">
        <v>464</v>
      </c>
      <c r="AD25">
        <v>18</v>
      </c>
      <c r="AE25" s="57">
        <f t="shared" si="0"/>
        <v>0</v>
      </c>
      <c r="AF25" s="59">
        <v>0</v>
      </c>
      <c r="AG25" s="57">
        <v>789.87506903020289</v>
      </c>
      <c r="AH25" s="57">
        <v>0</v>
      </c>
      <c r="AJ25" s="53"/>
      <c r="AK25" s="54">
        <v>9.1153655588092616E-2</v>
      </c>
      <c r="AM25" s="30">
        <v>1.871428571428571</v>
      </c>
      <c r="AN25" s="30">
        <v>3.1428571428571428</v>
      </c>
      <c r="AO25" s="30">
        <v>2.714285714285714</v>
      </c>
      <c r="AP25" s="30">
        <v>3.2</v>
      </c>
      <c r="AQ25" s="30">
        <v>0.17124183006535951</v>
      </c>
      <c r="AR25" s="30">
        <v>0.28758169934640521</v>
      </c>
      <c r="AS25" s="30">
        <v>0.2483660130718954</v>
      </c>
      <c r="AT25" s="30">
        <v>0.29281045751633977</v>
      </c>
      <c r="AU25" s="27">
        <v>1.6</v>
      </c>
      <c r="AV25" s="27">
        <v>3.44</v>
      </c>
      <c r="AW25" s="27">
        <v>1.84</v>
      </c>
      <c r="AX25" s="27">
        <v>2.9058571428571431</v>
      </c>
      <c r="AY25">
        <v>2.9058571428571431</v>
      </c>
      <c r="AZ25">
        <v>6.2676757950000006</v>
      </c>
      <c r="BA25" s="62">
        <v>0.51995616258071919</v>
      </c>
      <c r="BB25" s="62">
        <v>0.51988140722208986</v>
      </c>
    </row>
    <row r="26" spans="1:55" x14ac:dyDescent="0.3">
      <c r="A26" s="2" t="s">
        <v>23</v>
      </c>
      <c r="B26" s="15" t="s">
        <v>881</v>
      </c>
      <c r="C26" s="15"/>
      <c r="F26" s="2">
        <v>2.74</v>
      </c>
      <c r="G26" s="2" t="s">
        <v>213</v>
      </c>
      <c r="H26" s="34" t="s">
        <v>545</v>
      </c>
      <c r="I26" t="s">
        <v>625</v>
      </c>
      <c r="J26"/>
      <c r="L26" s="27">
        <v>0</v>
      </c>
      <c r="M26">
        <v>4</v>
      </c>
      <c r="N26">
        <v>0</v>
      </c>
      <c r="T26" s="27">
        <v>0</v>
      </c>
      <c r="U26" s="27"/>
      <c r="V26" s="27"/>
      <c r="W26">
        <v>5.5453000000000001</v>
      </c>
      <c r="X26">
        <v>5.5453000000000001</v>
      </c>
      <c r="Y26">
        <v>25.686699999999998</v>
      </c>
      <c r="Z26">
        <v>0</v>
      </c>
      <c r="AC26" s="2" t="s">
        <v>464</v>
      </c>
      <c r="AD26">
        <v>18</v>
      </c>
      <c r="AE26" s="57">
        <f t="shared" si="0"/>
        <v>0</v>
      </c>
      <c r="AF26" s="59">
        <v>0</v>
      </c>
      <c r="AG26" s="57">
        <v>789.87506903020289</v>
      </c>
      <c r="AH26" s="57">
        <v>0</v>
      </c>
      <c r="AJ26" s="53"/>
      <c r="AK26" s="54">
        <v>9.1153655588092616E-2</v>
      </c>
      <c r="AM26" s="30">
        <v>1.8678571428571431</v>
      </c>
      <c r="AN26" s="30">
        <v>3.1428571428571428</v>
      </c>
      <c r="AO26" s="30">
        <v>2.714285714285714</v>
      </c>
      <c r="AP26" s="30">
        <v>3.15</v>
      </c>
      <c r="AQ26" s="30">
        <v>0.1717569786535304</v>
      </c>
      <c r="AR26" s="30">
        <v>0.28899835796387519</v>
      </c>
      <c r="AS26" s="30">
        <v>0.24958949096880129</v>
      </c>
      <c r="AT26" s="30">
        <v>0.28965517241379313</v>
      </c>
      <c r="AU26" s="27">
        <v>1.6</v>
      </c>
      <c r="AV26" s="27">
        <v>3.44</v>
      </c>
      <c r="AW26" s="27">
        <v>1.84</v>
      </c>
      <c r="AX26" s="27">
        <v>2.903142857142857</v>
      </c>
      <c r="AY26">
        <v>2.903142857142857</v>
      </c>
      <c r="AZ26">
        <v>6.2658828646428582</v>
      </c>
      <c r="BA26" s="62">
        <v>0.51995616258071919</v>
      </c>
      <c r="BB26" s="62">
        <v>0.51988140722208986</v>
      </c>
    </row>
    <row r="27" spans="1:55" x14ac:dyDescent="0.3">
      <c r="A27" s="2" t="s">
        <v>24</v>
      </c>
      <c r="B27" s="15" t="s">
        <v>882</v>
      </c>
      <c r="C27" s="15"/>
      <c r="F27" s="2">
        <v>2.75</v>
      </c>
      <c r="G27" s="2" t="s">
        <v>213</v>
      </c>
      <c r="H27" s="34" t="s">
        <v>545</v>
      </c>
      <c r="I27" t="s">
        <v>625</v>
      </c>
      <c r="J27"/>
      <c r="L27" s="27">
        <v>0</v>
      </c>
      <c r="M27">
        <v>4</v>
      </c>
      <c r="N27">
        <v>0</v>
      </c>
      <c r="T27" s="27">
        <v>0</v>
      </c>
      <c r="U27" s="27"/>
      <c r="V27" s="27"/>
      <c r="W27">
        <v>5.5453000000000001</v>
      </c>
      <c r="X27">
        <v>5.5453000000000001</v>
      </c>
      <c r="Y27">
        <v>25.686699999999998</v>
      </c>
      <c r="Z27">
        <v>0</v>
      </c>
      <c r="AC27" s="2" t="s">
        <v>464</v>
      </c>
      <c r="AD27">
        <v>18</v>
      </c>
      <c r="AE27" s="57">
        <f t="shared" si="0"/>
        <v>0</v>
      </c>
      <c r="AF27" s="59">
        <v>0</v>
      </c>
      <c r="AG27" s="57">
        <v>789.87506903020289</v>
      </c>
      <c r="AH27" s="57">
        <v>0</v>
      </c>
      <c r="AJ27" s="53"/>
      <c r="AK27" s="54">
        <v>9.1153655588092616E-2</v>
      </c>
      <c r="AM27" s="30">
        <v>1.8642857142857141</v>
      </c>
      <c r="AN27" s="30">
        <v>3.1428571428571428</v>
      </c>
      <c r="AO27" s="30">
        <v>2.714285714285714</v>
      </c>
      <c r="AP27" s="30">
        <v>3.1</v>
      </c>
      <c r="AQ27" s="30">
        <v>0.17227722772277229</v>
      </c>
      <c r="AR27" s="30">
        <v>0.29042904290429039</v>
      </c>
      <c r="AS27" s="30">
        <v>0.25082508250825092</v>
      </c>
      <c r="AT27" s="30">
        <v>0.28646864686468648</v>
      </c>
      <c r="AU27" s="27">
        <v>1.6</v>
      </c>
      <c r="AV27" s="27">
        <v>3.44</v>
      </c>
      <c r="AW27" s="27">
        <v>1.84</v>
      </c>
      <c r="AX27" s="27">
        <v>2.9004285714285709</v>
      </c>
      <c r="AY27">
        <v>2.9004285714285718</v>
      </c>
      <c r="AZ27">
        <v>6.2640899342857157</v>
      </c>
      <c r="BA27" s="62">
        <v>0.51995616258071919</v>
      </c>
      <c r="BB27" s="62">
        <v>0.51988140722208986</v>
      </c>
    </row>
    <row r="28" spans="1:55" x14ac:dyDescent="0.3">
      <c r="A28" s="2" t="s">
        <v>25</v>
      </c>
      <c r="B28" s="15" t="s">
        <v>712</v>
      </c>
      <c r="C28" s="15"/>
      <c r="F28" s="2">
        <v>2.88</v>
      </c>
      <c r="G28" s="2" t="s">
        <v>213</v>
      </c>
      <c r="H28" s="11" t="s">
        <v>545</v>
      </c>
      <c r="I28" t="s">
        <v>625</v>
      </c>
      <c r="J28"/>
      <c r="L28" s="27">
        <v>1</v>
      </c>
      <c r="M28">
        <v>4</v>
      </c>
      <c r="N28">
        <v>0</v>
      </c>
      <c r="O28" s="2">
        <v>5.4960000000000004</v>
      </c>
      <c r="P28" s="2">
        <v>5.4960000000000004</v>
      </c>
      <c r="Q28" s="2">
        <v>25.55</v>
      </c>
      <c r="R28" s="2" t="s">
        <v>450</v>
      </c>
      <c r="T28" s="27">
        <v>12.868820120000001</v>
      </c>
      <c r="U28" s="27">
        <v>12.868820120000001</v>
      </c>
      <c r="V28" s="27">
        <v>12.868820120000001</v>
      </c>
      <c r="W28">
        <v>5.5453000000000001</v>
      </c>
      <c r="X28">
        <v>5.5453000000000001</v>
      </c>
      <c r="Y28">
        <v>25.686699999999998</v>
      </c>
      <c r="Z28">
        <v>0</v>
      </c>
      <c r="AC28" s="2">
        <v>4</v>
      </c>
      <c r="AD28">
        <v>18</v>
      </c>
      <c r="AE28" s="57">
        <f t="shared" si="0"/>
        <v>771.76370880000013</v>
      </c>
      <c r="AF28" s="59">
        <v>197.4403766939285</v>
      </c>
      <c r="AG28" s="57">
        <v>789.87506903020289</v>
      </c>
      <c r="AH28" s="57">
        <v>0</v>
      </c>
      <c r="AJ28" s="53">
        <v>9.1166762854710051E-2</v>
      </c>
      <c r="AK28" s="54">
        <v>9.1153655588092616E-2</v>
      </c>
      <c r="AM28" s="30">
        <v>1.857142857142857</v>
      </c>
      <c r="AN28" s="30">
        <v>3.1428571428571428</v>
      </c>
      <c r="AO28" s="30">
        <v>2.714285714285714</v>
      </c>
      <c r="AP28" s="30">
        <v>3</v>
      </c>
      <c r="AQ28" s="30">
        <v>0.17333333333333331</v>
      </c>
      <c r="AR28" s="30">
        <v>0.29333333333333328</v>
      </c>
      <c r="AS28" s="30">
        <v>0.25333333333333341</v>
      </c>
      <c r="AT28" s="30">
        <v>0.28000000000000003</v>
      </c>
      <c r="AU28" s="27">
        <v>1.6</v>
      </c>
      <c r="AV28" s="27">
        <v>3.44</v>
      </c>
      <c r="AW28" s="27">
        <v>1.84</v>
      </c>
      <c r="AX28" s="27">
        <v>2.895</v>
      </c>
      <c r="AY28">
        <v>2.895</v>
      </c>
      <c r="AZ28">
        <v>6.260504073571429</v>
      </c>
      <c r="BA28" s="62">
        <v>0.51995616258071919</v>
      </c>
      <c r="BB28" s="62">
        <v>0.51988140722208986</v>
      </c>
    </row>
    <row r="29" spans="1:55" x14ac:dyDescent="0.3">
      <c r="A29" s="2" t="s">
        <v>26</v>
      </c>
      <c r="B29" s="15" t="s">
        <v>883</v>
      </c>
      <c r="C29" s="15"/>
      <c r="F29" s="2">
        <v>2.91</v>
      </c>
      <c r="G29" s="2" t="s">
        <v>213</v>
      </c>
      <c r="H29" s="34" t="s">
        <v>545</v>
      </c>
      <c r="I29" t="s">
        <v>625</v>
      </c>
      <c r="J29"/>
      <c r="L29" s="27">
        <v>0</v>
      </c>
      <c r="M29">
        <v>4</v>
      </c>
      <c r="N29">
        <v>0</v>
      </c>
      <c r="T29" s="27">
        <v>0</v>
      </c>
      <c r="U29" s="27"/>
      <c r="V29" s="27"/>
      <c r="W29">
        <v>5.5453000000000001</v>
      </c>
      <c r="X29">
        <v>5.5453000000000001</v>
      </c>
      <c r="Y29">
        <v>25.686699999999998</v>
      </c>
      <c r="Z29">
        <v>0</v>
      </c>
      <c r="AC29" s="2" t="s">
        <v>464</v>
      </c>
      <c r="AD29">
        <v>18</v>
      </c>
      <c r="AE29" s="57">
        <f t="shared" si="0"/>
        <v>0</v>
      </c>
      <c r="AF29" s="59">
        <v>0</v>
      </c>
      <c r="AG29" s="57">
        <v>789.87506903020289</v>
      </c>
      <c r="AH29" s="57">
        <v>0</v>
      </c>
      <c r="AJ29" s="53"/>
      <c r="AK29" s="54">
        <v>9.1153655588092616E-2</v>
      </c>
      <c r="AM29" s="30">
        <v>1.8642857142857141</v>
      </c>
      <c r="AN29" s="30">
        <v>3.1428571428571428</v>
      </c>
      <c r="AO29" s="30">
        <v>2.7</v>
      </c>
      <c r="AP29" s="30">
        <v>3</v>
      </c>
      <c r="AQ29" s="30">
        <v>0.1741160773849233</v>
      </c>
      <c r="AR29" s="30">
        <v>0.29352901934623082</v>
      </c>
      <c r="AS29" s="30">
        <v>0.25216811207471651</v>
      </c>
      <c r="AT29" s="30">
        <v>0.28018679119412943</v>
      </c>
      <c r="AU29" s="27">
        <v>1.54</v>
      </c>
      <c r="AV29" s="27">
        <v>3.44</v>
      </c>
      <c r="AW29" s="27">
        <v>1.9</v>
      </c>
      <c r="AX29" s="27">
        <v>2.894571428571429</v>
      </c>
      <c r="AY29">
        <v>2.894571428571429</v>
      </c>
      <c r="AZ29">
        <v>6.2577448164285716</v>
      </c>
      <c r="BA29" s="62">
        <v>0.51995616258071919</v>
      </c>
      <c r="BB29" s="62">
        <v>0.51988140722208986</v>
      </c>
    </row>
    <row r="30" spans="1:55" x14ac:dyDescent="0.3">
      <c r="A30" s="2" t="s">
        <v>8</v>
      </c>
      <c r="B30" s="15" t="s">
        <v>698</v>
      </c>
      <c r="C30" s="15"/>
      <c r="D30" s="2" t="s">
        <v>680</v>
      </c>
      <c r="E30" s="2" t="s">
        <v>1071</v>
      </c>
      <c r="F30" s="2">
        <v>2.73</v>
      </c>
      <c r="G30" s="2" t="s">
        <v>213</v>
      </c>
      <c r="H30" s="11" t="s">
        <v>534</v>
      </c>
      <c r="I30" t="s">
        <v>616</v>
      </c>
      <c r="J30"/>
      <c r="L30" s="27">
        <v>30</v>
      </c>
      <c r="M30">
        <v>4</v>
      </c>
      <c r="N30">
        <v>0</v>
      </c>
      <c r="T30" s="27">
        <v>10.59112378</v>
      </c>
      <c r="U30" s="27">
        <v>10.784736629999999</v>
      </c>
      <c r="V30" s="27">
        <v>10.486176179999999</v>
      </c>
      <c r="W30">
        <v>3.73</v>
      </c>
      <c r="X30">
        <v>3.73</v>
      </c>
      <c r="Y30">
        <v>9.3699999999999992</v>
      </c>
      <c r="Z30">
        <v>0</v>
      </c>
      <c r="AC30" s="2" t="s">
        <v>464</v>
      </c>
      <c r="AD30">
        <v>4</v>
      </c>
      <c r="AE30" s="57">
        <f t="shared" si="0"/>
        <v>0</v>
      </c>
      <c r="AF30" s="59">
        <v>1182.741260108548</v>
      </c>
      <c r="AG30" s="57">
        <v>130.36387300000001</v>
      </c>
      <c r="AH30" s="57">
        <v>0</v>
      </c>
      <c r="AJ30" s="53">
        <v>0.1014592151701775</v>
      </c>
      <c r="AK30" s="54">
        <v>0.1227333894874388</v>
      </c>
      <c r="AM30" s="30">
        <v>2</v>
      </c>
      <c r="AN30" s="30">
        <v>2.666666666666667</v>
      </c>
      <c r="AO30" s="30">
        <v>0.66666666666666663</v>
      </c>
      <c r="AP30" s="30">
        <v>0</v>
      </c>
      <c r="AQ30" s="30">
        <v>0.375</v>
      </c>
      <c r="AR30" s="30">
        <v>0.5</v>
      </c>
      <c r="AS30" s="30">
        <v>0.125</v>
      </c>
      <c r="AT30" s="30">
        <v>0</v>
      </c>
      <c r="AU30" s="27">
        <v>1.54</v>
      </c>
      <c r="AV30" s="27">
        <v>3.44</v>
      </c>
      <c r="AW30" s="27">
        <v>1.9</v>
      </c>
      <c r="AX30" s="27">
        <v>2.8066666666666671</v>
      </c>
      <c r="AY30">
        <v>2.8066666666666662</v>
      </c>
      <c r="AZ30">
        <v>6.1769976</v>
      </c>
      <c r="BA30" s="62">
        <v>0.46900407026869628</v>
      </c>
      <c r="BB30" s="62">
        <v>0.56734579634715776</v>
      </c>
    </row>
    <row r="31" spans="1:55" x14ac:dyDescent="0.3">
      <c r="A31" s="2" t="s">
        <v>10</v>
      </c>
      <c r="B31" s="15" t="s">
        <v>699</v>
      </c>
      <c r="C31" s="15"/>
      <c r="F31" s="2">
        <v>3.9</v>
      </c>
      <c r="G31" s="2" t="s">
        <v>134</v>
      </c>
      <c r="H31" s="11" t="s">
        <v>535</v>
      </c>
      <c r="I31">
        <v>-1</v>
      </c>
      <c r="J31"/>
      <c r="L31" s="27">
        <v>1</v>
      </c>
      <c r="M31">
        <v>0</v>
      </c>
      <c r="N31">
        <v>0</v>
      </c>
      <c r="O31" s="2">
        <v>3.8849999999999998</v>
      </c>
      <c r="P31" s="2">
        <v>3.8849999999999998</v>
      </c>
      <c r="Q31" s="2">
        <v>11.12</v>
      </c>
      <c r="R31" s="2" t="s">
        <v>439</v>
      </c>
      <c r="T31" s="27">
        <v>3.9103940000000001</v>
      </c>
      <c r="U31" s="27">
        <v>3.9103940000000001</v>
      </c>
      <c r="V31" s="27">
        <v>11.314458</v>
      </c>
      <c r="W31">
        <v>0</v>
      </c>
      <c r="Z31">
        <v>0</v>
      </c>
      <c r="AC31" s="2">
        <v>2</v>
      </c>
      <c r="AD31">
        <v>14</v>
      </c>
      <c r="AE31" s="57">
        <f t="shared" si="0"/>
        <v>167.83666199999996</v>
      </c>
      <c r="AF31" s="59">
        <v>173.0114278564659</v>
      </c>
      <c r="AG31" s="57">
        <v>0</v>
      </c>
      <c r="AH31" s="57">
        <v>0</v>
      </c>
      <c r="AJ31" s="53">
        <v>8.0919510193365449E-2</v>
      </c>
      <c r="AM31" s="30">
        <v>1.9090909090909089</v>
      </c>
      <c r="AN31" s="30">
        <v>2.545454545454545</v>
      </c>
      <c r="AO31" s="30">
        <v>0.63636363636363635</v>
      </c>
      <c r="AP31" s="30">
        <v>2.545454545454545</v>
      </c>
      <c r="AQ31" s="30">
        <v>0.25</v>
      </c>
      <c r="AR31" s="30">
        <v>0.33333333333333331</v>
      </c>
      <c r="AS31" s="30">
        <v>8.3333333333333329E-2</v>
      </c>
      <c r="AT31" s="30">
        <v>0.33333333333333331</v>
      </c>
      <c r="AU31" s="27">
        <v>0.82</v>
      </c>
      <c r="AV31" s="27">
        <v>3.44</v>
      </c>
      <c r="AW31" s="27">
        <v>2.62</v>
      </c>
      <c r="AX31" s="27">
        <v>2.6363636363636358</v>
      </c>
      <c r="AY31">
        <v>2.6363636363636371</v>
      </c>
      <c r="AZ31">
        <v>6.0044088459090901</v>
      </c>
      <c r="BA31" s="62">
        <v>0.5117218936152963</v>
      </c>
    </row>
    <row r="32" spans="1:55" x14ac:dyDescent="0.3">
      <c r="A32" s="2" t="s">
        <v>11</v>
      </c>
      <c r="B32" s="15" t="s">
        <v>700</v>
      </c>
      <c r="C32" s="15"/>
      <c r="F32" s="2">
        <v>3.5</v>
      </c>
      <c r="G32" s="2" t="s">
        <v>134</v>
      </c>
      <c r="H32" s="11">
        <v>-1</v>
      </c>
      <c r="I32">
        <v>-1</v>
      </c>
      <c r="J32" s="11" t="s">
        <v>1148</v>
      </c>
      <c r="L32" s="27">
        <v>0</v>
      </c>
      <c r="M32">
        <v>0</v>
      </c>
      <c r="N32">
        <v>1</v>
      </c>
      <c r="O32" s="2">
        <v>3.8839999999999999</v>
      </c>
      <c r="P32" s="2">
        <v>3.8839999999999999</v>
      </c>
      <c r="Q32" s="2">
        <v>11.12</v>
      </c>
      <c r="R32" s="2" t="s">
        <v>439</v>
      </c>
      <c r="T32" s="27">
        <v>0</v>
      </c>
      <c r="U32" s="27"/>
      <c r="V32" s="27"/>
      <c r="W32">
        <v>0</v>
      </c>
      <c r="Z32">
        <v>3.8653</v>
      </c>
      <c r="AA32">
        <v>3.8653</v>
      </c>
      <c r="AB32">
        <v>11.0131</v>
      </c>
      <c r="AC32" s="2">
        <v>2</v>
      </c>
      <c r="AD32">
        <v>14</v>
      </c>
      <c r="AE32" s="57">
        <f t="shared" si="0"/>
        <v>167.75027071999997</v>
      </c>
      <c r="AF32" s="59">
        <v>0</v>
      </c>
      <c r="AG32" s="57">
        <v>0</v>
      </c>
      <c r="AH32" s="57">
        <v>164.541706117579</v>
      </c>
      <c r="AJ32" s="53"/>
      <c r="AL32" s="54">
        <v>8.5084811202795069E-2</v>
      </c>
      <c r="AM32" s="30">
        <v>1.9090909090909089</v>
      </c>
      <c r="AN32" s="30">
        <v>2.545454545454545</v>
      </c>
      <c r="AO32" s="30">
        <v>0.54545454545454541</v>
      </c>
      <c r="AP32" s="30">
        <v>2.8181818181818179</v>
      </c>
      <c r="AQ32" s="30">
        <v>0.2441860465116279</v>
      </c>
      <c r="AR32" s="30">
        <v>0.32558139534883718</v>
      </c>
      <c r="AS32" s="30">
        <v>6.9767441860465115E-2</v>
      </c>
      <c r="AT32" s="30">
        <v>0.3604651162790698</v>
      </c>
      <c r="AU32" s="27">
        <v>0.82</v>
      </c>
      <c r="AV32" s="27">
        <v>3.44</v>
      </c>
      <c r="AW32" s="27">
        <v>2.62</v>
      </c>
      <c r="AX32" s="27">
        <v>2.6390909090909092</v>
      </c>
      <c r="AY32">
        <v>2.6390909090909092</v>
      </c>
      <c r="AZ32">
        <v>5.9791810459090904</v>
      </c>
      <c r="BC32" s="62">
        <v>0.53381265134868672</v>
      </c>
    </row>
    <row r="33" spans="1:55" x14ac:dyDescent="0.3">
      <c r="A33" s="2" t="s">
        <v>12</v>
      </c>
      <c r="B33" s="15" t="s">
        <v>701</v>
      </c>
      <c r="C33" s="15"/>
      <c r="F33" s="2">
        <v>3.8</v>
      </c>
      <c r="G33" s="2" t="s">
        <v>134</v>
      </c>
      <c r="H33" s="11">
        <v>-1</v>
      </c>
      <c r="I33">
        <v>-1</v>
      </c>
      <c r="J33" s="11" t="s">
        <v>1149</v>
      </c>
      <c r="L33" s="27">
        <v>0</v>
      </c>
      <c r="M33">
        <v>0</v>
      </c>
      <c r="N33">
        <v>1</v>
      </c>
      <c r="O33" s="2">
        <v>3.8460000000000001</v>
      </c>
      <c r="P33" s="2">
        <v>3.8460000000000001</v>
      </c>
      <c r="Q33" s="2">
        <v>11.1</v>
      </c>
      <c r="R33" s="2" t="s">
        <v>439</v>
      </c>
      <c r="T33" s="27">
        <v>0</v>
      </c>
      <c r="U33" s="27"/>
      <c r="V33" s="27"/>
      <c r="W33">
        <v>0</v>
      </c>
      <c r="Z33">
        <v>3.8445</v>
      </c>
      <c r="AA33">
        <v>3.8445</v>
      </c>
      <c r="AB33">
        <v>11.03</v>
      </c>
      <c r="AC33" s="2">
        <v>2</v>
      </c>
      <c r="AD33">
        <v>14</v>
      </c>
      <c r="AE33" s="57">
        <f t="shared" si="0"/>
        <v>164.1880476</v>
      </c>
      <c r="AF33" s="59">
        <v>0</v>
      </c>
      <c r="AG33" s="57">
        <v>0</v>
      </c>
      <c r="AH33" s="57">
        <v>163.0253881575</v>
      </c>
      <c r="AJ33" s="53"/>
      <c r="AL33" s="54">
        <v>8.5876194856683907E-2</v>
      </c>
      <c r="AM33" s="30">
        <v>1.9090909090909089</v>
      </c>
      <c r="AN33" s="30">
        <v>2.545454545454545</v>
      </c>
      <c r="AO33" s="30">
        <v>0.54545454545454541</v>
      </c>
      <c r="AP33" s="30">
        <v>2.9090909090909092</v>
      </c>
      <c r="AQ33" s="30">
        <v>0.2413793103448276</v>
      </c>
      <c r="AR33" s="30">
        <v>0.32183908045977011</v>
      </c>
      <c r="AS33" s="30">
        <v>6.8965517241379309E-2</v>
      </c>
      <c r="AT33" s="30">
        <v>0.36781609195402298</v>
      </c>
      <c r="AU33" s="27">
        <v>0.82</v>
      </c>
      <c r="AV33" s="27">
        <v>3.44</v>
      </c>
      <c r="AW33" s="27">
        <v>2.62</v>
      </c>
      <c r="AX33" s="27">
        <v>2.64</v>
      </c>
      <c r="AY33">
        <v>2.64</v>
      </c>
      <c r="AZ33">
        <v>5.9811382595454541</v>
      </c>
      <c r="BC33" s="62">
        <v>0.53809297903977493</v>
      </c>
    </row>
    <row r="34" spans="1:55" x14ac:dyDescent="0.3">
      <c r="A34" s="2" t="s">
        <v>13</v>
      </c>
      <c r="B34" s="15" t="s">
        <v>702</v>
      </c>
      <c r="C34" s="15"/>
      <c r="F34" s="2">
        <v>3.8</v>
      </c>
      <c r="G34" s="2" t="s">
        <v>134</v>
      </c>
      <c r="H34" s="11">
        <v>-1</v>
      </c>
      <c r="I34">
        <v>-1</v>
      </c>
      <c r="J34" t="s">
        <v>1151</v>
      </c>
      <c r="L34" s="27">
        <v>0</v>
      </c>
      <c r="M34">
        <v>0</v>
      </c>
      <c r="N34">
        <v>1</v>
      </c>
      <c r="O34" s="2">
        <v>3.8420000000000001</v>
      </c>
      <c r="P34" s="2">
        <v>3.8420000000000001</v>
      </c>
      <c r="Q34" s="2">
        <v>11.11</v>
      </c>
      <c r="R34" s="2" t="s">
        <v>439</v>
      </c>
      <c r="T34" s="27">
        <v>0</v>
      </c>
      <c r="U34" s="27"/>
      <c r="V34" s="27"/>
      <c r="W34">
        <v>0</v>
      </c>
      <c r="Z34">
        <v>3.8252000000000002</v>
      </c>
      <c r="AA34">
        <v>3.8252000000000002</v>
      </c>
      <c r="AB34">
        <v>11.013500000000001</v>
      </c>
      <c r="AC34" s="2">
        <v>2</v>
      </c>
      <c r="AD34">
        <v>14</v>
      </c>
      <c r="AE34" s="57">
        <f t="shared" si="0"/>
        <v>163.99431004000002</v>
      </c>
      <c r="AF34" s="59">
        <v>0</v>
      </c>
      <c r="AG34" s="57">
        <v>0</v>
      </c>
      <c r="AH34" s="57">
        <v>161.15123953304001</v>
      </c>
      <c r="AJ34" s="53"/>
      <c r="AL34" s="54">
        <v>8.6874913531953646E-2</v>
      </c>
      <c r="AM34" s="30">
        <v>1.9090909090909089</v>
      </c>
      <c r="AN34" s="30">
        <v>2.545454545454545</v>
      </c>
      <c r="AO34" s="30">
        <v>0.54545454545454541</v>
      </c>
      <c r="AP34" s="30">
        <v>3.0909090909090908</v>
      </c>
      <c r="AQ34" s="30">
        <v>0.2359550561797753</v>
      </c>
      <c r="AR34" s="30">
        <v>0.3146067415730337</v>
      </c>
      <c r="AS34" s="30">
        <v>6.7415730337078636E-2</v>
      </c>
      <c r="AT34" s="30">
        <v>0.38202247191011229</v>
      </c>
      <c r="AU34" s="27">
        <v>0.82</v>
      </c>
      <c r="AV34" s="27">
        <v>3.44</v>
      </c>
      <c r="AW34" s="27">
        <v>2.62</v>
      </c>
      <c r="AX34" s="27">
        <v>2.642727272727273</v>
      </c>
      <c r="AY34">
        <v>2.642727272727273</v>
      </c>
      <c r="AZ34">
        <v>5.9894662913636356</v>
      </c>
      <c r="BC34" s="62">
        <v>0.54194665977883461</v>
      </c>
    </row>
    <row r="35" spans="1:55" x14ac:dyDescent="0.3">
      <c r="A35" s="2" t="s">
        <v>30</v>
      </c>
      <c r="B35" s="15" t="s">
        <v>713</v>
      </c>
      <c r="C35" s="15"/>
      <c r="F35" s="2">
        <v>3.36</v>
      </c>
      <c r="G35" s="2" t="s">
        <v>29</v>
      </c>
      <c r="H35" s="11">
        <v>-1</v>
      </c>
      <c r="I35" t="s">
        <v>626</v>
      </c>
      <c r="J35"/>
      <c r="L35" s="27">
        <v>0</v>
      </c>
      <c r="M35">
        <v>4</v>
      </c>
      <c r="N35">
        <v>0</v>
      </c>
      <c r="O35" s="2">
        <v>5.4324000000000003</v>
      </c>
      <c r="P35" s="2">
        <v>5.4151999999999996</v>
      </c>
      <c r="Q35" s="2">
        <v>40.78</v>
      </c>
      <c r="T35" s="27">
        <v>0</v>
      </c>
      <c r="U35" s="27"/>
      <c r="V35" s="27"/>
      <c r="W35">
        <v>5.4234</v>
      </c>
      <c r="X35">
        <v>5.4020999999999999</v>
      </c>
      <c r="Y35">
        <v>40.593499999999999</v>
      </c>
      <c r="Z35">
        <v>0</v>
      </c>
      <c r="AC35" s="2" t="s">
        <v>464</v>
      </c>
      <c r="AD35">
        <v>30</v>
      </c>
      <c r="AE35" s="57">
        <f t="shared" si="0"/>
        <v>1199.6469745344</v>
      </c>
      <c r="AF35" s="59">
        <v>0</v>
      </c>
      <c r="AG35" s="57">
        <v>1189.2981797145901</v>
      </c>
      <c r="AH35" s="57">
        <v>0</v>
      </c>
      <c r="AJ35" s="53"/>
      <c r="AK35" s="54">
        <v>0.1008998433250758</v>
      </c>
      <c r="AM35" s="30">
        <v>2</v>
      </c>
      <c r="AN35" s="30">
        <v>3</v>
      </c>
      <c r="AO35" s="30">
        <v>2</v>
      </c>
      <c r="AP35" s="30">
        <v>2.333333333333333</v>
      </c>
      <c r="AQ35" s="30">
        <v>0.2142857142857143</v>
      </c>
      <c r="AR35" s="30">
        <v>0.3214285714285714</v>
      </c>
      <c r="AS35" s="30">
        <v>0.2142857142857143</v>
      </c>
      <c r="AT35" s="30">
        <v>0.25</v>
      </c>
      <c r="AU35" s="27">
        <v>1</v>
      </c>
      <c r="AV35" s="27">
        <v>3.44</v>
      </c>
      <c r="AW35" s="27">
        <v>2.44</v>
      </c>
      <c r="AX35" s="27">
        <v>2.7850000000000001</v>
      </c>
      <c r="AY35">
        <v>2.7850000000000001</v>
      </c>
      <c r="AZ35">
        <v>6.1010684060416667</v>
      </c>
      <c r="BB35" s="62">
        <f>M35*AD35/AG35</f>
        <v>0.10089984332507582</v>
      </c>
    </row>
    <row r="36" spans="1:55" x14ac:dyDescent="0.3">
      <c r="A36" s="2" t="s">
        <v>31</v>
      </c>
      <c r="B36" s="15" t="s">
        <v>714</v>
      </c>
      <c r="C36" s="15"/>
      <c r="F36" s="2">
        <v>3.02</v>
      </c>
      <c r="G36" s="2" t="s">
        <v>29</v>
      </c>
      <c r="H36" s="11">
        <v>-1</v>
      </c>
      <c r="I36">
        <v>-1</v>
      </c>
      <c r="J36" t="s">
        <v>1152</v>
      </c>
      <c r="L36" s="27">
        <v>0</v>
      </c>
      <c r="M36">
        <v>0</v>
      </c>
      <c r="N36">
        <v>4</v>
      </c>
      <c r="O36" s="2" t="s">
        <v>464</v>
      </c>
      <c r="P36" s="2" t="s">
        <v>464</v>
      </c>
      <c r="Q36" s="2" t="s">
        <v>464</v>
      </c>
      <c r="T36" s="27">
        <v>0</v>
      </c>
      <c r="U36" s="27"/>
      <c r="V36" s="27"/>
      <c r="W36">
        <v>0</v>
      </c>
      <c r="Z36">
        <v>41.36</v>
      </c>
      <c r="AA36">
        <v>5.4370000000000003</v>
      </c>
      <c r="AB36">
        <v>5.55</v>
      </c>
      <c r="AC36" s="2" t="s">
        <v>464</v>
      </c>
      <c r="AD36">
        <v>30</v>
      </c>
      <c r="AE36" s="57" t="e">
        <f t="shared" si="0"/>
        <v>#VALUE!</v>
      </c>
      <c r="AF36" s="59">
        <v>0</v>
      </c>
      <c r="AG36" s="57">
        <v>0</v>
      </c>
      <c r="AH36" s="57">
        <v>1248.0524760000001</v>
      </c>
      <c r="AJ36" s="53"/>
      <c r="AL36" s="54">
        <v>9.6149803239523393E-2</v>
      </c>
      <c r="AM36" s="30">
        <v>2</v>
      </c>
      <c r="AN36" s="30">
        <v>3.083333333333333</v>
      </c>
      <c r="AO36" s="30">
        <v>2.416666666666667</v>
      </c>
      <c r="AP36" s="30">
        <v>2.916666666666667</v>
      </c>
      <c r="AQ36" s="30">
        <v>0.192</v>
      </c>
      <c r="AR36" s="30">
        <v>0.29599999999999999</v>
      </c>
      <c r="AS36" s="30">
        <v>0.23200000000000001</v>
      </c>
      <c r="AT36" s="30">
        <v>0.28000000000000003</v>
      </c>
      <c r="AU36" s="27">
        <v>1.54</v>
      </c>
      <c r="AV36" s="27">
        <v>3.44</v>
      </c>
      <c r="AW36" s="27">
        <v>1.9</v>
      </c>
      <c r="AX36" s="27">
        <v>2.840416666666667</v>
      </c>
      <c r="AY36">
        <v>2.840416666666667</v>
      </c>
      <c r="AZ36">
        <v>6.1351453775000007</v>
      </c>
    </row>
    <row r="37" spans="1:55" x14ac:dyDescent="0.3">
      <c r="A37" s="2" t="s">
        <v>19</v>
      </c>
      <c r="B37" s="15" t="s">
        <v>709</v>
      </c>
      <c r="C37" s="15"/>
      <c r="F37" s="2">
        <v>3.18</v>
      </c>
      <c r="G37" s="2" t="s">
        <v>29</v>
      </c>
      <c r="H37" s="11" t="s">
        <v>542</v>
      </c>
      <c r="I37">
        <v>-1</v>
      </c>
      <c r="J37"/>
      <c r="L37" s="27">
        <v>1</v>
      </c>
      <c r="M37">
        <v>0</v>
      </c>
      <c r="N37">
        <v>0</v>
      </c>
      <c r="O37" s="2" t="s">
        <v>464</v>
      </c>
      <c r="P37" s="2" t="s">
        <v>464</v>
      </c>
      <c r="Q37" s="2" t="s">
        <v>464</v>
      </c>
      <c r="T37" s="27">
        <v>13.83861243</v>
      </c>
      <c r="U37" s="27">
        <v>13.83861243</v>
      </c>
      <c r="V37" s="27">
        <v>13.83861243</v>
      </c>
      <c r="W37">
        <v>0</v>
      </c>
      <c r="Z37">
        <v>0</v>
      </c>
      <c r="AC37" s="2">
        <v>2</v>
      </c>
      <c r="AD37">
        <v>18</v>
      </c>
      <c r="AE37" s="57" t="e">
        <f t="shared" si="0"/>
        <v>#VALUE!</v>
      </c>
      <c r="AF37" s="59">
        <v>208.2630581553295</v>
      </c>
      <c r="AG37" s="57">
        <v>0</v>
      </c>
      <c r="AH37" s="57">
        <v>0</v>
      </c>
      <c r="AJ37" s="53">
        <v>8.6429154356194082E-2</v>
      </c>
      <c r="AM37" s="30">
        <v>1.857142857142857</v>
      </c>
      <c r="AN37" s="30">
        <v>3</v>
      </c>
      <c r="AO37" s="30">
        <v>2</v>
      </c>
      <c r="AP37" s="30">
        <v>2</v>
      </c>
      <c r="AQ37" s="30">
        <v>0.20967741935483869</v>
      </c>
      <c r="AR37" s="30">
        <v>0.33870967741935482</v>
      </c>
      <c r="AS37" s="30">
        <v>0.22580645161290319</v>
      </c>
      <c r="AT37" s="30">
        <v>0.22580645161290319</v>
      </c>
      <c r="AU37" s="27">
        <v>1</v>
      </c>
      <c r="AV37" s="27">
        <v>3.44</v>
      </c>
      <c r="AW37" s="27">
        <v>2.44</v>
      </c>
      <c r="AX37" s="27">
        <v>2.8</v>
      </c>
      <c r="AY37">
        <v>2.8</v>
      </c>
      <c r="AZ37">
        <v>6.2020864082142868</v>
      </c>
      <c r="BA37" s="62">
        <v>0.47541563854575991</v>
      </c>
    </row>
    <row r="38" spans="1:55" x14ac:dyDescent="0.3">
      <c r="A38" s="2" t="s">
        <v>25</v>
      </c>
      <c r="B38" s="15" t="s">
        <v>712</v>
      </c>
      <c r="C38" s="15"/>
      <c r="F38" s="2">
        <v>2.88</v>
      </c>
      <c r="G38" s="2" t="s">
        <v>29</v>
      </c>
      <c r="H38" s="11" t="s">
        <v>545</v>
      </c>
      <c r="I38" t="s">
        <v>625</v>
      </c>
      <c r="J38"/>
      <c r="L38" s="27">
        <v>1</v>
      </c>
      <c r="M38">
        <v>4</v>
      </c>
      <c r="N38">
        <v>0</v>
      </c>
      <c r="O38" s="2" t="s">
        <v>464</v>
      </c>
      <c r="P38" s="2" t="s">
        <v>464</v>
      </c>
      <c r="Q38" s="2" t="s">
        <v>464</v>
      </c>
      <c r="T38" s="27">
        <v>12.868820120000001</v>
      </c>
      <c r="U38" s="27">
        <v>12.868820120000001</v>
      </c>
      <c r="V38" s="27">
        <v>12.868820120000001</v>
      </c>
      <c r="W38">
        <v>5.5453000000000001</v>
      </c>
      <c r="X38">
        <v>5.5453000000000001</v>
      </c>
      <c r="Y38">
        <v>25.686699999999998</v>
      </c>
      <c r="Z38">
        <v>0</v>
      </c>
      <c r="AC38" s="2">
        <v>2</v>
      </c>
      <c r="AD38">
        <v>18</v>
      </c>
      <c r="AE38" s="57" t="e">
        <f t="shared" si="0"/>
        <v>#VALUE!</v>
      </c>
      <c r="AF38" s="59">
        <v>197.4403766939285</v>
      </c>
      <c r="AG38" s="57">
        <v>789.87506903020289</v>
      </c>
      <c r="AH38" s="57">
        <v>0</v>
      </c>
      <c r="AJ38" s="53">
        <v>9.1166762854710051E-2</v>
      </c>
      <c r="AK38" s="54">
        <v>9.1153655588092616E-2</v>
      </c>
      <c r="AM38" s="30">
        <v>1.857142857142857</v>
      </c>
      <c r="AN38" s="30">
        <v>3.1428571428571428</v>
      </c>
      <c r="AO38" s="30">
        <v>2.714285714285714</v>
      </c>
      <c r="AP38" s="30">
        <v>3</v>
      </c>
      <c r="AQ38" s="30">
        <v>0.17333333333333331</v>
      </c>
      <c r="AR38" s="30">
        <v>0.29333333333333328</v>
      </c>
      <c r="AS38" s="30">
        <v>0.25333333333333341</v>
      </c>
      <c r="AT38" s="30">
        <v>0.28000000000000003</v>
      </c>
      <c r="AU38" s="27">
        <v>1.6</v>
      </c>
      <c r="AV38" s="27">
        <v>3.44</v>
      </c>
      <c r="AW38" s="27">
        <v>1.84</v>
      </c>
      <c r="AX38" s="27">
        <v>2.895</v>
      </c>
      <c r="AY38">
        <v>2.895</v>
      </c>
      <c r="AZ38">
        <v>6.260504073571429</v>
      </c>
      <c r="BA38" s="62">
        <v>0.51995616258071919</v>
      </c>
      <c r="BB38" s="62">
        <v>0.51988140722208986</v>
      </c>
    </row>
    <row r="39" spans="1:55" x14ac:dyDescent="0.3">
      <c r="A39" s="2" t="s">
        <v>32</v>
      </c>
      <c r="B39" s="15" t="s">
        <v>885</v>
      </c>
      <c r="C39" s="15"/>
      <c r="F39" s="2">
        <v>3.44</v>
      </c>
      <c r="G39" s="2" t="s">
        <v>29</v>
      </c>
      <c r="H39" s="11">
        <v>-1</v>
      </c>
      <c r="I39">
        <v>-1</v>
      </c>
      <c r="J39" t="s">
        <v>1153</v>
      </c>
      <c r="L39" s="27">
        <v>0</v>
      </c>
      <c r="M39">
        <v>0</v>
      </c>
      <c r="N39">
        <v>2</v>
      </c>
      <c r="O39" s="2">
        <v>3.9</v>
      </c>
      <c r="P39" s="2">
        <v>3.9</v>
      </c>
      <c r="Q39" s="2">
        <v>29.65</v>
      </c>
      <c r="R39" s="2" t="s">
        <v>472</v>
      </c>
      <c r="T39" s="27">
        <v>0</v>
      </c>
      <c r="U39" s="27"/>
      <c r="V39" s="27"/>
      <c r="W39">
        <v>0</v>
      </c>
      <c r="AC39" s="2" t="s">
        <v>464</v>
      </c>
      <c r="AD39">
        <v>20</v>
      </c>
      <c r="AE39" s="57">
        <f t="shared" si="0"/>
        <v>450.97649999999993</v>
      </c>
      <c r="AF39" s="59">
        <v>0</v>
      </c>
      <c r="AG39" s="57">
        <v>0</v>
      </c>
      <c r="AH39" s="57">
        <v>451.2</v>
      </c>
      <c r="AJ39" s="53"/>
      <c r="AL39" s="73">
        <f>N39*AD39/AH39</f>
        <v>8.8652482269503549E-2</v>
      </c>
      <c r="AM39" s="30">
        <v>1.774193548387097</v>
      </c>
      <c r="AN39" s="30">
        <v>2.580645161290323</v>
      </c>
      <c r="AO39" s="30">
        <v>0.80645161290322576</v>
      </c>
      <c r="AP39" s="30">
        <v>0</v>
      </c>
      <c r="AQ39" s="30">
        <v>0.34375</v>
      </c>
      <c r="AR39" s="30">
        <v>0.5</v>
      </c>
      <c r="AS39" s="30">
        <v>0.15625</v>
      </c>
      <c r="AT39" s="30">
        <v>0</v>
      </c>
      <c r="AU39" s="27">
        <v>0.82</v>
      </c>
      <c r="AV39" s="27">
        <v>3.44</v>
      </c>
      <c r="AW39" s="27">
        <v>2.62</v>
      </c>
      <c r="AX39" s="27">
        <v>2.6877419354838712</v>
      </c>
      <c r="AY39">
        <v>2.6877419354838712</v>
      </c>
      <c r="AZ39">
        <v>6.0811360720967738</v>
      </c>
    </row>
    <row r="40" spans="1:55" x14ac:dyDescent="0.3">
      <c r="A40" s="5" t="s">
        <v>978</v>
      </c>
      <c r="B40" s="45" t="s">
        <v>979</v>
      </c>
      <c r="C40" s="41"/>
      <c r="D40" s="5"/>
      <c r="E40" s="5"/>
      <c r="F40" s="5">
        <v>3.09</v>
      </c>
      <c r="G40" s="5" t="s">
        <v>29</v>
      </c>
      <c r="H40" s="42">
        <v>-2</v>
      </c>
      <c r="I40" s="5">
        <v>-1</v>
      </c>
      <c r="J40" s="5"/>
      <c r="K40" s="5"/>
      <c r="L40" s="43">
        <v>0</v>
      </c>
      <c r="M40">
        <v>0</v>
      </c>
      <c r="N40">
        <v>0</v>
      </c>
      <c r="O40" s="5" t="s">
        <v>464</v>
      </c>
      <c r="P40" s="5" t="s">
        <v>464</v>
      </c>
      <c r="Q40" s="5" t="s">
        <v>464</v>
      </c>
      <c r="R40" s="5"/>
      <c r="S40" s="5"/>
      <c r="T40" s="43">
        <v>0</v>
      </c>
      <c r="U40" s="43"/>
      <c r="V40" s="43"/>
      <c r="W40">
        <v>0</v>
      </c>
      <c r="Z40">
        <v>0</v>
      </c>
      <c r="AC40" s="5" t="s">
        <v>464</v>
      </c>
      <c r="AD40" s="5">
        <v>20</v>
      </c>
      <c r="AE40" s="57" t="e">
        <f t="shared" si="0"/>
        <v>#VALUE!</v>
      </c>
      <c r="AF40" s="59">
        <v>0</v>
      </c>
      <c r="AG40" s="57">
        <v>0</v>
      </c>
      <c r="AH40" s="57">
        <v>0</v>
      </c>
      <c r="AJ40" s="53"/>
      <c r="AM40" s="5">
        <v>1.774193548387097</v>
      </c>
      <c r="AN40" s="5">
        <v>2.67741935483871</v>
      </c>
      <c r="AO40" s="5">
        <v>1.290322580645161</v>
      </c>
      <c r="AP40" s="5">
        <v>0.67741935483870963</v>
      </c>
      <c r="AQ40" s="5">
        <v>0.27638190954773872</v>
      </c>
      <c r="AR40" s="5">
        <v>0.41708542713567842</v>
      </c>
      <c r="AS40" s="5">
        <v>0.20100502512562821</v>
      </c>
      <c r="AT40" s="5">
        <v>0.1055276381909548</v>
      </c>
      <c r="AU40" s="43">
        <v>0.82</v>
      </c>
      <c r="AV40" s="43">
        <v>3.44</v>
      </c>
      <c r="AW40" s="43">
        <v>2.62</v>
      </c>
      <c r="AX40" s="43">
        <v>2.7520967741935478</v>
      </c>
      <c r="AY40" s="5">
        <v>2.7520967741935478</v>
      </c>
      <c r="AZ40" s="5">
        <v>6.1207093292741934</v>
      </c>
    </row>
    <row r="41" spans="1:55" x14ac:dyDescent="0.3">
      <c r="A41" s="5" t="s">
        <v>33</v>
      </c>
      <c r="B41" s="41" t="s">
        <v>886</v>
      </c>
      <c r="C41" s="41"/>
      <c r="D41" s="5"/>
      <c r="E41" s="5"/>
      <c r="F41" s="5">
        <v>3.06</v>
      </c>
      <c r="G41" s="5" t="s">
        <v>29</v>
      </c>
      <c r="H41" s="42">
        <v>-2</v>
      </c>
      <c r="I41" s="5">
        <v>-1</v>
      </c>
      <c r="J41" s="5"/>
      <c r="K41" s="5"/>
      <c r="L41" s="43">
        <v>0</v>
      </c>
      <c r="M41">
        <v>0</v>
      </c>
      <c r="N41">
        <v>0</v>
      </c>
      <c r="O41" s="5" t="s">
        <v>464</v>
      </c>
      <c r="P41" s="5" t="s">
        <v>464</v>
      </c>
      <c r="Q41" s="5" t="s">
        <v>464</v>
      </c>
      <c r="R41" s="5"/>
      <c r="S41" s="5"/>
      <c r="T41" s="43">
        <v>0</v>
      </c>
      <c r="U41" s="43"/>
      <c r="V41" s="43"/>
      <c r="W41">
        <v>0</v>
      </c>
      <c r="Z41">
        <v>0</v>
      </c>
      <c r="AC41" s="5" t="s">
        <v>464</v>
      </c>
      <c r="AD41" s="5">
        <v>20</v>
      </c>
      <c r="AE41" s="57" t="e">
        <f t="shared" si="0"/>
        <v>#VALUE!</v>
      </c>
      <c r="AF41" s="59">
        <v>0</v>
      </c>
      <c r="AG41" s="57">
        <v>0</v>
      </c>
      <c r="AH41" s="57">
        <v>0</v>
      </c>
      <c r="AJ41" s="53"/>
      <c r="AM41" s="5">
        <v>1.774193548387097</v>
      </c>
      <c r="AN41" s="5">
        <v>2.725806451612903</v>
      </c>
      <c r="AO41" s="5">
        <v>1.435483870967742</v>
      </c>
      <c r="AP41" s="5">
        <v>0.90322580645161288</v>
      </c>
      <c r="AQ41" s="5">
        <v>0.25943396226415089</v>
      </c>
      <c r="AR41" s="5">
        <v>0.3985849056603773</v>
      </c>
      <c r="AS41" s="5">
        <v>0.2099056603773585</v>
      </c>
      <c r="AT41" s="5">
        <v>0.13207547169811321</v>
      </c>
      <c r="AU41" s="43">
        <v>0.82</v>
      </c>
      <c r="AV41" s="43">
        <v>3.44</v>
      </c>
      <c r="AW41" s="43">
        <v>2.62</v>
      </c>
      <c r="AX41" s="43">
        <v>2.7669354838709679</v>
      </c>
      <c r="AY41" s="5">
        <v>2.7669354838709679</v>
      </c>
      <c r="AZ41" s="5">
        <v>6.1375918448387097</v>
      </c>
    </row>
    <row r="42" spans="1:55" x14ac:dyDescent="0.3">
      <c r="A42" s="2" t="s">
        <v>34</v>
      </c>
      <c r="B42" s="15" t="s">
        <v>715</v>
      </c>
      <c r="C42" s="15"/>
      <c r="F42" s="2">
        <v>3.31</v>
      </c>
      <c r="G42" s="2" t="s">
        <v>29</v>
      </c>
      <c r="H42" s="11" t="s">
        <v>546</v>
      </c>
      <c r="I42" t="s">
        <v>627</v>
      </c>
      <c r="J42"/>
      <c r="L42" s="27">
        <v>1</v>
      </c>
      <c r="M42">
        <v>2</v>
      </c>
      <c r="N42">
        <v>0</v>
      </c>
      <c r="O42" s="2">
        <v>3.9</v>
      </c>
      <c r="P42" s="2">
        <v>3.9</v>
      </c>
      <c r="Q42" s="2">
        <v>29.65</v>
      </c>
      <c r="R42" s="2" t="s">
        <v>440</v>
      </c>
      <c r="T42" s="27">
        <v>3.9086759899999999</v>
      </c>
      <c r="U42" s="27">
        <v>3.908676100000001</v>
      </c>
      <c r="V42" s="27">
        <v>10.552604730000001</v>
      </c>
      <c r="W42">
        <v>3.899</v>
      </c>
      <c r="X42">
        <v>3.899</v>
      </c>
      <c r="Y42">
        <v>20.399989999999999</v>
      </c>
      <c r="Z42">
        <v>0</v>
      </c>
      <c r="AC42" s="2" t="s">
        <v>464</v>
      </c>
      <c r="AD42">
        <v>14</v>
      </c>
      <c r="AE42" s="57">
        <f t="shared" si="0"/>
        <v>450.97649999999993</v>
      </c>
      <c r="AF42" s="59">
        <v>155.59136328639269</v>
      </c>
      <c r="AG42" s="57">
        <v>310.12474837798999</v>
      </c>
      <c r="AH42" s="57">
        <v>0</v>
      </c>
      <c r="AJ42" s="53">
        <v>8.9979287437893268E-2</v>
      </c>
      <c r="AK42" s="54">
        <v>9.0286248183820222E-2</v>
      </c>
      <c r="AM42" s="30">
        <v>2</v>
      </c>
      <c r="AN42" s="30">
        <v>2.333333333333333</v>
      </c>
      <c r="AO42" s="30">
        <v>0.33333333333333331</v>
      </c>
      <c r="AP42" s="30">
        <v>0</v>
      </c>
      <c r="AQ42" s="30">
        <v>0.42857142857142849</v>
      </c>
      <c r="AR42" s="30">
        <v>0.5</v>
      </c>
      <c r="AS42" s="30">
        <v>7.1428571428571425E-2</v>
      </c>
      <c r="AT42" s="30">
        <v>0</v>
      </c>
      <c r="AU42" s="27">
        <v>0.95</v>
      </c>
      <c r="AV42" s="27">
        <v>3.44</v>
      </c>
      <c r="AW42" s="27">
        <v>2.4900000000000002</v>
      </c>
      <c r="AX42" s="27">
        <v>2.500833333333333</v>
      </c>
      <c r="AY42">
        <v>2.500833333333333</v>
      </c>
      <c r="AZ42">
        <v>5.6917605187500007</v>
      </c>
      <c r="BA42" s="62">
        <v>0.58499657192886345</v>
      </c>
      <c r="BB42" s="62">
        <v>0.58699226437317098</v>
      </c>
    </row>
    <row r="43" spans="1:55" x14ac:dyDescent="0.3">
      <c r="A43" s="2" t="s">
        <v>35</v>
      </c>
      <c r="B43" s="15" t="s">
        <v>716</v>
      </c>
      <c r="C43" s="15"/>
      <c r="F43" s="2">
        <v>2.98</v>
      </c>
      <c r="G43" s="2" t="s">
        <v>29</v>
      </c>
      <c r="H43" s="11" t="s">
        <v>547</v>
      </c>
      <c r="I43" t="s">
        <v>628</v>
      </c>
      <c r="J43"/>
      <c r="L43" s="27">
        <v>1</v>
      </c>
      <c r="M43">
        <v>1</v>
      </c>
      <c r="N43">
        <v>0</v>
      </c>
      <c r="O43" s="2" t="s">
        <v>464</v>
      </c>
      <c r="P43" s="2" t="s">
        <v>464</v>
      </c>
      <c r="Q43" s="2" t="s">
        <v>464</v>
      </c>
      <c r="R43" s="2" t="s">
        <v>440</v>
      </c>
      <c r="T43" s="27">
        <v>3.969049</v>
      </c>
      <c r="U43" s="27">
        <v>3.969049</v>
      </c>
      <c r="V43" s="27">
        <v>3.969049</v>
      </c>
      <c r="W43">
        <v>4</v>
      </c>
      <c r="X43">
        <v>4.2110000000000003</v>
      </c>
      <c r="Y43">
        <v>3.875</v>
      </c>
      <c r="Z43">
        <v>0</v>
      </c>
      <c r="AC43" s="2" t="s">
        <v>464</v>
      </c>
      <c r="AD43">
        <v>6</v>
      </c>
      <c r="AE43" s="57" t="e">
        <f t="shared" si="0"/>
        <v>#VALUE!</v>
      </c>
      <c r="AF43" s="59">
        <v>62.525817922855822</v>
      </c>
      <c r="AG43" s="57">
        <v>65.270499999999998</v>
      </c>
      <c r="AH43" s="57">
        <v>0</v>
      </c>
      <c r="AJ43" s="53">
        <v>9.5960360045234158E-2</v>
      </c>
      <c r="AK43" s="54">
        <v>9.1925142292459849E-2</v>
      </c>
      <c r="AM43" s="30">
        <v>2</v>
      </c>
      <c r="AN43" s="30">
        <v>2.8</v>
      </c>
      <c r="AO43" s="30">
        <v>2.4</v>
      </c>
      <c r="AP43" s="30">
        <v>2.8</v>
      </c>
      <c r="AQ43" s="30">
        <v>0.2</v>
      </c>
      <c r="AR43" s="30">
        <v>0.28000000000000003</v>
      </c>
      <c r="AS43" s="30">
        <v>0.24</v>
      </c>
      <c r="AT43" s="30">
        <v>0.28000000000000003</v>
      </c>
      <c r="AU43" s="27">
        <v>1.54</v>
      </c>
      <c r="AV43" s="27">
        <v>3.44</v>
      </c>
      <c r="AW43" s="27">
        <v>1.9</v>
      </c>
      <c r="AX43" s="27">
        <v>2.8380000000000001</v>
      </c>
      <c r="AY43">
        <v>2.8380000000000001</v>
      </c>
      <c r="AZ43">
        <v>5.9914547000000002</v>
      </c>
      <c r="BA43" s="62">
        <v>0.58734468850194366</v>
      </c>
      <c r="BB43" s="62">
        <v>0.56264632646033053</v>
      </c>
    </row>
    <row r="44" spans="1:55" x14ac:dyDescent="0.3">
      <c r="A44" s="2" t="s">
        <v>37</v>
      </c>
      <c r="B44" s="15" t="s">
        <v>717</v>
      </c>
      <c r="C44" s="15"/>
      <c r="F44" s="2">
        <v>4.04</v>
      </c>
      <c r="G44" s="2" t="s">
        <v>36</v>
      </c>
      <c r="H44" s="11" t="s">
        <v>548</v>
      </c>
      <c r="I44" t="s">
        <v>629</v>
      </c>
      <c r="J44"/>
      <c r="L44" s="27">
        <v>1</v>
      </c>
      <c r="M44">
        <v>2</v>
      </c>
      <c r="N44">
        <v>0</v>
      </c>
      <c r="T44" s="27">
        <v>5.7458564399999998</v>
      </c>
      <c r="U44" s="27">
        <v>5.7458564399999998</v>
      </c>
      <c r="V44" s="27">
        <v>11.67169612</v>
      </c>
      <c r="W44">
        <v>5.6660000000000004</v>
      </c>
      <c r="X44">
        <v>5.6659999999999986</v>
      </c>
      <c r="Y44">
        <v>22.968</v>
      </c>
      <c r="Z44">
        <v>0</v>
      </c>
      <c r="AC44" s="2" t="s">
        <v>464</v>
      </c>
      <c r="AD44">
        <v>30</v>
      </c>
      <c r="AE44" s="57">
        <f t="shared" si="0"/>
        <v>0</v>
      </c>
      <c r="AF44" s="59">
        <v>333.30247418302179</v>
      </c>
      <c r="AG44" s="57">
        <v>638.56770625824583</v>
      </c>
      <c r="AH44" s="57">
        <v>0</v>
      </c>
      <c r="AJ44" s="53">
        <v>9.0008332742008132E-2</v>
      </c>
      <c r="AK44" s="54">
        <v>9.3960279249911127E-2</v>
      </c>
      <c r="AM44" s="30">
        <v>1.833333333333333</v>
      </c>
      <c r="AN44" s="30">
        <v>2.5</v>
      </c>
      <c r="AO44" s="30">
        <v>0.66666666666666663</v>
      </c>
      <c r="AP44" s="30">
        <v>0</v>
      </c>
      <c r="AQ44" s="30">
        <v>0.36666666666666659</v>
      </c>
      <c r="AR44" s="30">
        <v>0.5</v>
      </c>
      <c r="AS44" s="30">
        <v>0.1333333333333333</v>
      </c>
      <c r="AT44" s="30">
        <v>0</v>
      </c>
      <c r="AU44" s="27">
        <v>0.95</v>
      </c>
      <c r="AV44" s="27">
        <v>3.44</v>
      </c>
      <c r="AW44" s="27">
        <v>2.4900000000000002</v>
      </c>
      <c r="AX44" s="27">
        <v>2.614583333333333</v>
      </c>
      <c r="AY44">
        <v>2.614583333333333</v>
      </c>
      <c r="AZ44">
        <v>5.9505645781250003</v>
      </c>
      <c r="BA44" s="62">
        <v>0.54547732833861384</v>
      </c>
      <c r="BB44" s="62">
        <v>0.56942730227099381</v>
      </c>
    </row>
    <row r="45" spans="1:55" x14ac:dyDescent="0.3">
      <c r="A45" s="2" t="s">
        <v>38</v>
      </c>
      <c r="B45" s="15" t="s">
        <v>718</v>
      </c>
      <c r="C45" s="15"/>
      <c r="F45" s="2">
        <v>3.91</v>
      </c>
      <c r="G45" s="2" t="s">
        <v>36</v>
      </c>
      <c r="H45" s="11" t="s">
        <v>549</v>
      </c>
      <c r="I45" t="s">
        <v>630</v>
      </c>
      <c r="J45"/>
      <c r="L45" s="27">
        <v>1</v>
      </c>
      <c r="M45">
        <v>1</v>
      </c>
      <c r="N45">
        <v>0</v>
      </c>
      <c r="T45" s="27">
        <v>5.8532381300000003</v>
      </c>
      <c r="U45" s="27">
        <v>5.8532371599999999</v>
      </c>
      <c r="V45" s="27">
        <v>11.912811489999999</v>
      </c>
      <c r="W45">
        <v>5.7946</v>
      </c>
      <c r="X45">
        <v>5.7946</v>
      </c>
      <c r="Y45">
        <v>11.787599999999999</v>
      </c>
      <c r="Z45">
        <v>0</v>
      </c>
      <c r="AC45" s="2" t="s">
        <v>464</v>
      </c>
      <c r="AD45">
        <v>30</v>
      </c>
      <c r="AE45" s="57">
        <f t="shared" si="0"/>
        <v>0</v>
      </c>
      <c r="AF45" s="59">
        <v>353.45760058531442</v>
      </c>
      <c r="AG45" s="57">
        <v>342.77011164986573</v>
      </c>
      <c r="AH45" s="57">
        <v>0</v>
      </c>
      <c r="AJ45" s="53">
        <v>8.487580957467307E-2</v>
      </c>
      <c r="AK45" s="54">
        <v>8.752221672887435E-2</v>
      </c>
      <c r="AM45" s="30">
        <v>1.833333333333333</v>
      </c>
      <c r="AN45" s="30">
        <v>2.5</v>
      </c>
      <c r="AO45" s="30">
        <v>0.66666666666666663</v>
      </c>
      <c r="AP45" s="30">
        <v>0</v>
      </c>
      <c r="AQ45" s="30">
        <v>0.36666666666666659</v>
      </c>
      <c r="AR45" s="30">
        <v>0.5</v>
      </c>
      <c r="AS45" s="30">
        <v>0.1333333333333333</v>
      </c>
      <c r="AT45" s="30">
        <v>0</v>
      </c>
      <c r="AU45" s="27">
        <v>0.89</v>
      </c>
      <c r="AV45" s="27">
        <v>3.44</v>
      </c>
      <c r="AW45" s="27">
        <v>2.5499999999999998</v>
      </c>
      <c r="AX45" s="27">
        <v>2.6020833333333329</v>
      </c>
      <c r="AY45">
        <v>2.6020833333333329</v>
      </c>
      <c r="AZ45">
        <v>5.9098726145833336</v>
      </c>
      <c r="BA45" s="62">
        <v>0.57410011132036598</v>
      </c>
      <c r="BB45" s="62">
        <v>0.59200041353179045</v>
      </c>
    </row>
    <row r="46" spans="1:55" x14ac:dyDescent="0.3">
      <c r="A46" s="2" t="s">
        <v>39</v>
      </c>
      <c r="B46" s="15" t="s">
        <v>719</v>
      </c>
      <c r="C46" s="15"/>
      <c r="F46" s="2">
        <v>3.79</v>
      </c>
      <c r="G46" s="2" t="s">
        <v>36</v>
      </c>
      <c r="H46" s="11">
        <v>-1</v>
      </c>
      <c r="I46">
        <v>-1</v>
      </c>
      <c r="J46" t="s">
        <v>1154</v>
      </c>
      <c r="L46" s="27">
        <v>0</v>
      </c>
      <c r="M46">
        <v>0</v>
      </c>
      <c r="N46">
        <v>1</v>
      </c>
      <c r="T46" s="27">
        <v>0</v>
      </c>
      <c r="U46" s="27"/>
      <c r="V46" s="27"/>
      <c r="W46">
        <v>0</v>
      </c>
      <c r="Z46">
        <v>5.532</v>
      </c>
      <c r="AA46">
        <v>5.532</v>
      </c>
      <c r="AB46">
        <v>11.016</v>
      </c>
      <c r="AC46" s="2" t="s">
        <v>464</v>
      </c>
      <c r="AD46">
        <v>30</v>
      </c>
      <c r="AE46" s="57">
        <f t="shared" si="0"/>
        <v>0</v>
      </c>
      <c r="AF46" s="59">
        <v>0</v>
      </c>
      <c r="AG46" s="57">
        <v>0</v>
      </c>
      <c r="AH46" s="57">
        <v>291.95700632233962</v>
      </c>
      <c r="AJ46" s="53"/>
      <c r="AL46" s="54">
        <v>0.1027548555107393</v>
      </c>
      <c r="AM46" s="30">
        <v>2</v>
      </c>
      <c r="AN46" s="30">
        <v>2.5</v>
      </c>
      <c r="AO46" s="30">
        <v>0.5</v>
      </c>
      <c r="AP46" s="30">
        <v>0</v>
      </c>
      <c r="AQ46" s="30">
        <v>0.4</v>
      </c>
      <c r="AR46" s="30">
        <v>0.5</v>
      </c>
      <c r="AS46" s="30">
        <v>0.1</v>
      </c>
      <c r="AT46" s="30">
        <v>0</v>
      </c>
      <c r="AU46" s="27">
        <v>1</v>
      </c>
      <c r="AV46" s="27">
        <v>3.44</v>
      </c>
      <c r="AW46" s="27">
        <v>2.44</v>
      </c>
      <c r="AX46" s="27">
        <v>2.6316666666666659</v>
      </c>
      <c r="AY46">
        <v>2.6316666666666668</v>
      </c>
      <c r="AZ46">
        <v>5.9266157452083332</v>
      </c>
      <c r="BC46" s="62">
        <v>0</v>
      </c>
    </row>
    <row r="47" spans="1:55" x14ac:dyDescent="0.3">
      <c r="A47" s="2" t="s">
        <v>40</v>
      </c>
      <c r="B47" s="15" t="s">
        <v>720</v>
      </c>
      <c r="C47" s="15"/>
      <c r="F47" s="2">
        <v>3.85</v>
      </c>
      <c r="G47" s="2" t="s">
        <v>36</v>
      </c>
      <c r="H47" s="11" t="s">
        <v>550</v>
      </c>
      <c r="I47" t="s">
        <v>631</v>
      </c>
      <c r="J47"/>
      <c r="L47" s="27">
        <v>2</v>
      </c>
      <c r="M47">
        <v>2</v>
      </c>
      <c r="N47">
        <v>0</v>
      </c>
      <c r="T47" s="27">
        <v>5.6269875200000001</v>
      </c>
      <c r="U47" s="27">
        <v>5.6269875200000001</v>
      </c>
      <c r="V47" s="27">
        <v>22.749475</v>
      </c>
      <c r="W47">
        <v>5.5670999999999999</v>
      </c>
      <c r="X47">
        <v>5.5670999999999999</v>
      </c>
      <c r="Y47">
        <v>22.4603</v>
      </c>
      <c r="Z47">
        <v>0</v>
      </c>
      <c r="AC47" s="2" t="s">
        <v>464</v>
      </c>
      <c r="AD47">
        <v>30</v>
      </c>
      <c r="AE47" s="57">
        <f t="shared" si="0"/>
        <v>0</v>
      </c>
      <c r="AF47" s="59">
        <v>623.81230762201892</v>
      </c>
      <c r="AG47" s="57">
        <v>602.84300974379039</v>
      </c>
      <c r="AH47" s="57">
        <v>0</v>
      </c>
      <c r="AJ47" s="53">
        <v>9.6182776881592519E-2</v>
      </c>
      <c r="AK47" s="54">
        <v>9.9528399650018556E-2</v>
      </c>
      <c r="AM47" s="30">
        <v>2</v>
      </c>
      <c r="AN47" s="30">
        <v>2.5</v>
      </c>
      <c r="AO47" s="30">
        <v>0.5</v>
      </c>
      <c r="AP47" s="30">
        <v>0</v>
      </c>
      <c r="AQ47" s="30">
        <v>0.4</v>
      </c>
      <c r="AR47" s="30">
        <v>0.5</v>
      </c>
      <c r="AS47" s="30">
        <v>0.1</v>
      </c>
      <c r="AT47" s="30">
        <v>0</v>
      </c>
      <c r="AU47" s="27">
        <v>0.89</v>
      </c>
      <c r="AV47" s="27">
        <v>3.44</v>
      </c>
      <c r="AW47" s="27">
        <v>2.5499999999999998</v>
      </c>
      <c r="AX47" s="27">
        <v>2.6270833333333332</v>
      </c>
      <c r="AY47">
        <v>2.6270833333333332</v>
      </c>
      <c r="AZ47">
        <v>5.9103362479166668</v>
      </c>
      <c r="BA47" s="62">
        <v>0.55608047790729209</v>
      </c>
      <c r="BB47" s="62">
        <v>0</v>
      </c>
    </row>
    <row r="48" spans="1:55" x14ac:dyDescent="0.3">
      <c r="A48" s="2" t="s">
        <v>41</v>
      </c>
      <c r="B48" s="15" t="s">
        <v>721</v>
      </c>
      <c r="C48" s="15"/>
      <c r="F48" s="2">
        <v>3.95</v>
      </c>
      <c r="G48" s="2" t="s">
        <v>36</v>
      </c>
      <c r="H48" s="11" t="s">
        <v>551</v>
      </c>
      <c r="I48" t="s">
        <v>632</v>
      </c>
      <c r="J48"/>
      <c r="L48" s="27">
        <v>1</v>
      </c>
      <c r="M48">
        <v>3</v>
      </c>
      <c r="N48">
        <v>0</v>
      </c>
      <c r="T48" s="27">
        <v>9.3662349099999993</v>
      </c>
      <c r="U48" s="27">
        <v>9.3662349099999993</v>
      </c>
      <c r="V48" s="27">
        <v>9.3662351000000008</v>
      </c>
      <c r="W48">
        <v>5.5609999999999999</v>
      </c>
      <c r="X48">
        <v>5.5609999999999999</v>
      </c>
      <c r="Y48">
        <v>26.24</v>
      </c>
      <c r="Z48">
        <v>0</v>
      </c>
      <c r="AC48" s="2" t="s">
        <v>464</v>
      </c>
      <c r="AD48">
        <v>24</v>
      </c>
      <c r="AE48" s="57">
        <f t="shared" si="0"/>
        <v>0</v>
      </c>
      <c r="AF48" s="59">
        <v>238.908881754341</v>
      </c>
      <c r="AG48" s="57">
        <v>702.74902632242595</v>
      </c>
      <c r="AH48" s="57">
        <v>0</v>
      </c>
      <c r="AJ48" s="53">
        <v>0.10045670895014321</v>
      </c>
      <c r="AK48" s="54">
        <v>0.1024547844296349</v>
      </c>
      <c r="AM48" s="30">
        <v>2</v>
      </c>
      <c r="AN48" s="30">
        <v>2.5263157894736841</v>
      </c>
      <c r="AO48" s="30">
        <v>0.52631578947368418</v>
      </c>
      <c r="AP48" s="30">
        <v>0</v>
      </c>
      <c r="AQ48" s="30">
        <v>0.39583333333333343</v>
      </c>
      <c r="AR48" s="30">
        <v>0.5</v>
      </c>
      <c r="AS48" s="30">
        <v>0.1041666666666667</v>
      </c>
      <c r="AT48" s="30">
        <v>0</v>
      </c>
      <c r="AU48" s="27">
        <v>1.1000000000000001</v>
      </c>
      <c r="AV48" s="27">
        <v>3.44</v>
      </c>
      <c r="AW48" s="27">
        <v>2.34</v>
      </c>
      <c r="AX48" s="27">
        <v>2.647368421052632</v>
      </c>
      <c r="AY48">
        <v>2.6473684210526311</v>
      </c>
      <c r="AZ48">
        <v>5.9525974578947363</v>
      </c>
      <c r="BA48" s="62">
        <v>0.55552189395192297</v>
      </c>
      <c r="BB48" s="62">
        <v>0.56657117763069742</v>
      </c>
    </row>
    <row r="49" spans="1:55" x14ac:dyDescent="0.3">
      <c r="A49" s="2" t="s">
        <v>39</v>
      </c>
      <c r="B49" s="15" t="s">
        <v>719</v>
      </c>
      <c r="C49" s="15"/>
      <c r="F49" s="2">
        <v>3.79</v>
      </c>
      <c r="G49" s="2" t="s">
        <v>36</v>
      </c>
      <c r="H49" s="11">
        <v>-1</v>
      </c>
      <c r="I49">
        <v>-1</v>
      </c>
      <c r="J49" t="s">
        <v>1154</v>
      </c>
      <c r="L49" s="27">
        <v>0</v>
      </c>
      <c r="M49">
        <v>0</v>
      </c>
      <c r="N49">
        <v>1</v>
      </c>
      <c r="T49" s="27">
        <v>0</v>
      </c>
      <c r="U49" s="27"/>
      <c r="V49" s="27"/>
      <c r="W49">
        <v>0</v>
      </c>
      <c r="Z49">
        <v>5.532</v>
      </c>
      <c r="AA49">
        <v>5.532</v>
      </c>
      <c r="AB49">
        <v>11.016</v>
      </c>
      <c r="AC49" s="2" t="s">
        <v>464</v>
      </c>
      <c r="AD49">
        <v>30</v>
      </c>
      <c r="AE49" s="57">
        <f t="shared" si="0"/>
        <v>0</v>
      </c>
      <c r="AF49" s="59">
        <v>0</v>
      </c>
      <c r="AG49" s="57">
        <v>0</v>
      </c>
      <c r="AH49" s="57">
        <v>291.95700632233962</v>
      </c>
      <c r="AJ49" s="53"/>
      <c r="AL49" s="54">
        <v>0.1027548555107393</v>
      </c>
      <c r="AM49" s="30">
        <v>2</v>
      </c>
      <c r="AN49" s="30">
        <v>2.5</v>
      </c>
      <c r="AO49" s="30">
        <v>0.5</v>
      </c>
      <c r="AP49" s="30">
        <v>0</v>
      </c>
      <c r="AQ49" s="30">
        <v>0.4</v>
      </c>
      <c r="AR49" s="30">
        <v>0.5</v>
      </c>
      <c r="AS49" s="30">
        <v>0.1</v>
      </c>
      <c r="AT49" s="30">
        <v>0</v>
      </c>
      <c r="AU49" s="27">
        <v>1</v>
      </c>
      <c r="AV49" s="27">
        <v>3.44</v>
      </c>
      <c r="AW49" s="27">
        <v>2.44</v>
      </c>
      <c r="AX49" s="27">
        <v>2.6316666666666659</v>
      </c>
      <c r="AY49">
        <v>2.6316666666666668</v>
      </c>
      <c r="AZ49">
        <v>5.9266157452083332</v>
      </c>
      <c r="BC49" s="62">
        <v>0</v>
      </c>
    </row>
    <row r="50" spans="1:55" x14ac:dyDescent="0.3">
      <c r="A50" s="2" t="s">
        <v>42</v>
      </c>
      <c r="B50" s="15" t="s">
        <v>722</v>
      </c>
      <c r="C50" s="15"/>
      <c r="F50" s="2">
        <v>3.82</v>
      </c>
      <c r="G50" s="2" t="s">
        <v>36</v>
      </c>
      <c r="H50" s="11">
        <v>-1</v>
      </c>
      <c r="I50">
        <v>-1</v>
      </c>
      <c r="J50" t="s">
        <v>1155</v>
      </c>
      <c r="L50" s="27">
        <v>0</v>
      </c>
      <c r="M50">
        <v>0</v>
      </c>
      <c r="N50">
        <v>1</v>
      </c>
      <c r="T50" s="27">
        <v>0</v>
      </c>
      <c r="U50" s="27"/>
      <c r="V50" s="27"/>
      <c r="W50">
        <v>0</v>
      </c>
      <c r="Z50">
        <v>5.55</v>
      </c>
      <c r="AA50">
        <v>5.55</v>
      </c>
      <c r="AB50">
        <v>11.066000000000001</v>
      </c>
      <c r="AC50" s="2" t="s">
        <v>464</v>
      </c>
      <c r="AD50">
        <v>30</v>
      </c>
      <c r="AE50" s="57">
        <f t="shared" si="0"/>
        <v>0</v>
      </c>
      <c r="AF50" s="59">
        <v>0</v>
      </c>
      <c r="AG50" s="57">
        <v>0</v>
      </c>
      <c r="AH50" s="57">
        <v>295.19382183577648</v>
      </c>
      <c r="AJ50" s="53"/>
      <c r="AL50" s="54">
        <v>0.1016281432092089</v>
      </c>
      <c r="AM50" s="30">
        <v>2</v>
      </c>
      <c r="AN50" s="30">
        <v>2.5</v>
      </c>
      <c r="AO50" s="30">
        <v>0.5</v>
      </c>
      <c r="AP50" s="30">
        <v>0</v>
      </c>
      <c r="AQ50" s="30">
        <v>0.4</v>
      </c>
      <c r="AR50" s="30">
        <v>0.5</v>
      </c>
      <c r="AS50" s="30">
        <v>0.1</v>
      </c>
      <c r="AT50" s="30">
        <v>0</v>
      </c>
      <c r="AU50" s="27">
        <v>0.95</v>
      </c>
      <c r="AV50" s="27">
        <v>3.44</v>
      </c>
      <c r="AW50" s="27">
        <v>2.4900000000000002</v>
      </c>
      <c r="AX50" s="27">
        <v>2.6295833333333332</v>
      </c>
      <c r="AY50">
        <v>2.6295833333333332</v>
      </c>
      <c r="AZ50">
        <v>5.9184746406250008</v>
      </c>
      <c r="BC50" s="62">
        <v>0</v>
      </c>
    </row>
    <row r="51" spans="1:55" x14ac:dyDescent="0.3">
      <c r="A51" s="2" t="s">
        <v>40</v>
      </c>
      <c r="B51" s="15" t="s">
        <v>720</v>
      </c>
      <c r="C51" s="15"/>
      <c r="F51" s="2">
        <v>3.85</v>
      </c>
      <c r="G51" s="2" t="s">
        <v>36</v>
      </c>
      <c r="H51" s="11" t="s">
        <v>550</v>
      </c>
      <c r="I51" t="s">
        <v>631</v>
      </c>
      <c r="J51"/>
      <c r="L51" s="27">
        <v>2</v>
      </c>
      <c r="M51">
        <v>2</v>
      </c>
      <c r="N51">
        <v>0</v>
      </c>
      <c r="T51" s="27">
        <v>5.6269875200000001</v>
      </c>
      <c r="U51" s="27">
        <v>5.6269875200000001</v>
      </c>
      <c r="V51" s="27">
        <v>22.749475</v>
      </c>
      <c r="W51">
        <v>5.5670999999999999</v>
      </c>
      <c r="X51">
        <v>5.5670999999999999</v>
      </c>
      <c r="Y51">
        <v>22.4603</v>
      </c>
      <c r="Z51">
        <v>0</v>
      </c>
      <c r="AC51" s="2" t="s">
        <v>464</v>
      </c>
      <c r="AD51">
        <v>30</v>
      </c>
      <c r="AE51" s="57">
        <f t="shared" si="0"/>
        <v>0</v>
      </c>
      <c r="AF51" s="59">
        <v>623.81230762201892</v>
      </c>
      <c r="AG51" s="57">
        <v>602.84300974379039</v>
      </c>
      <c r="AH51" s="57">
        <v>0</v>
      </c>
      <c r="AJ51" s="53">
        <v>9.6182776881592519E-2</v>
      </c>
      <c r="AK51" s="54">
        <v>9.9528399650018556E-2</v>
      </c>
      <c r="AM51" s="30">
        <v>2</v>
      </c>
      <c r="AN51" s="30">
        <v>2.5</v>
      </c>
      <c r="AO51" s="30">
        <v>0.5</v>
      </c>
      <c r="AP51" s="30">
        <v>0</v>
      </c>
      <c r="AQ51" s="30">
        <v>0.4</v>
      </c>
      <c r="AR51" s="30">
        <v>0.5</v>
      </c>
      <c r="AS51" s="30">
        <v>0.1</v>
      </c>
      <c r="AT51" s="30">
        <v>0</v>
      </c>
      <c r="AU51" s="27">
        <v>0.89</v>
      </c>
      <c r="AV51" s="27">
        <v>3.44</v>
      </c>
      <c r="AW51" s="27">
        <v>2.5499999999999998</v>
      </c>
      <c r="AX51" s="27">
        <v>2.6270833333333332</v>
      </c>
      <c r="AY51">
        <v>2.6270833333333332</v>
      </c>
      <c r="AZ51">
        <v>5.9103362479166668</v>
      </c>
      <c r="BA51" s="62">
        <v>0.55608047790729209</v>
      </c>
      <c r="BB51" s="62">
        <v>0</v>
      </c>
    </row>
    <row r="52" spans="1:55" x14ac:dyDescent="0.3">
      <c r="A52" s="2" t="s">
        <v>43</v>
      </c>
      <c r="B52" s="15" t="s">
        <v>723</v>
      </c>
      <c r="C52" s="15"/>
      <c r="F52" s="2">
        <v>4.07</v>
      </c>
      <c r="G52" s="2" t="s">
        <v>36</v>
      </c>
      <c r="H52" s="11" t="s">
        <v>552</v>
      </c>
      <c r="I52">
        <v>-1</v>
      </c>
      <c r="J52"/>
      <c r="L52" s="27">
        <v>1</v>
      </c>
      <c r="M52">
        <v>0</v>
      </c>
      <c r="N52">
        <v>0</v>
      </c>
      <c r="T52" s="27">
        <v>9.9321903099999993</v>
      </c>
      <c r="U52" s="27">
        <v>9.9321903099999993</v>
      </c>
      <c r="V52" s="27">
        <v>9.9321899499999997</v>
      </c>
      <c r="W52">
        <v>0</v>
      </c>
      <c r="Z52">
        <v>0</v>
      </c>
      <c r="AC52" s="2" t="s">
        <v>464</v>
      </c>
      <c r="AD52">
        <v>24</v>
      </c>
      <c r="AE52" s="57">
        <f t="shared" si="0"/>
        <v>0</v>
      </c>
      <c r="AF52" s="59">
        <v>275.17611786249188</v>
      </c>
      <c r="AG52" s="57">
        <v>0</v>
      </c>
      <c r="AH52" s="57">
        <v>0</v>
      </c>
      <c r="AJ52" s="53">
        <v>8.7216871094871057E-2</v>
      </c>
      <c r="AM52" s="30">
        <v>1.8421052631578949</v>
      </c>
      <c r="AN52" s="30">
        <v>2.5263157894736841</v>
      </c>
      <c r="AO52" s="30">
        <v>0.68421052631578949</v>
      </c>
      <c r="AP52" s="30">
        <v>0</v>
      </c>
      <c r="AQ52" s="30">
        <v>0.36458333333333343</v>
      </c>
      <c r="AR52" s="30">
        <v>0.5</v>
      </c>
      <c r="AS52" s="30">
        <v>0.13541666666666671</v>
      </c>
      <c r="AT52" s="30">
        <v>0</v>
      </c>
      <c r="AU52" s="27">
        <v>0.89</v>
      </c>
      <c r="AV52" s="27">
        <v>3.44</v>
      </c>
      <c r="AW52" s="27">
        <v>2.5499999999999998</v>
      </c>
      <c r="AX52" s="27">
        <v>2.6236842105263158</v>
      </c>
      <c r="AY52">
        <v>2.623684210526315</v>
      </c>
      <c r="AZ52">
        <v>5.9521582263157891</v>
      </c>
      <c r="BA52" s="62">
        <v>0.56264133404440497</v>
      </c>
    </row>
    <row r="53" spans="1:55" x14ac:dyDescent="0.3">
      <c r="A53" s="2" t="s">
        <v>37</v>
      </c>
      <c r="B53" s="15" t="s">
        <v>717</v>
      </c>
      <c r="C53" s="15"/>
      <c r="F53" s="2">
        <v>4.04</v>
      </c>
      <c r="G53" s="2" t="s">
        <v>36</v>
      </c>
      <c r="H53" s="11" t="s">
        <v>548</v>
      </c>
      <c r="I53" t="s">
        <v>629</v>
      </c>
      <c r="J53"/>
      <c r="L53" s="27">
        <v>1</v>
      </c>
      <c r="M53">
        <v>2</v>
      </c>
      <c r="N53">
        <v>0</v>
      </c>
      <c r="T53" s="27">
        <v>5.7458564399999998</v>
      </c>
      <c r="U53" s="27">
        <v>5.7458564399999998</v>
      </c>
      <c r="V53" s="27">
        <v>11.67169612</v>
      </c>
      <c r="W53">
        <v>5.6660000000000004</v>
      </c>
      <c r="X53">
        <v>5.6659999999999986</v>
      </c>
      <c r="Y53">
        <v>22.968</v>
      </c>
      <c r="Z53">
        <v>0</v>
      </c>
      <c r="AC53" s="2" t="s">
        <v>464</v>
      </c>
      <c r="AD53">
        <v>30</v>
      </c>
      <c r="AE53" s="57">
        <f t="shared" si="0"/>
        <v>0</v>
      </c>
      <c r="AF53" s="59">
        <v>333.30247418302179</v>
      </c>
      <c r="AG53" s="57">
        <v>638.56770625824583</v>
      </c>
      <c r="AH53" s="57">
        <v>0</v>
      </c>
      <c r="AJ53" s="53">
        <v>9.0008332742008132E-2</v>
      </c>
      <c r="AK53" s="54">
        <v>9.3960279249911127E-2</v>
      </c>
      <c r="AM53" s="30">
        <v>1.833333333333333</v>
      </c>
      <c r="AN53" s="30">
        <v>2.5</v>
      </c>
      <c r="AO53" s="30">
        <v>0.66666666666666663</v>
      </c>
      <c r="AP53" s="30">
        <v>0</v>
      </c>
      <c r="AQ53" s="30">
        <v>0.36666666666666659</v>
      </c>
      <c r="AR53" s="30">
        <v>0.5</v>
      </c>
      <c r="AS53" s="30">
        <v>0.1333333333333333</v>
      </c>
      <c r="AT53" s="30">
        <v>0</v>
      </c>
      <c r="AU53" s="27">
        <v>0.95</v>
      </c>
      <c r="AV53" s="27">
        <v>3.44</v>
      </c>
      <c r="AW53" s="27">
        <v>2.4900000000000002</v>
      </c>
      <c r="AX53" s="27">
        <v>2.614583333333333</v>
      </c>
      <c r="AY53">
        <v>2.614583333333333</v>
      </c>
      <c r="AZ53">
        <v>5.9505645781250003</v>
      </c>
      <c r="BA53" s="62">
        <v>0.54547732833861384</v>
      </c>
      <c r="BB53" s="62">
        <v>0.56942730227099381</v>
      </c>
    </row>
    <row r="54" spans="1:55" x14ac:dyDescent="0.3">
      <c r="A54" s="2" t="s">
        <v>38</v>
      </c>
      <c r="B54" s="15" t="s">
        <v>718</v>
      </c>
      <c r="C54" s="15"/>
      <c r="F54" s="2">
        <v>3.87</v>
      </c>
      <c r="G54" s="2" t="s">
        <v>36</v>
      </c>
      <c r="H54" s="11" t="s">
        <v>549</v>
      </c>
      <c r="I54" t="s">
        <v>630</v>
      </c>
      <c r="J54"/>
      <c r="L54" s="27">
        <v>1</v>
      </c>
      <c r="M54">
        <v>1</v>
      </c>
      <c r="N54">
        <v>0</v>
      </c>
      <c r="T54" s="27">
        <v>5.8532381300000003</v>
      </c>
      <c r="U54" s="27">
        <v>5.8532371599999999</v>
      </c>
      <c r="V54" s="27">
        <v>11.912811489999999</v>
      </c>
      <c r="W54">
        <v>5.7946</v>
      </c>
      <c r="X54">
        <v>5.7946</v>
      </c>
      <c r="Y54">
        <v>11.787599999999999</v>
      </c>
      <c r="Z54">
        <v>0</v>
      </c>
      <c r="AC54" s="2" t="s">
        <v>464</v>
      </c>
      <c r="AD54">
        <v>30</v>
      </c>
      <c r="AE54" s="57">
        <f t="shared" si="0"/>
        <v>0</v>
      </c>
      <c r="AF54" s="59">
        <v>353.45760058531442</v>
      </c>
      <c r="AG54" s="57">
        <v>342.77011164986573</v>
      </c>
      <c r="AH54" s="57">
        <v>0</v>
      </c>
      <c r="AJ54" s="53">
        <v>8.487580957467307E-2</v>
      </c>
      <c r="AK54" s="54">
        <v>8.752221672887435E-2</v>
      </c>
      <c r="AM54" s="30">
        <v>1.833333333333333</v>
      </c>
      <c r="AN54" s="30">
        <v>2.5</v>
      </c>
      <c r="AO54" s="30">
        <v>0.66666666666666663</v>
      </c>
      <c r="AP54" s="30">
        <v>0</v>
      </c>
      <c r="AQ54" s="30">
        <v>0.36666666666666659</v>
      </c>
      <c r="AR54" s="30">
        <v>0.5</v>
      </c>
      <c r="AS54" s="30">
        <v>0.1333333333333333</v>
      </c>
      <c r="AT54" s="30">
        <v>0</v>
      </c>
      <c r="AU54" s="27">
        <v>0.89</v>
      </c>
      <c r="AV54" s="27">
        <v>3.44</v>
      </c>
      <c r="AW54" s="27">
        <v>2.5499999999999998</v>
      </c>
      <c r="AX54" s="27">
        <v>2.6020833333333329</v>
      </c>
      <c r="AY54">
        <v>2.6020833333333329</v>
      </c>
      <c r="AZ54">
        <v>5.9098726145833336</v>
      </c>
      <c r="BA54" s="62">
        <v>0.57410011132036598</v>
      </c>
      <c r="BB54" s="62">
        <v>0.59200041353179045</v>
      </c>
    </row>
    <row r="55" spans="1:55" x14ac:dyDescent="0.3">
      <c r="A55" s="2" t="s">
        <v>44</v>
      </c>
      <c r="B55" s="15" t="s">
        <v>724</v>
      </c>
      <c r="C55" s="15"/>
      <c r="F55" s="2">
        <v>3.4</v>
      </c>
      <c r="G55" s="2" t="s">
        <v>36</v>
      </c>
      <c r="H55" s="11" t="s">
        <v>553</v>
      </c>
      <c r="I55">
        <v>-1</v>
      </c>
      <c r="J55"/>
      <c r="L55" s="27">
        <v>1</v>
      </c>
      <c r="M55">
        <v>0</v>
      </c>
      <c r="N55">
        <v>0</v>
      </c>
      <c r="T55" s="27">
        <v>15.28115725</v>
      </c>
      <c r="U55" s="27">
        <v>15.28115725</v>
      </c>
      <c r="V55" s="27">
        <v>15.28115725</v>
      </c>
      <c r="W55">
        <v>0</v>
      </c>
      <c r="Z55">
        <v>0</v>
      </c>
      <c r="AC55" s="2" t="s">
        <v>464</v>
      </c>
      <c r="AD55">
        <v>20</v>
      </c>
      <c r="AE55" s="57">
        <f t="shared" si="0"/>
        <v>0</v>
      </c>
      <c r="AF55" s="59">
        <v>229.90248606119221</v>
      </c>
      <c r="AG55" s="57">
        <v>0</v>
      </c>
      <c r="AH55" s="57">
        <v>0</v>
      </c>
      <c r="AJ55" s="53">
        <v>8.6993404650164072E-2</v>
      </c>
      <c r="AM55" s="30">
        <v>1.882352941176471</v>
      </c>
      <c r="AN55" s="30">
        <v>2.3529411764705879</v>
      </c>
      <c r="AO55" s="30">
        <v>0.47058823529411759</v>
      </c>
      <c r="AP55" s="30">
        <v>0</v>
      </c>
      <c r="AQ55" s="30">
        <v>0.4</v>
      </c>
      <c r="AR55" s="30">
        <v>0.5</v>
      </c>
      <c r="AS55" s="30">
        <v>9.9999999999999992E-2</v>
      </c>
      <c r="AT55" s="30">
        <v>0</v>
      </c>
      <c r="AU55" s="27">
        <v>0.82</v>
      </c>
      <c r="AV55" s="27">
        <v>3.44</v>
      </c>
      <c r="AW55" s="27">
        <v>2.62</v>
      </c>
      <c r="AX55" s="27">
        <v>2.5211764705882351</v>
      </c>
      <c r="AY55">
        <v>2.521176470588236</v>
      </c>
      <c r="AZ55">
        <v>5.6898745917647062</v>
      </c>
      <c r="BA55" s="62">
        <v>0.57369840599679445</v>
      </c>
    </row>
    <row r="56" spans="1:55" x14ac:dyDescent="0.3">
      <c r="A56" s="2" t="s">
        <v>34</v>
      </c>
      <c r="B56" s="15" t="s">
        <v>715</v>
      </c>
      <c r="C56" s="15"/>
      <c r="F56" s="2">
        <v>3.2</v>
      </c>
      <c r="G56" s="2" t="s">
        <v>36</v>
      </c>
      <c r="H56" s="11" t="s">
        <v>546</v>
      </c>
      <c r="I56" t="s">
        <v>627</v>
      </c>
      <c r="J56"/>
      <c r="L56" s="27">
        <v>1</v>
      </c>
      <c r="M56">
        <v>2</v>
      </c>
      <c r="N56">
        <v>0</v>
      </c>
      <c r="T56" s="27">
        <v>3.9086759899999999</v>
      </c>
      <c r="U56" s="27">
        <v>3.908676100000001</v>
      </c>
      <c r="V56" s="27">
        <v>10.552604730000001</v>
      </c>
      <c r="W56">
        <v>3.899</v>
      </c>
      <c r="X56">
        <v>3.899</v>
      </c>
      <c r="Y56">
        <v>20.399989999999999</v>
      </c>
      <c r="Z56">
        <v>0</v>
      </c>
      <c r="AC56" s="2" t="s">
        <v>464</v>
      </c>
      <c r="AD56">
        <v>14</v>
      </c>
      <c r="AE56" s="57">
        <f t="shared" si="0"/>
        <v>0</v>
      </c>
      <c r="AF56" s="59">
        <v>155.59136328639269</v>
      </c>
      <c r="AG56" s="57">
        <v>310.12474837798999</v>
      </c>
      <c r="AH56" s="57">
        <v>0</v>
      </c>
      <c r="AJ56" s="53">
        <v>8.9979287437893268E-2</v>
      </c>
      <c r="AK56" s="54">
        <v>9.0286248183820222E-2</v>
      </c>
      <c r="AM56" s="30">
        <v>2</v>
      </c>
      <c r="AN56" s="30">
        <v>2.333333333333333</v>
      </c>
      <c r="AO56" s="30">
        <v>0.33333333333333331</v>
      </c>
      <c r="AP56" s="30">
        <v>0</v>
      </c>
      <c r="AQ56" s="30">
        <v>0.42857142857142849</v>
      </c>
      <c r="AR56" s="30">
        <v>0.5</v>
      </c>
      <c r="AS56" s="30">
        <v>7.1428571428571425E-2</v>
      </c>
      <c r="AT56" s="30">
        <v>0</v>
      </c>
      <c r="AU56" s="27">
        <v>0.95</v>
      </c>
      <c r="AV56" s="27">
        <v>3.44</v>
      </c>
      <c r="AW56" s="27">
        <v>2.4900000000000002</v>
      </c>
      <c r="AX56" s="27">
        <v>2.500833333333333</v>
      </c>
      <c r="AY56">
        <v>2.500833333333333</v>
      </c>
      <c r="AZ56">
        <v>5.6917605187500007</v>
      </c>
      <c r="BA56" s="62">
        <v>0.58499657192886345</v>
      </c>
      <c r="BB56" s="62">
        <v>0.58699226437317098</v>
      </c>
    </row>
    <row r="57" spans="1:55" x14ac:dyDescent="0.3">
      <c r="A57" s="2" t="s">
        <v>45</v>
      </c>
      <c r="B57" s="15" t="s">
        <v>725</v>
      </c>
      <c r="C57" s="15"/>
      <c r="F57" s="2">
        <v>3.3</v>
      </c>
      <c r="G57" s="2" t="s">
        <v>36</v>
      </c>
      <c r="H57" s="11" t="s">
        <v>554</v>
      </c>
      <c r="I57">
        <v>-1</v>
      </c>
      <c r="J57"/>
      <c r="L57" s="27">
        <v>1</v>
      </c>
      <c r="M57">
        <v>0</v>
      </c>
      <c r="N57">
        <v>0</v>
      </c>
      <c r="T57" s="27">
        <v>3.91068857</v>
      </c>
      <c r="U57" s="27">
        <v>3.9106874500000002</v>
      </c>
      <c r="V57" s="27">
        <v>14.360376649999999</v>
      </c>
      <c r="W57">
        <v>0</v>
      </c>
      <c r="Z57">
        <v>0</v>
      </c>
      <c r="AC57" s="2" t="s">
        <v>464</v>
      </c>
      <c r="AD57">
        <v>20</v>
      </c>
      <c r="AE57" s="57">
        <f t="shared" si="0"/>
        <v>0</v>
      </c>
      <c r="AF57" s="59">
        <v>215.5098899352688</v>
      </c>
      <c r="AG57" s="57">
        <v>0</v>
      </c>
      <c r="AH57" s="57">
        <v>0</v>
      </c>
      <c r="AJ57" s="53">
        <v>9.2803165580972902E-2</v>
      </c>
      <c r="AM57" s="30">
        <v>2</v>
      </c>
      <c r="AN57" s="30">
        <v>2.3529411764705879</v>
      </c>
      <c r="AO57" s="30">
        <v>0.35294117647058831</v>
      </c>
      <c r="AP57" s="30">
        <v>0</v>
      </c>
      <c r="AQ57" s="30">
        <v>0.42499999999999999</v>
      </c>
      <c r="AR57" s="30">
        <v>0.5</v>
      </c>
      <c r="AS57" s="30">
        <v>7.4999999999999997E-2</v>
      </c>
      <c r="AT57" s="30">
        <v>0</v>
      </c>
      <c r="AU57" s="27">
        <v>0.95</v>
      </c>
      <c r="AV57" s="27">
        <v>3.44</v>
      </c>
      <c r="AW57" s="27">
        <v>2.4900000000000002</v>
      </c>
      <c r="AX57" s="27">
        <v>2.518823529411764</v>
      </c>
      <c r="AY57">
        <v>2.5188235294117649</v>
      </c>
      <c r="AZ57">
        <v>5.720303876470588</v>
      </c>
      <c r="BA57" s="62">
        <v>0.59173155274922506</v>
      </c>
    </row>
    <row r="58" spans="1:55" x14ac:dyDescent="0.3">
      <c r="A58" s="2" t="s">
        <v>46</v>
      </c>
      <c r="B58" s="15" t="s">
        <v>726</v>
      </c>
      <c r="C58" s="15"/>
      <c r="F58" s="2">
        <v>3.8</v>
      </c>
      <c r="G58" s="2" t="s">
        <v>36</v>
      </c>
      <c r="H58" s="11" t="s">
        <v>555</v>
      </c>
      <c r="I58" t="s">
        <v>633</v>
      </c>
      <c r="J58"/>
      <c r="L58" s="27">
        <v>2</v>
      </c>
      <c r="M58">
        <v>4</v>
      </c>
      <c r="N58">
        <v>0</v>
      </c>
      <c r="T58" s="27">
        <v>7.41544296</v>
      </c>
      <c r="U58" s="27">
        <v>7.4154429599999991</v>
      </c>
      <c r="V58" s="27">
        <v>7.41544296</v>
      </c>
      <c r="W58">
        <v>7.8</v>
      </c>
      <c r="X58">
        <v>13.010999999999999</v>
      </c>
      <c r="Y58">
        <v>5.5460000000000003</v>
      </c>
      <c r="Z58">
        <v>0</v>
      </c>
      <c r="AC58" s="2" t="s">
        <v>464</v>
      </c>
      <c r="AD58">
        <v>14</v>
      </c>
      <c r="AE58" s="57">
        <f t="shared" si="0"/>
        <v>0</v>
      </c>
      <c r="AF58" s="59">
        <v>288.33429290182369</v>
      </c>
      <c r="AG58" s="57">
        <v>556.51188553357167</v>
      </c>
      <c r="AH58" s="57">
        <v>0</v>
      </c>
      <c r="AJ58" s="53">
        <v>9.7109503410799117E-2</v>
      </c>
      <c r="AK58" s="54">
        <v>0.10062678166578309</v>
      </c>
      <c r="AM58" s="30">
        <v>2</v>
      </c>
      <c r="AN58" s="30">
        <v>2.545454545454545</v>
      </c>
      <c r="AO58" s="30">
        <v>0.54545454545454541</v>
      </c>
      <c r="AP58" s="30">
        <v>0</v>
      </c>
      <c r="AQ58" s="30">
        <v>0.39285714285714279</v>
      </c>
      <c r="AR58" s="30">
        <v>0.5</v>
      </c>
      <c r="AS58" s="30">
        <v>0.1071428571428571</v>
      </c>
      <c r="AT58" s="30">
        <v>0</v>
      </c>
      <c r="AU58" s="27">
        <v>1.1000000000000001</v>
      </c>
      <c r="AV58" s="27">
        <v>3.44</v>
      </c>
      <c r="AW58" s="27">
        <v>2.34</v>
      </c>
      <c r="AX58" s="27">
        <v>2.669090909090909</v>
      </c>
      <c r="AY58">
        <v>2.669090909090909</v>
      </c>
      <c r="AZ58">
        <v>5.9831974772727277</v>
      </c>
      <c r="BA58" s="62">
        <v>0.52442413903612473</v>
      </c>
      <c r="BB58" s="62">
        <v>0.54341863036636606</v>
      </c>
    </row>
    <row r="59" spans="1:55" x14ac:dyDescent="0.3">
      <c r="A59" s="2" t="s">
        <v>47</v>
      </c>
      <c r="B59" s="15" t="s">
        <v>727</v>
      </c>
      <c r="C59" s="15"/>
      <c r="F59" s="2">
        <v>3.8</v>
      </c>
      <c r="G59" s="2" t="s">
        <v>36</v>
      </c>
      <c r="H59" s="11">
        <v>-1</v>
      </c>
      <c r="I59">
        <v>-1</v>
      </c>
      <c r="J59" t="s">
        <v>1156</v>
      </c>
      <c r="L59" s="27">
        <v>0</v>
      </c>
      <c r="M59">
        <v>0</v>
      </c>
      <c r="N59">
        <v>2</v>
      </c>
      <c r="T59" s="27">
        <v>0</v>
      </c>
      <c r="U59" s="27"/>
      <c r="V59" s="27"/>
      <c r="W59">
        <v>0</v>
      </c>
      <c r="Z59">
        <v>5.5170000000000003</v>
      </c>
      <c r="AA59">
        <v>31.274999999999999</v>
      </c>
      <c r="AB59">
        <v>3.8942000000000001</v>
      </c>
      <c r="AC59" s="2" t="s">
        <v>464</v>
      </c>
      <c r="AD59">
        <v>34</v>
      </c>
      <c r="AE59" s="57">
        <f t="shared" si="0"/>
        <v>0</v>
      </c>
      <c r="AF59" s="59">
        <v>0</v>
      </c>
      <c r="AG59" s="57">
        <v>0</v>
      </c>
      <c r="AH59" s="57">
        <v>671.92152628500003</v>
      </c>
      <c r="AJ59" s="53"/>
      <c r="AL59" s="54">
        <v>0.1012022942261822</v>
      </c>
      <c r="AM59" s="30">
        <v>2</v>
      </c>
      <c r="AN59" s="30">
        <v>2.518518518518519</v>
      </c>
      <c r="AO59" s="30">
        <v>0.51851851851851849</v>
      </c>
      <c r="AP59" s="30">
        <v>0</v>
      </c>
      <c r="AQ59" s="30">
        <v>0.39705882352941169</v>
      </c>
      <c r="AR59" s="30">
        <v>0.5</v>
      </c>
      <c r="AS59" s="30">
        <v>0.1029411764705882</v>
      </c>
      <c r="AT59" s="30">
        <v>0</v>
      </c>
      <c r="AU59" s="27">
        <v>1</v>
      </c>
      <c r="AV59" s="27">
        <v>3.44</v>
      </c>
      <c r="AW59" s="27">
        <v>2.44</v>
      </c>
      <c r="AX59" s="27">
        <v>2.6511111111111112</v>
      </c>
      <c r="AY59">
        <v>2.6511111111111112</v>
      </c>
      <c r="AZ59">
        <v>5.9544359512962952</v>
      </c>
    </row>
    <row r="60" spans="1:55" x14ac:dyDescent="0.3">
      <c r="A60" s="2" t="s">
        <v>40</v>
      </c>
      <c r="B60" s="15" t="s">
        <v>720</v>
      </c>
      <c r="C60" s="15"/>
      <c r="F60" s="2">
        <v>3.85</v>
      </c>
      <c r="G60" s="2" t="s">
        <v>36</v>
      </c>
      <c r="H60" s="11" t="s">
        <v>550</v>
      </c>
      <c r="I60" t="s">
        <v>631</v>
      </c>
      <c r="J60"/>
      <c r="L60" s="27">
        <v>2</v>
      </c>
      <c r="M60">
        <v>2</v>
      </c>
      <c r="N60">
        <v>0</v>
      </c>
      <c r="T60" s="27">
        <v>5.6269875200000001</v>
      </c>
      <c r="U60" s="27">
        <v>5.6269875200000001</v>
      </c>
      <c r="V60" s="27">
        <v>22.749475</v>
      </c>
      <c r="W60">
        <v>5.5670999999999999</v>
      </c>
      <c r="X60">
        <v>5.5670999999999999</v>
      </c>
      <c r="Y60">
        <v>22.4603</v>
      </c>
      <c r="Z60">
        <v>0</v>
      </c>
      <c r="AC60" s="2" t="s">
        <v>464</v>
      </c>
      <c r="AD60">
        <v>30</v>
      </c>
      <c r="AE60" s="57">
        <f t="shared" si="0"/>
        <v>0</v>
      </c>
      <c r="AF60" s="59">
        <v>623.81230762201892</v>
      </c>
      <c r="AG60" s="57">
        <v>602.84300974379039</v>
      </c>
      <c r="AH60" s="57">
        <v>0</v>
      </c>
      <c r="AJ60" s="53">
        <v>9.6182776881592519E-2</v>
      </c>
      <c r="AK60" s="54">
        <v>9.9528399650018556E-2</v>
      </c>
      <c r="AM60" s="30">
        <v>2</v>
      </c>
      <c r="AN60" s="30">
        <v>2.5</v>
      </c>
      <c r="AO60" s="30">
        <v>0.5</v>
      </c>
      <c r="AP60" s="30">
        <v>0</v>
      </c>
      <c r="AQ60" s="30">
        <v>0.4</v>
      </c>
      <c r="AR60" s="30">
        <v>0.5</v>
      </c>
      <c r="AS60" s="30">
        <v>0.1</v>
      </c>
      <c r="AT60" s="30">
        <v>0</v>
      </c>
      <c r="AU60" s="27">
        <v>0.89</v>
      </c>
      <c r="AV60" s="27">
        <v>3.44</v>
      </c>
      <c r="AW60" s="27">
        <v>2.5499999999999998</v>
      </c>
      <c r="AX60" s="27">
        <v>2.6270833333333332</v>
      </c>
      <c r="AY60">
        <v>2.6270833333333332</v>
      </c>
      <c r="AZ60">
        <v>5.9103362479166668</v>
      </c>
      <c r="BA60" s="62">
        <v>0.55608047790729209</v>
      </c>
      <c r="BB60" s="62">
        <v>0</v>
      </c>
    </row>
    <row r="61" spans="1:55" x14ac:dyDescent="0.3">
      <c r="A61" s="2" t="s">
        <v>48</v>
      </c>
      <c r="B61" s="15" t="s">
        <v>728</v>
      </c>
      <c r="C61" s="15"/>
      <c r="F61" s="2">
        <v>4.3</v>
      </c>
      <c r="G61" s="2" t="s">
        <v>36</v>
      </c>
      <c r="H61" s="11" t="s">
        <v>556</v>
      </c>
      <c r="I61" t="s">
        <v>634</v>
      </c>
      <c r="J61"/>
      <c r="L61" s="27">
        <v>2</v>
      </c>
      <c r="M61">
        <v>8</v>
      </c>
      <c r="N61">
        <v>0</v>
      </c>
      <c r="T61" s="27">
        <v>7.4836094600000003</v>
      </c>
      <c r="U61" s="27">
        <v>7.4836094600000003</v>
      </c>
      <c r="V61" s="27">
        <v>7.4836094600000003</v>
      </c>
      <c r="W61">
        <v>10.34</v>
      </c>
      <c r="X61">
        <v>10.34</v>
      </c>
      <c r="Y61">
        <v>10.34</v>
      </c>
      <c r="Z61">
        <v>0</v>
      </c>
      <c r="AC61" s="2" t="s">
        <v>464</v>
      </c>
      <c r="AD61">
        <v>14</v>
      </c>
      <c r="AE61" s="57">
        <f t="shared" si="0"/>
        <v>0</v>
      </c>
      <c r="AF61" s="59">
        <v>296.35915518228359</v>
      </c>
      <c r="AG61" s="57">
        <v>1105.507304</v>
      </c>
      <c r="AH61" s="57">
        <v>0</v>
      </c>
      <c r="AJ61" s="53">
        <v>9.4479956196318104E-2</v>
      </c>
      <c r="AK61" s="54">
        <v>0.1013109543417363</v>
      </c>
      <c r="AM61" s="30">
        <v>1.8181818181818179</v>
      </c>
      <c r="AN61" s="30">
        <v>2.545454545454545</v>
      </c>
      <c r="AO61" s="30">
        <v>0.72727272727272729</v>
      </c>
      <c r="AP61" s="30">
        <v>0</v>
      </c>
      <c r="AQ61" s="30">
        <v>0.35714285714285721</v>
      </c>
      <c r="AR61" s="30">
        <v>0.5</v>
      </c>
      <c r="AS61" s="30">
        <v>0.1428571428571429</v>
      </c>
      <c r="AT61" s="30">
        <v>0</v>
      </c>
      <c r="AU61" s="27">
        <v>1</v>
      </c>
      <c r="AV61" s="27">
        <v>3.44</v>
      </c>
      <c r="AW61" s="27">
        <v>2.44</v>
      </c>
      <c r="AX61" s="27">
        <v>2.6618181818181821</v>
      </c>
      <c r="AY61">
        <v>2.6618181818181821</v>
      </c>
      <c r="AZ61">
        <v>6.0537295018181814</v>
      </c>
      <c r="BA61" s="62">
        <v>0.50642227837041764</v>
      </c>
      <c r="BB61" s="62">
        <v>0.5430371307011983</v>
      </c>
    </row>
    <row r="62" spans="1:55" x14ac:dyDescent="0.3">
      <c r="A62" s="2" t="s">
        <v>49</v>
      </c>
      <c r="B62" s="15" t="s">
        <v>729</v>
      </c>
      <c r="C62" s="15"/>
      <c r="F62" s="2">
        <v>4</v>
      </c>
      <c r="G62" s="2" t="s">
        <v>36</v>
      </c>
      <c r="H62" s="11" t="s">
        <v>557</v>
      </c>
      <c r="I62" t="s">
        <v>635</v>
      </c>
      <c r="J62"/>
      <c r="L62" s="27">
        <v>8</v>
      </c>
      <c r="M62">
        <v>8</v>
      </c>
      <c r="N62">
        <v>0</v>
      </c>
      <c r="T62" s="27">
        <v>5.8017180100000001</v>
      </c>
      <c r="U62" s="27">
        <v>7.9756520899999996</v>
      </c>
      <c r="V62" s="27">
        <v>27.352093400000001</v>
      </c>
      <c r="W62">
        <v>26.646989999999999</v>
      </c>
      <c r="X62">
        <v>7.9359999999999999</v>
      </c>
      <c r="Y62">
        <v>5.7050000000000001</v>
      </c>
      <c r="Z62">
        <v>0</v>
      </c>
      <c r="AC62" s="2" t="s">
        <v>464</v>
      </c>
      <c r="AD62">
        <v>14</v>
      </c>
      <c r="AE62" s="57">
        <f t="shared" si="0"/>
        <v>0</v>
      </c>
      <c r="AF62" s="59">
        <v>1265.6493143942739</v>
      </c>
      <c r="AG62" s="57">
        <v>1206.4392746112001</v>
      </c>
      <c r="AH62" s="57">
        <v>0</v>
      </c>
      <c r="AJ62" s="53">
        <v>8.8492127105210025E-2</v>
      </c>
      <c r="AK62" s="54">
        <v>9.2835174017436004E-2</v>
      </c>
      <c r="AM62" s="30">
        <v>1.8181818181818179</v>
      </c>
      <c r="AN62" s="30">
        <v>2.545454545454545</v>
      </c>
      <c r="AO62" s="30">
        <v>0.72727272727272729</v>
      </c>
      <c r="AP62" s="30">
        <v>0</v>
      </c>
      <c r="AQ62" s="30">
        <v>0.35714285714285721</v>
      </c>
      <c r="AR62" s="30">
        <v>0.5</v>
      </c>
      <c r="AS62" s="30">
        <v>0.1428571428571429</v>
      </c>
      <c r="AT62" s="30">
        <v>0</v>
      </c>
      <c r="AU62" s="27">
        <v>0.95</v>
      </c>
      <c r="AV62" s="27">
        <v>3.44</v>
      </c>
      <c r="AW62" s="27">
        <v>2.4900000000000002</v>
      </c>
      <c r="AX62" s="27">
        <v>2.6527272727272719</v>
      </c>
      <c r="AY62">
        <v>2.6527272727272728</v>
      </c>
      <c r="AZ62">
        <v>6.0182046818181814</v>
      </c>
      <c r="BA62" s="62">
        <v>0.5176653673612065</v>
      </c>
      <c r="BB62" s="62">
        <v>0.54307152550012683</v>
      </c>
    </row>
    <row r="63" spans="1:55" x14ac:dyDescent="0.3">
      <c r="A63" s="2" t="s">
        <v>38</v>
      </c>
      <c r="B63" s="15" t="s">
        <v>718</v>
      </c>
      <c r="C63" s="15"/>
      <c r="F63" s="2">
        <v>3.91</v>
      </c>
      <c r="G63" s="2" t="s">
        <v>36</v>
      </c>
      <c r="H63" s="11" t="s">
        <v>549</v>
      </c>
      <c r="I63" t="s">
        <v>630</v>
      </c>
      <c r="J63"/>
      <c r="L63" s="27">
        <v>1</v>
      </c>
      <c r="M63">
        <v>1</v>
      </c>
      <c r="N63">
        <v>0</v>
      </c>
      <c r="T63" s="27">
        <v>5.8532381300000003</v>
      </c>
      <c r="U63" s="27">
        <v>5.8532371599999999</v>
      </c>
      <c r="V63" s="27">
        <v>11.912811489999999</v>
      </c>
      <c r="W63">
        <v>5.7946</v>
      </c>
      <c r="X63">
        <v>5.7946</v>
      </c>
      <c r="Y63">
        <v>11.787599999999999</v>
      </c>
      <c r="Z63">
        <v>0</v>
      </c>
      <c r="AC63" s="2" t="s">
        <v>464</v>
      </c>
      <c r="AD63">
        <v>30</v>
      </c>
      <c r="AE63" s="57">
        <f t="shared" si="0"/>
        <v>0</v>
      </c>
      <c r="AF63" s="59">
        <v>353.45760058531442</v>
      </c>
      <c r="AG63" s="57">
        <v>342.77011164986573</v>
      </c>
      <c r="AH63" s="57">
        <v>0</v>
      </c>
      <c r="AJ63" s="53">
        <v>8.487580957467307E-2</v>
      </c>
      <c r="AK63" s="54">
        <v>8.752221672887435E-2</v>
      </c>
      <c r="AM63" s="30">
        <v>1.833333333333333</v>
      </c>
      <c r="AN63" s="30">
        <v>2.5</v>
      </c>
      <c r="AO63" s="30">
        <v>0.66666666666666663</v>
      </c>
      <c r="AP63" s="30">
        <v>0</v>
      </c>
      <c r="AQ63" s="30">
        <v>0.36666666666666659</v>
      </c>
      <c r="AR63" s="30">
        <v>0.5</v>
      </c>
      <c r="AS63" s="30">
        <v>0.1333333333333333</v>
      </c>
      <c r="AT63" s="30">
        <v>0</v>
      </c>
      <c r="AU63" s="27">
        <v>0.89</v>
      </c>
      <c r="AV63" s="27">
        <v>3.44</v>
      </c>
      <c r="AW63" s="27">
        <v>2.5499999999999998</v>
      </c>
      <c r="AX63" s="27">
        <v>2.6020833333333329</v>
      </c>
      <c r="AY63">
        <v>2.6020833333333329</v>
      </c>
      <c r="AZ63">
        <v>5.9098726145833336</v>
      </c>
      <c r="BA63" s="62">
        <v>0.57410011132036598</v>
      </c>
      <c r="BB63" s="62">
        <v>0.59200041353179045</v>
      </c>
    </row>
    <row r="64" spans="1:55" x14ac:dyDescent="0.3">
      <c r="A64" s="2" t="s">
        <v>51</v>
      </c>
      <c r="B64" s="15" t="s">
        <v>707</v>
      </c>
      <c r="C64" s="15"/>
      <c r="F64" s="2">
        <v>5.5</v>
      </c>
      <c r="G64" s="2" t="s">
        <v>52</v>
      </c>
      <c r="H64" s="11" t="s">
        <v>540</v>
      </c>
      <c r="I64" t="s">
        <v>621</v>
      </c>
      <c r="J64"/>
      <c r="L64" s="27">
        <v>1</v>
      </c>
      <c r="M64">
        <v>4</v>
      </c>
      <c r="N64">
        <v>0</v>
      </c>
      <c r="T64" s="27">
        <v>12.88926011</v>
      </c>
      <c r="U64" s="27">
        <v>12.88926011</v>
      </c>
      <c r="V64" s="27">
        <v>12.88926011</v>
      </c>
      <c r="W64">
        <v>5.5223699999999996</v>
      </c>
      <c r="X64">
        <v>5.5240799999999997</v>
      </c>
      <c r="Y64">
        <v>25.026399999999999</v>
      </c>
      <c r="Z64">
        <v>0</v>
      </c>
      <c r="AC64" s="2" t="s">
        <v>464</v>
      </c>
      <c r="AD64">
        <v>18</v>
      </c>
      <c r="AE64" s="57">
        <f t="shared" si="0"/>
        <v>0</v>
      </c>
      <c r="AF64" s="59">
        <v>195.03203980213701</v>
      </c>
      <c r="AG64" s="57">
        <v>763.45570050087724</v>
      </c>
      <c r="AH64" s="57">
        <v>0</v>
      </c>
      <c r="AJ64" s="53">
        <v>9.2292528029042184E-2</v>
      </c>
      <c r="AK64" s="54">
        <v>9.4308025930991482E-2</v>
      </c>
      <c r="AM64" s="30">
        <v>2</v>
      </c>
      <c r="AN64" s="30">
        <v>3</v>
      </c>
      <c r="AO64" s="30">
        <v>1.857142857142857</v>
      </c>
      <c r="AP64" s="30">
        <v>4</v>
      </c>
      <c r="AQ64" s="30">
        <v>0.18421052631578949</v>
      </c>
      <c r="AR64" s="30">
        <v>0.27631578947368418</v>
      </c>
      <c r="AS64" s="30">
        <v>0.1710526315789474</v>
      </c>
      <c r="AT64" s="30">
        <v>0.36842105263157893</v>
      </c>
      <c r="AU64" s="27">
        <v>0.95</v>
      </c>
      <c r="AV64" s="27">
        <v>3.44</v>
      </c>
      <c r="AW64" s="27">
        <v>2.4900000000000002</v>
      </c>
      <c r="AX64" s="27">
        <v>2.782142857142857</v>
      </c>
      <c r="AY64">
        <v>2.7821428571428579</v>
      </c>
      <c r="AZ64">
        <v>6.2021612289285706</v>
      </c>
      <c r="BA64" s="62">
        <v>0.52524560229640982</v>
      </c>
      <c r="BB64" s="62">
        <v>0.53671599358424449</v>
      </c>
    </row>
    <row r="65" spans="1:55" x14ac:dyDescent="0.3">
      <c r="A65" s="2" t="s">
        <v>53</v>
      </c>
      <c r="B65" s="15" t="s">
        <v>730</v>
      </c>
      <c r="C65" s="15"/>
      <c r="F65" s="2">
        <v>1.96</v>
      </c>
      <c r="G65" s="2" t="s">
        <v>54</v>
      </c>
      <c r="H65" s="11" t="s">
        <v>558</v>
      </c>
      <c r="I65">
        <v>-1</v>
      </c>
      <c r="J65"/>
      <c r="L65" s="27">
        <v>1</v>
      </c>
      <c r="M65">
        <v>0</v>
      </c>
      <c r="N65">
        <v>0</v>
      </c>
      <c r="R65" s="2" t="s">
        <v>444</v>
      </c>
      <c r="T65" s="27">
        <v>5.6904349999999999</v>
      </c>
      <c r="U65" s="27">
        <v>5.6904349999999999</v>
      </c>
      <c r="V65" s="27">
        <v>4.0362910000000003</v>
      </c>
      <c r="W65">
        <v>0</v>
      </c>
      <c r="Z65">
        <v>0</v>
      </c>
      <c r="AC65" s="2" t="s">
        <v>464</v>
      </c>
      <c r="AD65">
        <v>12</v>
      </c>
      <c r="AE65" s="57">
        <f t="shared" si="0"/>
        <v>0</v>
      </c>
      <c r="AF65" s="59">
        <v>130.69934266020451</v>
      </c>
      <c r="AG65" s="57">
        <v>0</v>
      </c>
      <c r="AH65" s="57">
        <v>0</v>
      </c>
      <c r="AJ65" s="53">
        <v>9.1813774696617348E-2</v>
      </c>
      <c r="AM65" s="30">
        <v>2</v>
      </c>
      <c r="AN65" s="30">
        <v>2.6</v>
      </c>
      <c r="AO65" s="30">
        <v>1.6</v>
      </c>
      <c r="AP65" s="30">
        <v>0</v>
      </c>
      <c r="AQ65" s="30">
        <v>0.32258064516129031</v>
      </c>
      <c r="AR65" s="30">
        <v>0.41935483870967738</v>
      </c>
      <c r="AS65" s="30">
        <v>0.25806451612903231</v>
      </c>
      <c r="AT65" s="30">
        <v>0</v>
      </c>
      <c r="AU65" s="27">
        <v>0.95</v>
      </c>
      <c r="AV65" s="27">
        <v>3.44</v>
      </c>
      <c r="AW65" s="27">
        <v>2.4900000000000002</v>
      </c>
      <c r="AX65" s="27">
        <v>2.633</v>
      </c>
      <c r="AY65">
        <v>2.633</v>
      </c>
      <c r="AZ65">
        <v>5.9240260669999998</v>
      </c>
      <c r="BA65" s="62">
        <v>0</v>
      </c>
    </row>
    <row r="66" spans="1:55" x14ac:dyDescent="0.3">
      <c r="A66" s="2" t="s">
        <v>44</v>
      </c>
      <c r="B66" s="15" t="s">
        <v>724</v>
      </c>
      <c r="C66" s="15"/>
      <c r="F66" s="2">
        <v>3.63</v>
      </c>
      <c r="G66" s="2" t="s">
        <v>55</v>
      </c>
      <c r="H66" s="11" t="s">
        <v>553</v>
      </c>
      <c r="I66">
        <v>-1</v>
      </c>
      <c r="J66"/>
      <c r="L66" s="27">
        <v>1</v>
      </c>
      <c r="M66">
        <v>0</v>
      </c>
      <c r="N66">
        <v>0</v>
      </c>
      <c r="O66" s="2">
        <v>3.8769</v>
      </c>
      <c r="P66" s="2">
        <v>3.8769</v>
      </c>
      <c r="Q66" s="2">
        <v>29.824000000000002</v>
      </c>
      <c r="R66" s="2" t="s">
        <v>440</v>
      </c>
      <c r="T66" s="27">
        <v>15.28115725</v>
      </c>
      <c r="U66" s="27">
        <v>15.28115725</v>
      </c>
      <c r="V66" s="27">
        <v>15.28115725</v>
      </c>
      <c r="W66">
        <v>0</v>
      </c>
      <c r="Z66">
        <v>0</v>
      </c>
      <c r="AC66" s="2" t="s">
        <v>464</v>
      </c>
      <c r="AD66">
        <v>20</v>
      </c>
      <c r="AE66" s="57">
        <f t="shared" si="0"/>
        <v>448.26526606464006</v>
      </c>
      <c r="AF66" s="59">
        <v>229.90248606119221</v>
      </c>
      <c r="AG66" s="57">
        <v>0</v>
      </c>
      <c r="AH66" s="57">
        <v>0</v>
      </c>
      <c r="AJ66" s="53">
        <v>8.6993404650164072E-2</v>
      </c>
      <c r="AM66" s="30">
        <v>1.882352941176471</v>
      </c>
      <c r="AN66" s="30">
        <v>2.3529411764705879</v>
      </c>
      <c r="AO66" s="30">
        <v>0.47058823529411759</v>
      </c>
      <c r="AP66" s="30">
        <v>0</v>
      </c>
      <c r="AQ66" s="30">
        <v>0.4</v>
      </c>
      <c r="AR66" s="30">
        <v>0.5</v>
      </c>
      <c r="AS66" s="30">
        <v>9.9999999999999992E-2</v>
      </c>
      <c r="AT66" s="30">
        <v>0</v>
      </c>
      <c r="AU66" s="27">
        <v>0.82</v>
      </c>
      <c r="AV66" s="27">
        <v>3.44</v>
      </c>
      <c r="AW66" s="27">
        <v>2.62</v>
      </c>
      <c r="AX66" s="27">
        <v>2.5211764705882351</v>
      </c>
      <c r="AY66">
        <v>2.521176470588236</v>
      </c>
      <c r="AZ66">
        <v>5.6898745917647062</v>
      </c>
      <c r="BA66" s="62">
        <v>0.57369840599679445</v>
      </c>
    </row>
    <row r="67" spans="1:55" x14ac:dyDescent="0.3">
      <c r="A67" s="2" t="s">
        <v>681</v>
      </c>
      <c r="B67" s="19" t="s">
        <v>897</v>
      </c>
      <c r="C67" s="15"/>
      <c r="F67" s="2">
        <v>2.67</v>
      </c>
      <c r="G67" s="2" t="s">
        <v>55</v>
      </c>
      <c r="H67" s="11">
        <v>-1</v>
      </c>
      <c r="I67">
        <v>-1</v>
      </c>
      <c r="J67"/>
      <c r="K67" s="2">
        <v>2</v>
      </c>
      <c r="L67" s="27">
        <v>0</v>
      </c>
      <c r="M67">
        <v>0</v>
      </c>
      <c r="N67">
        <v>0</v>
      </c>
      <c r="O67" s="2">
        <v>3.8079999999999998</v>
      </c>
      <c r="P67" s="2">
        <v>3.8079999999999998</v>
      </c>
      <c r="Q67" s="2">
        <v>28.87</v>
      </c>
      <c r="R67" s="2" t="s">
        <v>440</v>
      </c>
      <c r="T67" s="27">
        <v>0</v>
      </c>
      <c r="U67" s="27"/>
      <c r="V67" s="27"/>
      <c r="W67">
        <v>0</v>
      </c>
      <c r="Z67">
        <v>0</v>
      </c>
      <c r="AC67" s="2" t="s">
        <v>464</v>
      </c>
      <c r="AD67">
        <v>20</v>
      </c>
      <c r="AE67" s="57">
        <f t="shared" ref="AE67:AE130" si="1">O67*P67*Q67</f>
        <v>418.63994367999999</v>
      </c>
      <c r="AF67" s="59">
        <v>0</v>
      </c>
      <c r="AG67" s="57">
        <v>0</v>
      </c>
      <c r="AH67" s="57">
        <v>0</v>
      </c>
      <c r="AI67" s="54">
        <f>K67*AD67/AE67</f>
        <v>9.5547499955176765E-2</v>
      </c>
      <c r="AJ67" s="53"/>
      <c r="AM67" s="30">
        <v>1.933534743202417</v>
      </c>
      <c r="AN67" s="30">
        <v>2.4712990936555901</v>
      </c>
      <c r="AO67" s="30">
        <v>0.75528700906344426</v>
      </c>
      <c r="AP67" s="30">
        <v>0</v>
      </c>
      <c r="AQ67" s="30">
        <v>0.37470725995316168</v>
      </c>
      <c r="AR67" s="30">
        <v>0.47892271662763469</v>
      </c>
      <c r="AS67" s="30">
        <v>0.1463700234192038</v>
      </c>
      <c r="AT67" s="30">
        <v>0</v>
      </c>
      <c r="AU67" s="27">
        <v>0.82</v>
      </c>
      <c r="AV67" s="27">
        <v>3.44</v>
      </c>
      <c r="AW67" s="27">
        <v>2.62</v>
      </c>
      <c r="AX67" s="27">
        <v>2.673474320241692</v>
      </c>
      <c r="AY67">
        <v>2.673474320241692</v>
      </c>
      <c r="AZ67">
        <v>6.086490604281928</v>
      </c>
    </row>
    <row r="68" spans="1:55" x14ac:dyDescent="0.3">
      <c r="A68" s="2" t="s">
        <v>44</v>
      </c>
      <c r="B68" s="19" t="s">
        <v>724</v>
      </c>
      <c r="C68" s="15"/>
      <c r="D68" s="2" t="s">
        <v>680</v>
      </c>
      <c r="E68" s="2" t="s">
        <v>1071</v>
      </c>
      <c r="F68" s="2">
        <v>3.59</v>
      </c>
      <c r="G68" s="2" t="s">
        <v>55</v>
      </c>
      <c r="H68" s="11" t="s">
        <v>553</v>
      </c>
      <c r="I68">
        <v>-1</v>
      </c>
      <c r="J68"/>
      <c r="L68" s="27">
        <v>1</v>
      </c>
      <c r="M68">
        <v>0</v>
      </c>
      <c r="N68">
        <v>0</v>
      </c>
      <c r="O68" s="2">
        <f xml:space="preserve"> 3.857</f>
        <v>3.8570000000000002</v>
      </c>
      <c r="P68" s="2">
        <f xml:space="preserve"> 3.857</f>
        <v>3.8570000000000002</v>
      </c>
      <c r="Q68" s="2">
        <v>14.692</v>
      </c>
      <c r="R68" s="2" t="s">
        <v>439</v>
      </c>
      <c r="T68" s="27">
        <v>15.28115725</v>
      </c>
      <c r="U68" s="27">
        <v>15.28115725</v>
      </c>
      <c r="V68" s="27">
        <v>15.28115725</v>
      </c>
      <c r="W68">
        <v>0</v>
      </c>
      <c r="Z68">
        <v>0</v>
      </c>
      <c r="AC68" s="2" t="s">
        <v>464</v>
      </c>
      <c r="AD68">
        <v>20</v>
      </c>
      <c r="AE68" s="57">
        <f t="shared" si="1"/>
        <v>218.56478870800001</v>
      </c>
      <c r="AF68" s="59">
        <v>229.90248606119221</v>
      </c>
      <c r="AG68" s="57">
        <v>0</v>
      </c>
      <c r="AH68" s="57">
        <v>0</v>
      </c>
      <c r="AJ68" s="53">
        <v>8.6993404650164072E-2</v>
      </c>
      <c r="AM68" s="30">
        <v>1.882352941176471</v>
      </c>
      <c r="AN68" s="30">
        <v>2.3529411764705879</v>
      </c>
      <c r="AO68" s="30">
        <v>0.47058823529411759</v>
      </c>
      <c r="AP68" s="30">
        <v>0</v>
      </c>
      <c r="AQ68" s="30">
        <v>0.4</v>
      </c>
      <c r="AR68" s="30">
        <v>0.5</v>
      </c>
      <c r="AS68" s="30">
        <v>9.9999999999999992E-2</v>
      </c>
      <c r="AT68" s="30">
        <v>0</v>
      </c>
      <c r="AU68" s="27">
        <v>0.82</v>
      </c>
      <c r="AV68" s="27">
        <v>3.44</v>
      </c>
      <c r="AW68" s="27">
        <v>2.62</v>
      </c>
      <c r="AX68" s="27">
        <v>2.5211764705882351</v>
      </c>
      <c r="AY68">
        <v>2.521176470588236</v>
      </c>
      <c r="AZ68">
        <v>5.6898745917647062</v>
      </c>
      <c r="BA68" s="62">
        <v>0.57369840599679445</v>
      </c>
    </row>
    <row r="69" spans="1:55" x14ac:dyDescent="0.3">
      <c r="A69" s="2" t="s">
        <v>107</v>
      </c>
      <c r="B69" s="15" t="s">
        <v>732</v>
      </c>
      <c r="C69" s="15"/>
      <c r="F69" s="2">
        <v>2.34</v>
      </c>
      <c r="G69" s="2" t="s">
        <v>447</v>
      </c>
      <c r="H69" s="11" t="s">
        <v>559</v>
      </c>
      <c r="I69" t="s">
        <v>636</v>
      </c>
      <c r="J69"/>
      <c r="L69" s="27">
        <v>0</v>
      </c>
      <c r="M69">
        <v>4</v>
      </c>
      <c r="N69">
        <v>0</v>
      </c>
      <c r="T69" s="27">
        <v>0</v>
      </c>
      <c r="U69" s="27"/>
      <c r="V69" s="27"/>
      <c r="W69">
        <v>32.83</v>
      </c>
      <c r="X69">
        <v>5.4109999999999996</v>
      </c>
      <c r="Y69">
        <v>5.4480000000000004</v>
      </c>
      <c r="Z69">
        <v>0</v>
      </c>
      <c r="AD69">
        <v>20</v>
      </c>
      <c r="AE69" s="57">
        <f t="shared" si="1"/>
        <v>0</v>
      </c>
      <c r="AF69" s="59">
        <v>0</v>
      </c>
      <c r="AG69" s="57">
        <v>967.79977224000004</v>
      </c>
      <c r="AH69" s="57">
        <v>0</v>
      </c>
      <c r="AJ69" s="53"/>
      <c r="AK69" s="54">
        <v>8.2661726417684239E-2</v>
      </c>
      <c r="AM69" s="30">
        <v>2</v>
      </c>
      <c r="AN69" s="30">
        <v>3.0666666666666669</v>
      </c>
      <c r="AO69" s="30">
        <v>1.7333333333333329</v>
      </c>
      <c r="AP69" s="30">
        <v>1.8666666666666669</v>
      </c>
      <c r="AQ69" s="30">
        <v>0.23076923076923081</v>
      </c>
      <c r="AR69" s="30">
        <v>0.35384615384615392</v>
      </c>
      <c r="AS69" s="30">
        <v>0.2</v>
      </c>
      <c r="AT69" s="30">
        <v>0.2153846153846154</v>
      </c>
      <c r="AU69" s="27">
        <v>1.54</v>
      </c>
      <c r="AV69" s="27">
        <v>3.44</v>
      </c>
      <c r="AW69" s="27">
        <v>1.9</v>
      </c>
      <c r="AX69" s="27">
        <v>2.8706666666666658</v>
      </c>
      <c r="AY69">
        <v>2.8706666666666671</v>
      </c>
      <c r="AZ69">
        <v>6.2652784753333339</v>
      </c>
      <c r="BA69" s="62">
        <v>0.52818907539878324</v>
      </c>
      <c r="BB69" s="62">
        <v>0.54796980145127927</v>
      </c>
    </row>
    <row r="70" spans="1:55" x14ac:dyDescent="0.3">
      <c r="A70" s="2" t="s">
        <v>107</v>
      </c>
      <c r="B70" s="19" t="s">
        <v>732</v>
      </c>
      <c r="C70" s="15"/>
      <c r="D70" s="2" t="s">
        <v>682</v>
      </c>
      <c r="E70" s="2" t="s">
        <v>1071</v>
      </c>
      <c r="F70" s="2">
        <v>1.64</v>
      </c>
      <c r="G70" s="2" t="s">
        <v>447</v>
      </c>
      <c r="H70" s="11" t="s">
        <v>559</v>
      </c>
      <c r="I70" t="s">
        <v>636</v>
      </c>
      <c r="J70"/>
      <c r="L70" s="27">
        <v>0</v>
      </c>
      <c r="M70">
        <v>4</v>
      </c>
      <c r="N70">
        <v>0</v>
      </c>
      <c r="T70" s="27">
        <v>0</v>
      </c>
      <c r="U70" s="27"/>
      <c r="V70" s="27"/>
      <c r="W70">
        <v>32.83</v>
      </c>
      <c r="X70">
        <v>5.4109999999999996</v>
      </c>
      <c r="Y70">
        <v>5.4480000000000004</v>
      </c>
      <c r="Z70">
        <v>0</v>
      </c>
      <c r="AD70">
        <v>20</v>
      </c>
      <c r="AE70" s="57">
        <f t="shared" si="1"/>
        <v>0</v>
      </c>
      <c r="AF70" s="59">
        <v>0</v>
      </c>
      <c r="AG70" s="57">
        <v>967.79977224000004</v>
      </c>
      <c r="AH70" s="57">
        <v>0</v>
      </c>
      <c r="AJ70" s="53"/>
      <c r="AK70" s="54">
        <v>8.2661726417684239E-2</v>
      </c>
      <c r="AM70" s="30">
        <v>2</v>
      </c>
      <c r="AN70" s="30">
        <v>3.0666666666666669</v>
      </c>
      <c r="AO70" s="30">
        <v>1.7333333333333329</v>
      </c>
      <c r="AP70" s="30">
        <v>1.8666666666666669</v>
      </c>
      <c r="AQ70" s="30">
        <v>0.23076923076923081</v>
      </c>
      <c r="AR70" s="30">
        <v>0.35384615384615392</v>
      </c>
      <c r="AS70" s="30">
        <v>0.2</v>
      </c>
      <c r="AT70" s="30">
        <v>0.2153846153846154</v>
      </c>
      <c r="AU70" s="27">
        <v>1.54</v>
      </c>
      <c r="AV70" s="27">
        <v>3.44</v>
      </c>
      <c r="AW70" s="27">
        <v>1.9</v>
      </c>
      <c r="AX70" s="27">
        <v>2.8706666666666658</v>
      </c>
      <c r="AY70">
        <v>2.8706666666666671</v>
      </c>
      <c r="AZ70">
        <v>6.2652784753333339</v>
      </c>
      <c r="BA70" s="62">
        <v>0.52818907539878324</v>
      </c>
      <c r="BB70" s="62">
        <v>0.54796980145127927</v>
      </c>
    </row>
    <row r="71" spans="1:55" x14ac:dyDescent="0.3">
      <c r="A71" s="2" t="s">
        <v>185</v>
      </c>
      <c r="B71" s="15" t="s">
        <v>733</v>
      </c>
      <c r="C71" s="15"/>
      <c r="F71" s="2">
        <v>4.5999999999999996</v>
      </c>
      <c r="G71" s="2" t="s">
        <v>57</v>
      </c>
      <c r="H71" s="11" t="s">
        <v>560</v>
      </c>
      <c r="I71" t="s">
        <v>637</v>
      </c>
      <c r="J71"/>
      <c r="L71" s="27">
        <v>2</v>
      </c>
      <c r="M71">
        <v>4</v>
      </c>
      <c r="N71">
        <v>0</v>
      </c>
      <c r="T71" s="27">
        <v>13.81974189</v>
      </c>
      <c r="U71" s="27">
        <v>13.81974189</v>
      </c>
      <c r="V71" s="27">
        <v>5.7110870199999999</v>
      </c>
      <c r="W71">
        <v>3.94</v>
      </c>
      <c r="X71">
        <v>27.15</v>
      </c>
      <c r="Y71">
        <v>5.6920000000000002</v>
      </c>
      <c r="Z71">
        <v>0</v>
      </c>
      <c r="AD71">
        <v>14</v>
      </c>
      <c r="AE71" s="57">
        <f t="shared" si="1"/>
        <v>0</v>
      </c>
      <c r="AF71" s="59">
        <v>309.44138863753989</v>
      </c>
      <c r="AG71" s="57">
        <v>608.87893199999996</v>
      </c>
      <c r="AH71" s="57">
        <v>0</v>
      </c>
      <c r="AJ71" s="53">
        <v>9.0485633235046756E-2</v>
      </c>
      <c r="AK71" s="54">
        <v>9.1972306901891634E-2</v>
      </c>
      <c r="AM71" s="30">
        <v>2</v>
      </c>
      <c r="AN71" s="30">
        <v>2.545454545454545</v>
      </c>
      <c r="AO71" s="30">
        <v>0.54545454545454541</v>
      </c>
      <c r="AP71" s="30">
        <v>2.545454545454545</v>
      </c>
      <c r="AQ71" s="30">
        <v>0.26190476190476192</v>
      </c>
      <c r="AR71" s="30">
        <v>0.33333333333333331</v>
      </c>
      <c r="AS71" s="30">
        <v>7.1428571428571425E-2</v>
      </c>
      <c r="AT71" s="30">
        <v>0.33333333333333331</v>
      </c>
      <c r="AU71" s="27">
        <v>0.95</v>
      </c>
      <c r="AV71" s="27">
        <v>3.44</v>
      </c>
      <c r="AW71" s="27">
        <v>2.4900000000000002</v>
      </c>
      <c r="AX71" s="27">
        <v>2.6345454545454539</v>
      </c>
      <c r="AY71">
        <v>2.6345454545454552</v>
      </c>
      <c r="AZ71">
        <v>6.036062318181818</v>
      </c>
      <c r="BA71" s="62">
        <v>0.52932707238284982</v>
      </c>
      <c r="BB71" s="62">
        <v>0.53802388525275069</v>
      </c>
    </row>
    <row r="72" spans="1:55" x14ac:dyDescent="0.3">
      <c r="A72" s="2" t="s">
        <v>49</v>
      </c>
      <c r="B72" s="15" t="s">
        <v>729</v>
      </c>
      <c r="C72" s="15"/>
      <c r="F72" s="2">
        <v>3.9</v>
      </c>
      <c r="G72" s="2" t="s">
        <v>57</v>
      </c>
      <c r="H72" s="11" t="s">
        <v>557</v>
      </c>
      <c r="I72" t="s">
        <v>635</v>
      </c>
      <c r="J72"/>
      <c r="L72" s="27">
        <v>8</v>
      </c>
      <c r="M72">
        <v>8</v>
      </c>
      <c r="N72">
        <v>0</v>
      </c>
      <c r="T72" s="27">
        <v>5.8017180100000001</v>
      </c>
      <c r="U72" s="27">
        <v>7.9756520899999996</v>
      </c>
      <c r="V72" s="27">
        <v>27.352093400000001</v>
      </c>
      <c r="W72">
        <v>26.646989999999999</v>
      </c>
      <c r="X72">
        <v>7.9359999999999999</v>
      </c>
      <c r="Y72">
        <v>5.7050000000000001</v>
      </c>
      <c r="Z72">
        <v>0</v>
      </c>
      <c r="AD72">
        <v>14</v>
      </c>
      <c r="AE72" s="57">
        <f t="shared" si="1"/>
        <v>0</v>
      </c>
      <c r="AF72" s="59">
        <v>1265.6493143942739</v>
      </c>
      <c r="AG72" s="57">
        <v>1206.4392746112001</v>
      </c>
      <c r="AH72" s="57">
        <v>0</v>
      </c>
      <c r="AJ72" s="53">
        <v>8.8492127105210025E-2</v>
      </c>
      <c r="AK72" s="54">
        <v>9.2835174017436004E-2</v>
      </c>
      <c r="AM72" s="30">
        <v>1.8181818181818179</v>
      </c>
      <c r="AN72" s="30">
        <v>2.545454545454545</v>
      </c>
      <c r="AO72" s="30">
        <v>0.72727272727272729</v>
      </c>
      <c r="AP72" s="30">
        <v>0</v>
      </c>
      <c r="AQ72" s="30">
        <v>0.35714285714285721</v>
      </c>
      <c r="AR72" s="30">
        <v>0.5</v>
      </c>
      <c r="AS72" s="30">
        <v>0.1428571428571429</v>
      </c>
      <c r="AT72" s="30">
        <v>0</v>
      </c>
      <c r="AU72" s="27">
        <v>0.95</v>
      </c>
      <c r="AV72" s="27">
        <v>3.44</v>
      </c>
      <c r="AW72" s="27">
        <v>2.4900000000000002</v>
      </c>
      <c r="AX72" s="27">
        <v>2.6527272727272719</v>
      </c>
      <c r="AY72">
        <v>2.6527272727272728</v>
      </c>
      <c r="AZ72">
        <v>6.0182046818181814</v>
      </c>
      <c r="BA72" s="62">
        <v>0.5176653673612065</v>
      </c>
      <c r="BB72" s="62">
        <v>0.54307152550012683</v>
      </c>
    </row>
    <row r="73" spans="1:55" x14ac:dyDescent="0.3">
      <c r="A73" s="2" t="s">
        <v>56</v>
      </c>
      <c r="B73" s="15" t="s">
        <v>734</v>
      </c>
      <c r="C73" s="15"/>
      <c r="F73" s="2">
        <v>3.6</v>
      </c>
      <c r="G73" s="2" t="s">
        <v>57</v>
      </c>
      <c r="H73" s="11" t="s">
        <v>561</v>
      </c>
      <c r="I73" t="s">
        <v>638</v>
      </c>
      <c r="J73"/>
      <c r="L73" s="27">
        <v>1</v>
      </c>
      <c r="M73">
        <v>4</v>
      </c>
      <c r="N73">
        <v>0</v>
      </c>
      <c r="T73" s="27">
        <v>2.92483936</v>
      </c>
      <c r="U73" s="27">
        <v>2.92483936</v>
      </c>
      <c r="V73" s="27">
        <v>3.4422619999999999</v>
      </c>
      <c r="W73">
        <v>4.1684000000000001</v>
      </c>
      <c r="X73">
        <v>4.1684000000000001</v>
      </c>
      <c r="Y73">
        <v>4.1684000000000001</v>
      </c>
      <c r="Z73">
        <v>0</v>
      </c>
      <c r="AD73">
        <v>2</v>
      </c>
      <c r="AE73" s="57">
        <f t="shared" si="1"/>
        <v>0</v>
      </c>
      <c r="AF73" s="59">
        <v>25.502259160055111</v>
      </c>
      <c r="AG73" s="57">
        <v>72.428278301504008</v>
      </c>
      <c r="AH73" s="57">
        <v>0</v>
      </c>
      <c r="AJ73" s="53">
        <v>7.8424424575398208E-2</v>
      </c>
      <c r="AK73" s="54">
        <v>0.1104540959360879</v>
      </c>
      <c r="AM73" s="30">
        <v>2</v>
      </c>
      <c r="AN73" s="30">
        <v>2</v>
      </c>
      <c r="AO73" s="30">
        <v>4</v>
      </c>
      <c r="AP73" s="30">
        <v>0</v>
      </c>
      <c r="AQ73" s="30">
        <v>0.25</v>
      </c>
      <c r="AR73" s="30">
        <v>0.25</v>
      </c>
      <c r="AS73" s="30">
        <v>0.5</v>
      </c>
      <c r="AT73" s="30">
        <v>0</v>
      </c>
      <c r="AU73" s="27">
        <v>1.91</v>
      </c>
      <c r="AV73" s="27">
        <v>3.44</v>
      </c>
      <c r="AW73" s="27">
        <v>1.53</v>
      </c>
      <c r="AX73" s="27">
        <v>2.6749999999999998</v>
      </c>
      <c r="AY73">
        <v>2.6749999999999998</v>
      </c>
      <c r="AZ73">
        <v>5.9690498749999996</v>
      </c>
      <c r="BA73" s="62">
        <v>0.32856522012819489</v>
      </c>
      <c r="BB73" s="62">
        <v>0.46275601691422702</v>
      </c>
    </row>
    <row r="74" spans="1:55" x14ac:dyDescent="0.3">
      <c r="A74" s="2" t="s">
        <v>58</v>
      </c>
      <c r="B74" s="15" t="s">
        <v>735</v>
      </c>
      <c r="C74" s="15"/>
      <c r="F74" s="2">
        <v>4.2</v>
      </c>
      <c r="G74" s="2" t="s">
        <v>57</v>
      </c>
      <c r="H74" s="11">
        <v>-1</v>
      </c>
      <c r="I74">
        <v>-1</v>
      </c>
      <c r="J74"/>
      <c r="K74" s="2">
        <v>4</v>
      </c>
      <c r="L74" s="27">
        <v>0</v>
      </c>
      <c r="M74">
        <v>0</v>
      </c>
      <c r="N74">
        <v>0</v>
      </c>
      <c r="O74" s="2">
        <v>44.2</v>
      </c>
      <c r="P74" s="2">
        <v>7.92</v>
      </c>
      <c r="Q74" s="2">
        <v>6.46</v>
      </c>
      <c r="S74" s="2" t="s">
        <v>1146</v>
      </c>
      <c r="T74" s="27">
        <v>0</v>
      </c>
      <c r="U74" s="27"/>
      <c r="V74" s="27"/>
      <c r="W74">
        <v>0</v>
      </c>
      <c r="Z74">
        <v>0</v>
      </c>
      <c r="AD74">
        <v>34</v>
      </c>
      <c r="AE74" s="57">
        <f t="shared" si="1"/>
        <v>2261.4134400000003</v>
      </c>
      <c r="AF74" s="59">
        <v>0</v>
      </c>
      <c r="AG74" s="57">
        <v>0</v>
      </c>
      <c r="AH74" s="57">
        <v>0</v>
      </c>
      <c r="AI74" s="54">
        <f>K74*AD74/AE74</f>
        <v>6.0139379024827931E-2</v>
      </c>
      <c r="AJ74" s="53"/>
      <c r="AM74" s="30">
        <v>1.8518518518518521</v>
      </c>
      <c r="AN74" s="30">
        <v>2.518518518518519</v>
      </c>
      <c r="AO74" s="30">
        <v>0.66666666666666663</v>
      </c>
      <c r="AP74" s="30">
        <v>3.1111111111111112</v>
      </c>
      <c r="AQ74" s="30">
        <v>0.22727272727272729</v>
      </c>
      <c r="AR74" s="30">
        <v>0.30909090909090908</v>
      </c>
      <c r="AS74" s="30">
        <v>8.1818181818181804E-2</v>
      </c>
      <c r="AT74" s="30">
        <v>0.38181818181818178</v>
      </c>
      <c r="AU74" s="27">
        <v>0.82</v>
      </c>
      <c r="AV74" s="27">
        <v>3.44</v>
      </c>
      <c r="AW74" s="27">
        <v>2.62</v>
      </c>
      <c r="AX74" s="27">
        <v>2.6207407407407399</v>
      </c>
      <c r="AY74">
        <v>2.6207407407407408</v>
      </c>
      <c r="AZ74">
        <v>5.9672971914814816</v>
      </c>
    </row>
    <row r="75" spans="1:55" x14ac:dyDescent="0.3">
      <c r="A75" s="2" t="s">
        <v>59</v>
      </c>
      <c r="B75" s="15" t="s">
        <v>736</v>
      </c>
      <c r="C75" s="15"/>
      <c r="F75" s="2">
        <v>3.55</v>
      </c>
      <c r="G75" s="2" t="s">
        <v>57</v>
      </c>
      <c r="H75" s="11">
        <v>-1</v>
      </c>
      <c r="I75">
        <v>-1</v>
      </c>
      <c r="J75" t="s">
        <v>1157</v>
      </c>
      <c r="L75" s="27">
        <v>0</v>
      </c>
      <c r="M75">
        <v>0</v>
      </c>
      <c r="N75">
        <v>4</v>
      </c>
      <c r="T75" s="27">
        <v>0</v>
      </c>
      <c r="U75" s="27"/>
      <c r="V75" s="27"/>
      <c r="W75">
        <v>0</v>
      </c>
      <c r="Z75">
        <v>34.1</v>
      </c>
      <c r="AA75">
        <v>7.85</v>
      </c>
      <c r="AB75">
        <v>6.52</v>
      </c>
      <c r="AD75">
        <v>34</v>
      </c>
      <c r="AE75" s="57">
        <f t="shared" si="1"/>
        <v>0</v>
      </c>
      <c r="AF75" s="59">
        <v>0</v>
      </c>
      <c r="AG75" s="57">
        <v>0</v>
      </c>
      <c r="AH75" s="57">
        <v>1745.3062</v>
      </c>
      <c r="AJ75" s="53"/>
      <c r="AL75" s="54">
        <v>7.7923289334559179E-2</v>
      </c>
      <c r="AM75" s="30">
        <v>1.62962962962963</v>
      </c>
      <c r="AN75" s="30">
        <v>2.518518518518519</v>
      </c>
      <c r="AO75" s="30">
        <v>0.88888888888888884</v>
      </c>
      <c r="AP75" s="30">
        <v>0</v>
      </c>
      <c r="AQ75" s="30">
        <v>0.32352941176470579</v>
      </c>
      <c r="AR75" s="30">
        <v>0.5</v>
      </c>
      <c r="AS75" s="30">
        <v>0.1764705882352941</v>
      </c>
      <c r="AT75" s="30">
        <v>0</v>
      </c>
      <c r="AU75" s="27">
        <v>0.82</v>
      </c>
      <c r="AV75" s="27">
        <v>3.44</v>
      </c>
      <c r="AW75" s="27">
        <v>2.62</v>
      </c>
      <c r="AX75" s="27">
        <v>2.642962962962963</v>
      </c>
      <c r="AY75">
        <v>2.642962962962963</v>
      </c>
      <c r="AZ75">
        <v>5.9454711914814808</v>
      </c>
      <c r="BC75" s="62">
        <v>0.52945551775309363</v>
      </c>
    </row>
    <row r="76" spans="1:55" x14ac:dyDescent="0.3">
      <c r="A76" s="2" t="s">
        <v>60</v>
      </c>
      <c r="B76" s="15" t="s">
        <v>737</v>
      </c>
      <c r="C76" s="15"/>
      <c r="F76" s="2">
        <v>2.54</v>
      </c>
      <c r="G76" s="2" t="s">
        <v>62</v>
      </c>
      <c r="H76" s="11" t="s">
        <v>562</v>
      </c>
      <c r="I76" t="s">
        <v>639</v>
      </c>
      <c r="J76"/>
      <c r="L76" s="27">
        <v>1</v>
      </c>
      <c r="M76">
        <v>2</v>
      </c>
      <c r="N76">
        <v>0</v>
      </c>
      <c r="O76" s="2">
        <v>3.8860999999999999</v>
      </c>
      <c r="P76" s="2">
        <v>3.8860999999999999</v>
      </c>
      <c r="Q76" s="2">
        <v>12.5922</v>
      </c>
      <c r="R76" s="2" t="s">
        <v>440</v>
      </c>
      <c r="T76" s="27">
        <v>3.8962357000000001</v>
      </c>
      <c r="U76" s="27">
        <v>3.8962353200000002</v>
      </c>
      <c r="V76" s="27">
        <v>6.87349342</v>
      </c>
      <c r="W76">
        <v>3.8839999999999999</v>
      </c>
      <c r="X76">
        <v>3.8839999999999999</v>
      </c>
      <c r="Y76">
        <v>12.6</v>
      </c>
      <c r="Z76">
        <v>0</v>
      </c>
      <c r="AD76">
        <v>8</v>
      </c>
      <c r="AE76" s="57">
        <f t="shared" si="1"/>
        <v>190.164548614962</v>
      </c>
      <c r="AF76" s="59">
        <v>95.595427689592043</v>
      </c>
      <c r="AG76" s="57">
        <v>190.07674560000001</v>
      </c>
      <c r="AH76" s="57">
        <v>0</v>
      </c>
      <c r="AJ76" s="53">
        <v>8.3686010862117841E-2</v>
      </c>
      <c r="AK76" s="54">
        <v>8.4176525379230829E-2</v>
      </c>
      <c r="AM76" s="30">
        <v>2</v>
      </c>
      <c r="AN76" s="30">
        <v>2.285714285714286</v>
      </c>
      <c r="AO76" s="30">
        <v>0.2857142857142857</v>
      </c>
      <c r="AP76" s="30">
        <v>0</v>
      </c>
      <c r="AQ76" s="30">
        <v>0.4375</v>
      </c>
      <c r="AR76" s="30">
        <v>0.5</v>
      </c>
      <c r="AS76" s="30">
        <v>6.25E-2</v>
      </c>
      <c r="AT76" s="30">
        <v>0</v>
      </c>
      <c r="AU76" s="27">
        <v>0.95</v>
      </c>
      <c r="AV76" s="27">
        <v>3.44</v>
      </c>
      <c r="AW76" s="27">
        <v>2.4900000000000002</v>
      </c>
      <c r="AX76" s="27">
        <v>2.4571428571428569</v>
      </c>
      <c r="AY76">
        <v>2.4571428571428569</v>
      </c>
      <c r="AZ76">
        <v>5.6224409357142857</v>
      </c>
      <c r="BA76" s="62">
        <v>0.57028696666713652</v>
      </c>
      <c r="BB76" s="62">
        <v>0.57362962851932398</v>
      </c>
    </row>
    <row r="77" spans="1:55" x14ac:dyDescent="0.3">
      <c r="A77" s="2" t="s">
        <v>61</v>
      </c>
      <c r="B77" s="19" t="s">
        <v>898</v>
      </c>
      <c r="C77" s="15"/>
      <c r="F77" s="2">
        <v>2.3199999999999998</v>
      </c>
      <c r="G77" s="2" t="s">
        <v>62</v>
      </c>
      <c r="H77" s="34" t="s">
        <v>562</v>
      </c>
      <c r="I77" s="1" t="s">
        <v>639</v>
      </c>
      <c r="J77"/>
      <c r="L77" s="27">
        <v>0</v>
      </c>
      <c r="M77">
        <v>2</v>
      </c>
      <c r="N77">
        <v>0</v>
      </c>
      <c r="O77" s="2">
        <v>3.8915000000000002</v>
      </c>
      <c r="P77" s="2">
        <v>3.8915000000000002</v>
      </c>
      <c r="Q77" s="2">
        <v>12.589499999999999</v>
      </c>
      <c r="R77" s="2" t="s">
        <v>440</v>
      </c>
      <c r="T77" s="27">
        <v>0</v>
      </c>
      <c r="U77" s="27"/>
      <c r="V77" s="27"/>
      <c r="W77">
        <v>3.8839999999999999</v>
      </c>
      <c r="X77">
        <v>3.8839999999999999</v>
      </c>
      <c r="Y77">
        <v>12.6</v>
      </c>
      <c r="Z77">
        <v>0</v>
      </c>
      <c r="AD77">
        <v>8</v>
      </c>
      <c r="AE77" s="57">
        <f t="shared" si="1"/>
        <v>190.65252074137501</v>
      </c>
      <c r="AF77" s="59">
        <v>0</v>
      </c>
      <c r="AG77" s="57">
        <v>190.07674560000001</v>
      </c>
      <c r="AH77" s="57">
        <v>0</v>
      </c>
      <c r="AJ77" s="53"/>
      <c r="AK77" s="54">
        <v>8.4176525379230829E-2</v>
      </c>
      <c r="AM77" s="30">
        <v>2</v>
      </c>
      <c r="AN77" s="30">
        <v>2.285714285714286</v>
      </c>
      <c r="AO77" s="30">
        <v>0.3</v>
      </c>
      <c r="AP77" s="30">
        <v>0</v>
      </c>
      <c r="AQ77" s="30">
        <v>0.43613707165109028</v>
      </c>
      <c r="AR77" s="30">
        <v>0.49844236760124599</v>
      </c>
      <c r="AS77" s="30">
        <v>6.5420560747663545E-2</v>
      </c>
      <c r="AT77" s="30">
        <v>0</v>
      </c>
      <c r="AU77" s="27">
        <v>0.95</v>
      </c>
      <c r="AV77" s="27">
        <v>3.44</v>
      </c>
      <c r="AW77" s="27">
        <v>2.4900000000000002</v>
      </c>
      <c r="AX77" s="27">
        <v>2.4592857142857141</v>
      </c>
      <c r="AY77">
        <v>2.459285714285715</v>
      </c>
      <c r="AZ77">
        <v>5.625208883928571</v>
      </c>
      <c r="BA77" s="62">
        <v>0.57028696666713652</v>
      </c>
      <c r="BB77" s="62">
        <v>0.57362962851932398</v>
      </c>
    </row>
    <row r="78" spans="1:55" x14ac:dyDescent="0.3">
      <c r="A78" s="2" t="s">
        <v>887</v>
      </c>
      <c r="B78" s="19" t="s">
        <v>899</v>
      </c>
      <c r="C78" s="15"/>
      <c r="F78" s="2">
        <v>2.2200000000000002</v>
      </c>
      <c r="G78" s="2" t="s">
        <v>62</v>
      </c>
      <c r="H78" s="34" t="s">
        <v>562</v>
      </c>
      <c r="I78" s="1" t="s">
        <v>639</v>
      </c>
      <c r="J78"/>
      <c r="L78" s="27">
        <v>0</v>
      </c>
      <c r="M78">
        <v>2</v>
      </c>
      <c r="N78">
        <v>0</v>
      </c>
      <c r="O78" s="2">
        <v>3.8965000000000001</v>
      </c>
      <c r="P78" s="2">
        <v>3.8965000000000001</v>
      </c>
      <c r="Q78" s="2">
        <v>12.6137</v>
      </c>
      <c r="R78" s="2" t="s">
        <v>440</v>
      </c>
      <c r="T78" s="27">
        <v>0</v>
      </c>
      <c r="U78" s="27"/>
      <c r="V78" s="27"/>
      <c r="W78">
        <v>3.8839999999999999</v>
      </c>
      <c r="X78">
        <v>3.8839999999999999</v>
      </c>
      <c r="Y78">
        <v>12.6</v>
      </c>
      <c r="Z78">
        <v>0</v>
      </c>
      <c r="AD78">
        <v>8</v>
      </c>
      <c r="AE78" s="57">
        <f t="shared" si="1"/>
        <v>191.51017750782501</v>
      </c>
      <c r="AF78" s="59">
        <v>0</v>
      </c>
      <c r="AG78" s="57">
        <v>190.07674560000001</v>
      </c>
      <c r="AH78" s="57">
        <v>0</v>
      </c>
      <c r="AJ78" s="53"/>
      <c r="AK78" s="54">
        <v>8.4176525379230829E-2</v>
      </c>
      <c r="AM78" s="30">
        <v>2</v>
      </c>
      <c r="AN78" s="30">
        <v>2.285714285714286</v>
      </c>
      <c r="AO78" s="30">
        <v>0.31428571428571428</v>
      </c>
      <c r="AP78" s="30">
        <v>0</v>
      </c>
      <c r="AQ78" s="30">
        <v>0.43478260869565211</v>
      </c>
      <c r="AR78" s="30">
        <v>0.49689440993788808</v>
      </c>
      <c r="AS78" s="30">
        <v>6.8322981366459631E-2</v>
      </c>
      <c r="AT78" s="30">
        <v>0</v>
      </c>
      <c r="AU78" s="27">
        <v>0.95</v>
      </c>
      <c r="AV78" s="27">
        <v>3.44</v>
      </c>
      <c r="AW78" s="27">
        <v>2.4900000000000002</v>
      </c>
      <c r="AX78" s="27">
        <v>2.4614285714285709</v>
      </c>
      <c r="AY78">
        <v>2.4614285714285709</v>
      </c>
      <c r="AZ78">
        <v>5.627976832142858</v>
      </c>
      <c r="BA78" s="62">
        <v>0.57028696666713652</v>
      </c>
      <c r="BB78" s="62">
        <v>0.57362962851932398</v>
      </c>
    </row>
    <row r="79" spans="1:55" x14ac:dyDescent="0.3">
      <c r="A79" s="2" t="s">
        <v>888</v>
      </c>
      <c r="B79" s="19" t="s">
        <v>900</v>
      </c>
      <c r="C79" s="15"/>
      <c r="F79" s="2">
        <v>2.16</v>
      </c>
      <c r="G79" s="2" t="s">
        <v>62</v>
      </c>
      <c r="H79" s="34" t="s">
        <v>562</v>
      </c>
      <c r="I79" s="1" t="s">
        <v>639</v>
      </c>
      <c r="J79"/>
      <c r="L79" s="27">
        <v>0</v>
      </c>
      <c r="M79">
        <v>2</v>
      </c>
      <c r="N79">
        <v>0</v>
      </c>
      <c r="O79" s="2">
        <v>3.9016999999999999</v>
      </c>
      <c r="P79" s="2">
        <v>3.9016999999999999</v>
      </c>
      <c r="Q79" s="2">
        <v>12.593500000000001</v>
      </c>
      <c r="R79" s="2" t="s">
        <v>440</v>
      </c>
      <c r="T79" s="27">
        <v>0</v>
      </c>
      <c r="U79" s="27"/>
      <c r="V79" s="27"/>
      <c r="W79">
        <v>3.8839999999999999</v>
      </c>
      <c r="X79">
        <v>3.8839999999999999</v>
      </c>
      <c r="Y79">
        <v>12.6</v>
      </c>
      <c r="Z79">
        <v>0</v>
      </c>
      <c r="AD79">
        <v>8</v>
      </c>
      <c r="AE79" s="57">
        <f t="shared" si="1"/>
        <v>191.71416120521499</v>
      </c>
      <c r="AF79" s="59">
        <v>0</v>
      </c>
      <c r="AG79" s="57">
        <v>190.07674560000001</v>
      </c>
      <c r="AH79" s="57">
        <v>0</v>
      </c>
      <c r="AJ79" s="53"/>
      <c r="AK79" s="54">
        <v>8.4176525379230829E-2</v>
      </c>
      <c r="AM79" s="30">
        <v>2</v>
      </c>
      <c r="AN79" s="30">
        <v>2.285714285714286</v>
      </c>
      <c r="AO79" s="30">
        <v>0.32857142857142863</v>
      </c>
      <c r="AP79" s="30">
        <v>0</v>
      </c>
      <c r="AQ79" s="30">
        <v>0.43343653250774</v>
      </c>
      <c r="AR79" s="30">
        <v>0.49535603715170279</v>
      </c>
      <c r="AS79" s="30">
        <v>7.1207430340557279E-2</v>
      </c>
      <c r="AT79" s="30">
        <v>0</v>
      </c>
      <c r="AU79" s="27">
        <v>0.95</v>
      </c>
      <c r="AV79" s="27">
        <v>3.44</v>
      </c>
      <c r="AW79" s="27">
        <v>2.4900000000000002</v>
      </c>
      <c r="AX79" s="27">
        <v>2.463571428571429</v>
      </c>
      <c r="AY79">
        <v>2.463571428571429</v>
      </c>
      <c r="AZ79">
        <v>5.6307447803571433</v>
      </c>
      <c r="BA79" s="62">
        <v>0.57028696666713652</v>
      </c>
      <c r="BB79" s="62">
        <v>0.57362962851932398</v>
      </c>
    </row>
    <row r="80" spans="1:55" x14ac:dyDescent="0.3">
      <c r="A80" s="2" t="s">
        <v>889</v>
      </c>
      <c r="B80" s="19" t="s">
        <v>901</v>
      </c>
      <c r="C80" s="15"/>
      <c r="F80" s="2">
        <v>2.1</v>
      </c>
      <c r="G80" s="2" t="s">
        <v>62</v>
      </c>
      <c r="H80" s="34" t="s">
        <v>562</v>
      </c>
      <c r="I80" s="1" t="s">
        <v>639</v>
      </c>
      <c r="J80"/>
      <c r="L80" s="27">
        <v>0</v>
      </c>
      <c r="M80">
        <v>2</v>
      </c>
      <c r="N80">
        <v>0</v>
      </c>
      <c r="O80" s="2">
        <v>3.9022000000000001</v>
      </c>
      <c r="P80" s="2">
        <v>3.9022000000000001</v>
      </c>
      <c r="Q80" s="2">
        <v>12.6189</v>
      </c>
      <c r="R80" s="2" t="s">
        <v>440</v>
      </c>
      <c r="T80" s="27">
        <v>0</v>
      </c>
      <c r="U80" s="27"/>
      <c r="V80" s="27"/>
      <c r="W80">
        <v>3.8839999999999999</v>
      </c>
      <c r="X80">
        <v>3.8839999999999999</v>
      </c>
      <c r="Y80">
        <v>12.6</v>
      </c>
      <c r="Z80">
        <v>0</v>
      </c>
      <c r="AD80">
        <v>8</v>
      </c>
      <c r="AE80" s="57">
        <f t="shared" si="1"/>
        <v>192.15007039947599</v>
      </c>
      <c r="AF80" s="59">
        <v>0</v>
      </c>
      <c r="AG80" s="57">
        <v>190.07674560000001</v>
      </c>
      <c r="AH80" s="57">
        <v>0</v>
      </c>
      <c r="AJ80" s="53"/>
      <c r="AK80" s="54">
        <v>8.4176525379230829E-2</v>
      </c>
      <c r="AM80" s="30">
        <v>2</v>
      </c>
      <c r="AN80" s="30">
        <v>2.285714285714286</v>
      </c>
      <c r="AO80" s="30">
        <v>0.34285714285714292</v>
      </c>
      <c r="AP80" s="30">
        <v>0</v>
      </c>
      <c r="AQ80" s="30">
        <v>0.4320987654320988</v>
      </c>
      <c r="AR80" s="30">
        <v>0.49382716049382719</v>
      </c>
      <c r="AS80" s="30">
        <v>7.4074074074074084E-2</v>
      </c>
      <c r="AT80" s="30">
        <v>0</v>
      </c>
      <c r="AU80" s="27">
        <v>0.95</v>
      </c>
      <c r="AV80" s="27">
        <v>3.44</v>
      </c>
      <c r="AW80" s="27">
        <v>2.4900000000000002</v>
      </c>
      <c r="AX80" s="27">
        <v>2.4657142857142849</v>
      </c>
      <c r="AY80">
        <v>2.4657142857142862</v>
      </c>
      <c r="AZ80">
        <v>5.6335127285714286</v>
      </c>
      <c r="BA80" s="62">
        <v>0.57028696666713652</v>
      </c>
      <c r="BB80" s="62">
        <v>0.57362962851932398</v>
      </c>
    </row>
    <row r="81" spans="1:54" x14ac:dyDescent="0.3">
      <c r="A81" s="2" t="s">
        <v>890</v>
      </c>
      <c r="B81" s="19" t="s">
        <v>902</v>
      </c>
      <c r="C81" s="15"/>
      <c r="F81" s="2">
        <v>2.08</v>
      </c>
      <c r="G81" s="2" t="s">
        <v>62</v>
      </c>
      <c r="H81" s="34" t="s">
        <v>562</v>
      </c>
      <c r="I81" s="1" t="s">
        <v>639</v>
      </c>
      <c r="J81"/>
      <c r="L81" s="27">
        <v>0</v>
      </c>
      <c r="M81">
        <v>2</v>
      </c>
      <c r="N81">
        <v>0</v>
      </c>
      <c r="O81" s="2">
        <v>3.9043999999999999</v>
      </c>
      <c r="P81" s="2">
        <v>3.9043999999999999</v>
      </c>
      <c r="Q81" s="2">
        <v>12.6092</v>
      </c>
      <c r="R81" s="2" t="s">
        <v>440</v>
      </c>
      <c r="T81" s="27">
        <v>0</v>
      </c>
      <c r="U81" s="27"/>
      <c r="V81" s="27"/>
      <c r="W81">
        <v>3.8839999999999999</v>
      </c>
      <c r="X81">
        <v>3.8839999999999999</v>
      </c>
      <c r="Y81">
        <v>12.6</v>
      </c>
      <c r="Z81">
        <v>0</v>
      </c>
      <c r="AD81">
        <v>8</v>
      </c>
      <c r="AE81" s="57">
        <f t="shared" si="1"/>
        <v>192.21892385811199</v>
      </c>
      <c r="AF81" s="59">
        <v>0</v>
      </c>
      <c r="AG81" s="57">
        <v>190.07674560000001</v>
      </c>
      <c r="AH81" s="57">
        <v>0</v>
      </c>
      <c r="AJ81" s="53"/>
      <c r="AK81" s="54">
        <v>8.4176525379230829E-2</v>
      </c>
      <c r="AM81" s="30">
        <v>2</v>
      </c>
      <c r="AN81" s="30">
        <v>2.285714285714286</v>
      </c>
      <c r="AO81" s="30">
        <v>0.35714285714285721</v>
      </c>
      <c r="AP81" s="30">
        <v>0</v>
      </c>
      <c r="AQ81" s="30">
        <v>0.43076923076923068</v>
      </c>
      <c r="AR81" s="30">
        <v>0.49230769230769222</v>
      </c>
      <c r="AS81" s="30">
        <v>7.6923076923076913E-2</v>
      </c>
      <c r="AT81" s="30">
        <v>0</v>
      </c>
      <c r="AU81" s="27">
        <v>0.95</v>
      </c>
      <c r="AV81" s="27">
        <v>3.44</v>
      </c>
      <c r="AW81" s="27">
        <v>2.4900000000000002</v>
      </c>
      <c r="AX81" s="27">
        <v>2.467857142857143</v>
      </c>
      <c r="AY81">
        <v>2.467857142857143</v>
      </c>
      <c r="AZ81">
        <v>5.6362806767857148</v>
      </c>
      <c r="BA81" s="62">
        <v>0.57028696666713652</v>
      </c>
      <c r="BB81" s="62">
        <v>0.57362962851932398</v>
      </c>
    </row>
    <row r="82" spans="1:54" x14ac:dyDescent="0.3">
      <c r="A82" s="2" t="s">
        <v>215</v>
      </c>
      <c r="B82" s="19" t="s">
        <v>738</v>
      </c>
      <c r="C82" s="15"/>
      <c r="F82" s="2">
        <v>4.0999999999999996</v>
      </c>
      <c r="G82" s="2" t="s">
        <v>64</v>
      </c>
      <c r="H82" s="11" t="s">
        <v>591</v>
      </c>
      <c r="I82" t="s">
        <v>640</v>
      </c>
      <c r="J82"/>
      <c r="L82" s="27">
        <v>1</v>
      </c>
      <c r="M82">
        <v>1</v>
      </c>
      <c r="N82">
        <v>0</v>
      </c>
      <c r="O82" s="2">
        <v>3.87</v>
      </c>
      <c r="P82" s="2">
        <v>3.87</v>
      </c>
      <c r="Q82" s="2">
        <v>15.1</v>
      </c>
      <c r="R82" s="2" t="s">
        <v>439</v>
      </c>
      <c r="T82" s="27">
        <v>3.950634</v>
      </c>
      <c r="U82" s="27">
        <v>3.950634</v>
      </c>
      <c r="V82" s="27">
        <v>15.513552000000001</v>
      </c>
      <c r="W82">
        <v>3.8658999999999999</v>
      </c>
      <c r="X82">
        <v>3.8658999999999999</v>
      </c>
      <c r="Y82">
        <v>15.2538</v>
      </c>
      <c r="Z82">
        <v>0</v>
      </c>
      <c r="AD82">
        <v>20</v>
      </c>
      <c r="AE82" s="57">
        <f t="shared" si="1"/>
        <v>226.15119000000001</v>
      </c>
      <c r="AF82" s="59">
        <v>242.1279024923125</v>
      </c>
      <c r="AG82" s="57">
        <v>227.970829547178</v>
      </c>
      <c r="AH82" s="57">
        <v>0</v>
      </c>
      <c r="AJ82" s="53">
        <v>8.2600971611006269E-2</v>
      </c>
      <c r="AK82" s="54">
        <v>8.7730522539775438E-2</v>
      </c>
      <c r="AM82" s="30">
        <v>1.9375</v>
      </c>
      <c r="AN82" s="30">
        <v>2.5</v>
      </c>
      <c r="AO82" s="30">
        <v>0.5625</v>
      </c>
      <c r="AP82" s="30">
        <v>2.625</v>
      </c>
      <c r="AQ82" s="30">
        <v>0.25409836065573771</v>
      </c>
      <c r="AR82" s="30">
        <v>0.32786885245901642</v>
      </c>
      <c r="AS82" s="30">
        <v>7.3770491803278687E-2</v>
      </c>
      <c r="AT82" s="30">
        <v>0.34426229508196721</v>
      </c>
      <c r="AU82" s="27">
        <v>0.79</v>
      </c>
      <c r="AV82" s="27">
        <v>3.44</v>
      </c>
      <c r="AW82" s="27">
        <v>2.65</v>
      </c>
      <c r="AX82" s="27">
        <v>2.6056249999999999</v>
      </c>
      <c r="AY82">
        <v>2.6056249999999999</v>
      </c>
      <c r="AZ82">
        <v>5.9703320286696879</v>
      </c>
      <c r="BA82" s="62">
        <v>0.52453741991489755</v>
      </c>
      <c r="BB82" s="62">
        <v>0.55711138795694093</v>
      </c>
    </row>
    <row r="83" spans="1:54" x14ac:dyDescent="0.3">
      <c r="A83" s="2" t="s">
        <v>683</v>
      </c>
      <c r="B83" s="19" t="s">
        <v>903</v>
      </c>
      <c r="C83" s="2" t="s">
        <v>685</v>
      </c>
      <c r="F83" s="2">
        <v>4.3</v>
      </c>
      <c r="G83" s="2" t="s">
        <v>64</v>
      </c>
      <c r="H83" s="14" t="s">
        <v>687</v>
      </c>
      <c r="I83">
        <v>7221084</v>
      </c>
      <c r="J83"/>
      <c r="L83" s="27">
        <v>0</v>
      </c>
      <c r="M83">
        <v>2</v>
      </c>
      <c r="N83">
        <v>0</v>
      </c>
      <c r="O83" s="1">
        <v>3.87</v>
      </c>
      <c r="P83" s="1">
        <v>3.87</v>
      </c>
      <c r="Q83" s="2">
        <v>17.2</v>
      </c>
      <c r="R83" s="2" t="s">
        <v>439</v>
      </c>
      <c r="T83" s="27">
        <v>0</v>
      </c>
      <c r="U83" s="27"/>
      <c r="V83" s="27"/>
      <c r="W83">
        <v>3.8607</v>
      </c>
      <c r="X83">
        <v>3.8607</v>
      </c>
      <c r="Y83">
        <v>29.216000000000001</v>
      </c>
      <c r="Z83">
        <v>0</v>
      </c>
      <c r="AD83">
        <v>20</v>
      </c>
      <c r="AE83" s="57">
        <f t="shared" si="1"/>
        <v>257.60268000000002</v>
      </c>
      <c r="AF83" s="59">
        <v>0</v>
      </c>
      <c r="AG83" s="57">
        <v>435.46461117984001</v>
      </c>
      <c r="AH83" s="57">
        <v>0</v>
      </c>
      <c r="AJ83" s="53"/>
      <c r="AK83" s="54">
        <v>9.1855914288016927E-2</v>
      </c>
      <c r="AM83" s="30">
        <v>1.940917661847894</v>
      </c>
      <c r="AN83" s="30">
        <v>2.5141420490257702</v>
      </c>
      <c r="AO83" s="30">
        <v>0.56568196103079826</v>
      </c>
      <c r="AP83" s="30">
        <v>2.6398491514770579</v>
      </c>
      <c r="AQ83" s="30">
        <v>0.2533639645553003</v>
      </c>
      <c r="AR83" s="30">
        <v>0.32819166393173621</v>
      </c>
      <c r="AS83" s="30">
        <v>7.3843124384640635E-2</v>
      </c>
      <c r="AT83" s="30">
        <v>0.34460124712832302</v>
      </c>
      <c r="AU83" s="27">
        <v>0.79</v>
      </c>
      <c r="AV83" s="27">
        <v>3.44</v>
      </c>
      <c r="AW83" s="27">
        <v>2.65</v>
      </c>
      <c r="AX83" s="27">
        <v>2.62350722815839</v>
      </c>
      <c r="AY83">
        <v>2.6235072281583909</v>
      </c>
      <c r="AZ83">
        <v>6.0278785903935539</v>
      </c>
      <c r="BB83" s="62">
        <v>0</v>
      </c>
    </row>
    <row r="84" spans="1:54" x14ac:dyDescent="0.3">
      <c r="A84" s="2" t="s">
        <v>684</v>
      </c>
      <c r="B84" s="19" t="s">
        <v>904</v>
      </c>
      <c r="C84" s="2" t="s">
        <v>686</v>
      </c>
      <c r="F84" s="2">
        <v>4.2</v>
      </c>
      <c r="G84" s="2" t="s">
        <v>64</v>
      </c>
      <c r="H84" s="11">
        <v>-1</v>
      </c>
      <c r="I84">
        <v>-1</v>
      </c>
      <c r="J84"/>
      <c r="K84" s="2">
        <v>1</v>
      </c>
      <c r="L84" s="27">
        <v>0</v>
      </c>
      <c r="M84">
        <v>0</v>
      </c>
      <c r="N84">
        <v>0</v>
      </c>
      <c r="O84" s="1">
        <v>3.87</v>
      </c>
      <c r="P84" s="1">
        <v>3.87</v>
      </c>
      <c r="Q84" s="2">
        <v>14.4</v>
      </c>
      <c r="R84" s="2" t="s">
        <v>439</v>
      </c>
      <c r="T84" s="27">
        <v>0</v>
      </c>
      <c r="U84" s="27"/>
      <c r="V84" s="27"/>
      <c r="W84">
        <v>0</v>
      </c>
      <c r="Z84">
        <v>0</v>
      </c>
      <c r="AD84">
        <v>20</v>
      </c>
      <c r="AE84" s="57">
        <f t="shared" si="1"/>
        <v>215.66736</v>
      </c>
      <c r="AF84" s="59">
        <v>0</v>
      </c>
      <c r="AG84" s="57">
        <v>0</v>
      </c>
      <c r="AH84" s="57">
        <v>0</v>
      </c>
      <c r="AI84" s="54">
        <f>K84*AD84/AE84</f>
        <v>9.2735405116471964E-2</v>
      </c>
      <c r="AJ84" s="53"/>
      <c r="AM84" s="30">
        <v>1.937926753569212</v>
      </c>
      <c r="AN84" s="30">
        <v>2.4829298572315328</v>
      </c>
      <c r="AO84" s="30">
        <v>0.55865921787709494</v>
      </c>
      <c r="AP84" s="30">
        <v>2.6070763500931098</v>
      </c>
      <c r="AQ84" s="30">
        <v>0.25544100801832759</v>
      </c>
      <c r="AR84" s="30">
        <v>0.32727867779414171</v>
      </c>
      <c r="AS84" s="30">
        <v>7.3637702503681887E-2</v>
      </c>
      <c r="AT84" s="30">
        <v>0.3436426116838488</v>
      </c>
      <c r="AU84" s="27">
        <v>0.79</v>
      </c>
      <c r="AV84" s="27">
        <v>3.44</v>
      </c>
      <c r="AW84" s="27">
        <v>2.65</v>
      </c>
      <c r="AX84" s="27">
        <v>2.671675977653631</v>
      </c>
      <c r="AY84">
        <v>2.671675977653631</v>
      </c>
      <c r="AZ84">
        <v>6.2243029613210306</v>
      </c>
    </row>
    <row r="85" spans="1:54" x14ac:dyDescent="0.3">
      <c r="A85" s="2" t="s">
        <v>859</v>
      </c>
      <c r="B85" s="19" t="s">
        <v>905</v>
      </c>
      <c r="C85" s="2" t="s">
        <v>858</v>
      </c>
      <c r="F85" s="2">
        <v>4</v>
      </c>
      <c r="G85" s="2" t="s">
        <v>64</v>
      </c>
      <c r="H85" s="11">
        <v>-1</v>
      </c>
      <c r="I85">
        <v>-1</v>
      </c>
      <c r="J85"/>
      <c r="K85" s="2">
        <v>2</v>
      </c>
      <c r="L85" s="27">
        <v>0</v>
      </c>
      <c r="M85">
        <v>0</v>
      </c>
      <c r="N85">
        <v>0</v>
      </c>
      <c r="O85" s="1">
        <v>3.87</v>
      </c>
      <c r="P85" s="1">
        <v>3.87</v>
      </c>
      <c r="Q85" s="2">
        <v>28.5</v>
      </c>
      <c r="R85" s="2" t="s">
        <v>439</v>
      </c>
      <c r="T85" s="27">
        <v>0</v>
      </c>
      <c r="U85" s="27"/>
      <c r="V85" s="27"/>
      <c r="W85">
        <v>0</v>
      </c>
      <c r="Z85">
        <v>0</v>
      </c>
      <c r="AD85">
        <v>20</v>
      </c>
      <c r="AE85" s="57">
        <f t="shared" si="1"/>
        <v>426.84165000000002</v>
      </c>
      <c r="AF85" s="59">
        <v>0</v>
      </c>
      <c r="AG85" s="57">
        <v>0</v>
      </c>
      <c r="AH85" s="57">
        <v>0</v>
      </c>
      <c r="AI85" s="54">
        <f>K85*AD85/AE85</f>
        <v>9.3711567275592711E-2</v>
      </c>
      <c r="AJ85" s="53"/>
      <c r="AM85" s="30">
        <v>1.9375</v>
      </c>
      <c r="AN85" s="30">
        <v>2.5</v>
      </c>
      <c r="AO85" s="30">
        <v>0.5625</v>
      </c>
      <c r="AP85" s="30">
        <v>2.625</v>
      </c>
      <c r="AQ85" s="30">
        <v>0.25409836065573771</v>
      </c>
      <c r="AR85" s="30">
        <v>0.32786885245901642</v>
      </c>
      <c r="AS85" s="30">
        <v>7.3770491803278687E-2</v>
      </c>
      <c r="AT85" s="30">
        <v>0.34426229508196721</v>
      </c>
      <c r="AU85" s="27">
        <v>1</v>
      </c>
      <c r="AV85" s="27">
        <v>3.44</v>
      </c>
      <c r="AW85" s="27">
        <v>2.44</v>
      </c>
      <c r="AX85" s="27">
        <v>2.6937500000000001</v>
      </c>
      <c r="AY85">
        <v>2.6937500000000001</v>
      </c>
      <c r="AZ85">
        <v>6.2824412981156881</v>
      </c>
    </row>
    <row r="86" spans="1:54" x14ac:dyDescent="0.3">
      <c r="A86" s="2" t="s">
        <v>65</v>
      </c>
      <c r="B86" s="15" t="s">
        <v>739</v>
      </c>
      <c r="C86" s="15"/>
      <c r="F86" s="2">
        <v>2.62</v>
      </c>
      <c r="G86" s="2" t="s">
        <v>66</v>
      </c>
      <c r="H86" s="11" t="s">
        <v>563</v>
      </c>
      <c r="I86" t="s">
        <v>641</v>
      </c>
      <c r="J86"/>
      <c r="L86" s="27">
        <v>2</v>
      </c>
      <c r="M86">
        <v>4</v>
      </c>
      <c r="N86">
        <v>0</v>
      </c>
      <c r="O86" s="2">
        <v>5.4580000000000002</v>
      </c>
      <c r="P86" s="2">
        <v>5.4210000000000003</v>
      </c>
      <c r="Q86" s="2">
        <v>41.02</v>
      </c>
      <c r="R86" s="2" t="s">
        <v>450</v>
      </c>
      <c r="T86" s="27">
        <v>5.5344280000000001</v>
      </c>
      <c r="U86" s="27">
        <v>5.4860709999999999</v>
      </c>
      <c r="V86" s="27">
        <v>20.96113527</v>
      </c>
      <c r="W86">
        <v>5.4676999999999998</v>
      </c>
      <c r="X86">
        <v>5.4396000000000004</v>
      </c>
      <c r="Y86">
        <v>41.247500000000002</v>
      </c>
      <c r="Z86">
        <v>0</v>
      </c>
      <c r="AD86">
        <v>30</v>
      </c>
      <c r="AE86" s="57">
        <f t="shared" si="1"/>
        <v>1213.6922943600002</v>
      </c>
      <c r="AF86" s="59">
        <v>630.95473618941708</v>
      </c>
      <c r="AG86" s="57">
        <v>1226.7873076977</v>
      </c>
      <c r="AH86" s="57">
        <v>0</v>
      </c>
      <c r="AJ86" s="53">
        <v>9.5093984653104466E-2</v>
      </c>
      <c r="AK86" s="54">
        <v>9.781646683743643E-2</v>
      </c>
      <c r="AM86" s="30">
        <v>2</v>
      </c>
      <c r="AN86" s="30">
        <v>3.125</v>
      </c>
      <c r="AO86" s="30">
        <v>2.583333333333333</v>
      </c>
      <c r="AP86" s="30">
        <v>2.916666666666667</v>
      </c>
      <c r="AQ86" s="30">
        <v>0.18823529411764711</v>
      </c>
      <c r="AR86" s="30">
        <v>0.29411764705882348</v>
      </c>
      <c r="AS86" s="30">
        <v>0.24313725490196081</v>
      </c>
      <c r="AT86" s="30">
        <v>0.2745098039215686</v>
      </c>
      <c r="AU86" s="27">
        <v>1.54</v>
      </c>
      <c r="AV86" s="27">
        <v>3.44</v>
      </c>
      <c r="AW86" s="27">
        <v>1.9</v>
      </c>
      <c r="AX86" s="27">
        <v>2.839583333333334</v>
      </c>
      <c r="AY86">
        <v>2.8395833333333331</v>
      </c>
      <c r="AZ86">
        <v>6.168614470625001</v>
      </c>
      <c r="BA86" s="62">
        <v>0.52762523515344584</v>
      </c>
      <c r="BB86" s="62">
        <v>0</v>
      </c>
    </row>
    <row r="87" spans="1:54" x14ac:dyDescent="0.3">
      <c r="A87" s="2" t="s">
        <v>67</v>
      </c>
      <c r="B87" s="15" t="s">
        <v>740</v>
      </c>
      <c r="C87" s="15"/>
      <c r="F87" s="2">
        <v>2.67</v>
      </c>
      <c r="G87" s="2" t="s">
        <v>66</v>
      </c>
      <c r="H87" s="11">
        <v>-1</v>
      </c>
      <c r="I87">
        <v>-1</v>
      </c>
      <c r="J87"/>
      <c r="K87" s="2">
        <v>4</v>
      </c>
      <c r="L87" s="27">
        <v>0</v>
      </c>
      <c r="M87">
        <v>0</v>
      </c>
      <c r="N87">
        <v>0</v>
      </c>
      <c r="O87" s="2">
        <v>5.4359999999999999</v>
      </c>
      <c r="P87" s="2">
        <v>5.42</v>
      </c>
      <c r="Q87" s="2">
        <v>41.19</v>
      </c>
      <c r="R87" s="2" t="s">
        <v>450</v>
      </c>
      <c r="T87" s="27">
        <v>0</v>
      </c>
      <c r="U87" s="27"/>
      <c r="V87" s="27"/>
      <c r="W87">
        <v>0</v>
      </c>
      <c r="Z87">
        <v>0</v>
      </c>
      <c r="AD87">
        <v>30</v>
      </c>
      <c r="AE87" s="57">
        <f t="shared" si="1"/>
        <v>1213.5859128</v>
      </c>
      <c r="AF87" s="59">
        <v>0</v>
      </c>
      <c r="AG87" s="57">
        <v>0</v>
      </c>
      <c r="AH87" s="57">
        <v>0</v>
      </c>
      <c r="AI87" s="54">
        <f>K87*AD87/AE87</f>
        <v>9.8880514955166685E-2</v>
      </c>
      <c r="AJ87" s="53"/>
      <c r="AM87" s="30">
        <v>2</v>
      </c>
      <c r="AN87" s="30">
        <v>3</v>
      </c>
      <c r="AO87" s="30">
        <v>2.208333333333333</v>
      </c>
      <c r="AP87" s="30">
        <v>2.333333333333333</v>
      </c>
      <c r="AQ87" s="30">
        <v>0.20960698689956331</v>
      </c>
      <c r="AR87" s="30">
        <v>0.31441048034934499</v>
      </c>
      <c r="AS87" s="30">
        <v>0.23144104803493451</v>
      </c>
      <c r="AT87" s="30">
        <v>0.24454148471615719</v>
      </c>
      <c r="AU87" s="27">
        <v>1.1000000000000001</v>
      </c>
      <c r="AV87" s="27">
        <v>3.44</v>
      </c>
      <c r="AW87" s="27">
        <v>2.34</v>
      </c>
      <c r="AX87" s="27">
        <v>2.80125</v>
      </c>
      <c r="AY87">
        <v>2.80125</v>
      </c>
      <c r="AZ87">
        <v>6.1250013054166672</v>
      </c>
    </row>
    <row r="88" spans="1:54" x14ac:dyDescent="0.3">
      <c r="A88" s="2" t="s">
        <v>68</v>
      </c>
      <c r="B88" s="15" t="s">
        <v>741</v>
      </c>
      <c r="C88" s="15"/>
      <c r="F88" s="2">
        <v>2.71</v>
      </c>
      <c r="G88" s="2" t="s">
        <v>66</v>
      </c>
      <c r="H88" s="11">
        <v>-1</v>
      </c>
      <c r="I88">
        <v>-1</v>
      </c>
      <c r="J88"/>
      <c r="K88" s="2">
        <v>4</v>
      </c>
      <c r="L88" s="27">
        <v>0</v>
      </c>
      <c r="M88">
        <v>0</v>
      </c>
      <c r="N88">
        <v>0</v>
      </c>
      <c r="O88" s="2">
        <v>5.4370000000000003</v>
      </c>
      <c r="P88" s="2">
        <v>5.4359999999999999</v>
      </c>
      <c r="Q88" s="2">
        <v>41.29</v>
      </c>
      <c r="R88" s="2" t="s">
        <v>450</v>
      </c>
      <c r="T88" s="27">
        <v>0</v>
      </c>
      <c r="U88" s="27"/>
      <c r="V88" s="27"/>
      <c r="W88">
        <v>0</v>
      </c>
      <c r="Z88">
        <v>0</v>
      </c>
      <c r="AD88">
        <v>30</v>
      </c>
      <c r="AE88" s="57">
        <f t="shared" si="1"/>
        <v>1220.3479162799999</v>
      </c>
      <c r="AF88" s="59">
        <v>0</v>
      </c>
      <c r="AG88" s="57">
        <v>0</v>
      </c>
      <c r="AH88" s="57">
        <v>0</v>
      </c>
      <c r="AI88" s="54">
        <f>K88*AD88/AE88</f>
        <v>9.8332613510577649E-2</v>
      </c>
      <c r="AJ88" s="53"/>
      <c r="AM88" s="30">
        <v>2</v>
      </c>
      <c r="AN88" s="30">
        <v>2.875</v>
      </c>
      <c r="AO88" s="30">
        <v>1.833333333333333</v>
      </c>
      <c r="AP88" s="30">
        <v>1.75</v>
      </c>
      <c r="AQ88" s="30">
        <v>0.23645320197044331</v>
      </c>
      <c r="AR88" s="30">
        <v>0.33990147783251229</v>
      </c>
      <c r="AS88" s="30">
        <v>0.21674876847290639</v>
      </c>
      <c r="AT88" s="30">
        <v>0.2068965517241379</v>
      </c>
      <c r="AU88" s="27">
        <v>1.1000000000000001</v>
      </c>
      <c r="AV88" s="27">
        <v>3.44</v>
      </c>
      <c r="AW88" s="27">
        <v>2.34</v>
      </c>
      <c r="AX88" s="27">
        <v>2.7629166666666669</v>
      </c>
      <c r="AY88">
        <v>2.762916666666666</v>
      </c>
      <c r="AZ88">
        <v>6.0813881402083334</v>
      </c>
    </row>
    <row r="89" spans="1:54" x14ac:dyDescent="0.3">
      <c r="A89" s="2" t="s">
        <v>69</v>
      </c>
      <c r="B89" s="15" t="s">
        <v>742</v>
      </c>
      <c r="C89" s="15"/>
      <c r="F89" s="2">
        <v>2.75</v>
      </c>
      <c r="G89" s="2" t="s">
        <v>70</v>
      </c>
      <c r="H89" s="11" t="s">
        <v>564</v>
      </c>
      <c r="I89" t="s">
        <v>642</v>
      </c>
      <c r="J89"/>
      <c r="L89" s="27">
        <v>2</v>
      </c>
      <c r="M89">
        <v>4</v>
      </c>
      <c r="N89">
        <v>0</v>
      </c>
      <c r="T89" s="27">
        <v>8.3195821399999996</v>
      </c>
      <c r="U89" s="27">
        <v>8.3195821399999996</v>
      </c>
      <c r="V89" s="27">
        <v>8.2425581700000006</v>
      </c>
      <c r="W89">
        <v>5.5339970000000003</v>
      </c>
      <c r="X89">
        <v>5.4998300000000002</v>
      </c>
      <c r="Y89">
        <v>16.550709999999999</v>
      </c>
      <c r="Z89">
        <v>0</v>
      </c>
      <c r="AD89">
        <v>12</v>
      </c>
      <c r="AE89" s="57">
        <f t="shared" si="1"/>
        <v>0</v>
      </c>
      <c r="AF89" s="59">
        <v>248.80917443900231</v>
      </c>
      <c r="AG89" s="57">
        <v>503.73811661477208</v>
      </c>
      <c r="AH89" s="57">
        <v>0</v>
      </c>
      <c r="AJ89" s="53">
        <v>9.6459465588893734E-2</v>
      </c>
      <c r="AK89" s="54">
        <v>9.5287607621536111E-2</v>
      </c>
      <c r="AM89" s="30">
        <v>2</v>
      </c>
      <c r="AN89" s="30">
        <v>3.333333333333333</v>
      </c>
      <c r="AO89" s="30">
        <v>2.666666666666667</v>
      </c>
      <c r="AP89" s="30">
        <v>4.666666666666667</v>
      </c>
      <c r="AQ89" s="30">
        <v>0.15789473684210531</v>
      </c>
      <c r="AR89" s="30">
        <v>0.26315789473684209</v>
      </c>
      <c r="AS89" s="30">
        <v>0.2105263157894737</v>
      </c>
      <c r="AT89" s="30">
        <v>0.36842105263157898</v>
      </c>
      <c r="AU89" s="27">
        <v>2.02</v>
      </c>
      <c r="AV89" s="27">
        <v>3.44</v>
      </c>
      <c r="AW89" s="27">
        <v>1.42</v>
      </c>
      <c r="AX89" s="27">
        <v>3.0044444444444438</v>
      </c>
      <c r="AY89">
        <v>3.0044444444444438</v>
      </c>
      <c r="AZ89">
        <v>6.4228342255555546</v>
      </c>
      <c r="BA89" s="62">
        <v>0.52562348257484404</v>
      </c>
      <c r="BB89" s="62">
        <v>0.51923783589802341</v>
      </c>
    </row>
    <row r="90" spans="1:54" x14ac:dyDescent="0.3">
      <c r="A90" s="2" t="s">
        <v>71</v>
      </c>
      <c r="B90" s="15" t="s">
        <v>743</v>
      </c>
      <c r="C90" s="15"/>
      <c r="F90" s="2">
        <v>3.59</v>
      </c>
      <c r="G90" s="2" t="s">
        <v>77</v>
      </c>
      <c r="H90" s="11" t="s">
        <v>565</v>
      </c>
      <c r="I90" t="s">
        <v>643</v>
      </c>
      <c r="J90"/>
      <c r="L90" s="27">
        <v>2</v>
      </c>
      <c r="M90">
        <v>2</v>
      </c>
      <c r="N90">
        <v>0</v>
      </c>
      <c r="T90" s="27">
        <v>3.8703880000000002</v>
      </c>
      <c r="U90" s="27">
        <v>3.8703880000000002</v>
      </c>
      <c r="V90" s="27">
        <v>13.604850000000001</v>
      </c>
      <c r="W90">
        <v>3.8415499999999998</v>
      </c>
      <c r="X90">
        <v>3.8415499999999998</v>
      </c>
      <c r="Y90">
        <v>13.4695</v>
      </c>
      <c r="Z90">
        <v>0</v>
      </c>
      <c r="AD90">
        <v>8</v>
      </c>
      <c r="AE90" s="57">
        <f t="shared" si="1"/>
        <v>0</v>
      </c>
      <c r="AF90" s="59">
        <v>203.79933701026059</v>
      </c>
      <c r="AG90" s="57">
        <v>198.77623248847371</v>
      </c>
      <c r="AH90" s="57">
        <v>0</v>
      </c>
      <c r="AJ90" s="53">
        <v>7.8508596910668346E-2</v>
      </c>
      <c r="AK90" s="54">
        <v>8.0492520658513728E-2</v>
      </c>
      <c r="AM90" s="30">
        <v>1.857142857142857</v>
      </c>
      <c r="AN90" s="30">
        <v>2.285714285714286</v>
      </c>
      <c r="AO90" s="30">
        <v>0.42857142857142849</v>
      </c>
      <c r="AP90" s="30">
        <v>0</v>
      </c>
      <c r="AQ90" s="30">
        <v>0.40625000000000011</v>
      </c>
      <c r="AR90" s="30">
        <v>0.5</v>
      </c>
      <c r="AS90" s="30">
        <v>9.375E-2</v>
      </c>
      <c r="AT90" s="30">
        <v>0</v>
      </c>
      <c r="AU90" s="27">
        <v>0.82</v>
      </c>
      <c r="AV90" s="27">
        <v>3.44</v>
      </c>
      <c r="AW90" s="27">
        <v>2.62</v>
      </c>
      <c r="AX90" s="27">
        <v>2.46</v>
      </c>
      <c r="AY90">
        <v>2.46</v>
      </c>
      <c r="AZ90">
        <v>5.5854910899999997</v>
      </c>
      <c r="BA90" s="62">
        <v>0.55645098073491572</v>
      </c>
      <c r="BB90" s="62">
        <v>0.57051257855519</v>
      </c>
    </row>
    <row r="91" spans="1:54" x14ac:dyDescent="0.3">
      <c r="A91" s="2" t="s">
        <v>72</v>
      </c>
      <c r="B91" s="19" t="s">
        <v>906</v>
      </c>
      <c r="C91" s="15"/>
      <c r="F91" s="2">
        <v>3.74</v>
      </c>
      <c r="G91" s="2" t="s">
        <v>77</v>
      </c>
      <c r="H91" s="34" t="s">
        <v>565</v>
      </c>
      <c r="I91" s="1" t="s">
        <v>643</v>
      </c>
      <c r="J91"/>
      <c r="L91" s="27">
        <v>0</v>
      </c>
      <c r="M91">
        <v>2</v>
      </c>
      <c r="N91">
        <v>0</v>
      </c>
      <c r="T91" s="27">
        <v>0</v>
      </c>
      <c r="U91" s="27"/>
      <c r="V91" s="27"/>
      <c r="W91">
        <v>3.8415499999999998</v>
      </c>
      <c r="X91">
        <v>3.8415499999999998</v>
      </c>
      <c r="Y91">
        <v>13.4695</v>
      </c>
      <c r="Z91">
        <v>0</v>
      </c>
      <c r="AD91">
        <v>8</v>
      </c>
      <c r="AE91" s="57">
        <f t="shared" si="1"/>
        <v>0</v>
      </c>
      <c r="AF91" s="59">
        <v>0</v>
      </c>
      <c r="AG91" s="57">
        <v>198.77623248847371</v>
      </c>
      <c r="AH91" s="57">
        <v>0</v>
      </c>
      <c r="AJ91" s="53"/>
      <c r="AK91" s="54">
        <v>8.0492520658513728E-2</v>
      </c>
      <c r="AM91" s="30">
        <v>1.857142857142857</v>
      </c>
      <c r="AN91" s="30">
        <v>2.285714285714286</v>
      </c>
      <c r="AO91" s="30">
        <v>0.42857142857142849</v>
      </c>
      <c r="AP91" s="30">
        <v>0</v>
      </c>
      <c r="AQ91" s="30">
        <v>0.40625000000000011</v>
      </c>
      <c r="AR91" s="30">
        <v>0.5</v>
      </c>
      <c r="AS91" s="30">
        <v>9.375E-2</v>
      </c>
      <c r="AT91" s="30">
        <v>0</v>
      </c>
      <c r="AU91" s="27">
        <v>0.82</v>
      </c>
      <c r="AV91" s="27">
        <v>3.44</v>
      </c>
      <c r="AW91" s="27">
        <v>2.62</v>
      </c>
      <c r="AX91" s="27">
        <v>2.4569999999999999</v>
      </c>
      <c r="AY91">
        <v>2.4569999999999999</v>
      </c>
      <c r="AZ91">
        <v>5.5866607328571423</v>
      </c>
      <c r="BA91" s="62">
        <v>0.55645098073491572</v>
      </c>
      <c r="BB91" s="62">
        <v>0.57051257855519</v>
      </c>
    </row>
    <row r="92" spans="1:54" x14ac:dyDescent="0.3">
      <c r="A92" s="2" t="s">
        <v>76</v>
      </c>
      <c r="B92" s="19" t="s">
        <v>907</v>
      </c>
      <c r="C92" s="15"/>
      <c r="F92" s="2">
        <v>3.82</v>
      </c>
      <c r="G92" s="2" t="s">
        <v>77</v>
      </c>
      <c r="H92" s="34" t="s">
        <v>1158</v>
      </c>
      <c r="I92" s="1" t="s">
        <v>1159</v>
      </c>
      <c r="J92"/>
      <c r="L92" s="27">
        <v>0</v>
      </c>
      <c r="M92">
        <v>1</v>
      </c>
      <c r="N92">
        <v>0</v>
      </c>
      <c r="T92" s="27">
        <v>0</v>
      </c>
      <c r="U92" s="27"/>
      <c r="V92" s="27"/>
      <c r="W92">
        <v>6.7352999999999987</v>
      </c>
      <c r="X92">
        <v>8.0756999999999994</v>
      </c>
      <c r="Y92">
        <v>15.016999999999999</v>
      </c>
      <c r="Z92">
        <v>0</v>
      </c>
      <c r="AD92">
        <v>8</v>
      </c>
      <c r="AE92" s="57">
        <f t="shared" si="1"/>
        <v>0</v>
      </c>
      <c r="AF92" s="59">
        <v>0</v>
      </c>
      <c r="AG92" s="57">
        <v>801.31327174450405</v>
      </c>
      <c r="AH92" s="57">
        <v>0</v>
      </c>
      <c r="AJ92" s="53"/>
      <c r="AK92" s="54">
        <v>9.9836110071951645E-3</v>
      </c>
      <c r="AM92" s="30">
        <v>1.857142857142857</v>
      </c>
      <c r="AN92" s="30">
        <v>2.285714285714286</v>
      </c>
      <c r="AO92" s="30">
        <v>0.42857142857142849</v>
      </c>
      <c r="AP92" s="30">
        <v>0</v>
      </c>
      <c r="AQ92" s="30">
        <v>0.40625000000000011</v>
      </c>
      <c r="AR92" s="30">
        <v>0.5</v>
      </c>
      <c r="AS92" s="30">
        <v>9.375E-2</v>
      </c>
      <c r="AT92" s="30">
        <v>0</v>
      </c>
      <c r="AU92" s="27">
        <v>0.82</v>
      </c>
      <c r="AV92" s="27">
        <v>3.44</v>
      </c>
      <c r="AW92" s="27">
        <v>2.62</v>
      </c>
      <c r="AX92" s="27">
        <v>2.4510000000000001</v>
      </c>
      <c r="AY92">
        <v>2.4510000000000001</v>
      </c>
      <c r="AZ92">
        <v>5.5890000185714284</v>
      </c>
      <c r="BB92" s="62">
        <v>0.26693366029414328</v>
      </c>
    </row>
    <row r="93" spans="1:54" x14ac:dyDescent="0.3">
      <c r="A93" s="2" t="s">
        <v>75</v>
      </c>
      <c r="B93" s="19" t="s">
        <v>908</v>
      </c>
      <c r="C93" s="15"/>
      <c r="F93" s="2">
        <v>4.16</v>
      </c>
      <c r="G93" s="2" t="s">
        <v>77</v>
      </c>
      <c r="H93" s="34" t="s">
        <v>1160</v>
      </c>
      <c r="I93" s="1" t="s">
        <v>1161</v>
      </c>
      <c r="J93"/>
      <c r="L93" s="27">
        <v>0</v>
      </c>
      <c r="M93">
        <v>4</v>
      </c>
      <c r="N93">
        <v>0</v>
      </c>
      <c r="T93" s="27">
        <v>0</v>
      </c>
      <c r="U93" s="27"/>
      <c r="V93" s="27"/>
      <c r="W93">
        <v>18.184000000000001</v>
      </c>
      <c r="X93">
        <v>13.009</v>
      </c>
      <c r="Y93">
        <v>13.112</v>
      </c>
      <c r="Z93">
        <v>0</v>
      </c>
      <c r="AD93">
        <v>8</v>
      </c>
      <c r="AE93" s="57">
        <f t="shared" si="1"/>
        <v>0</v>
      </c>
      <c r="AF93" s="59">
        <v>0</v>
      </c>
      <c r="AG93" s="57">
        <v>2626.6697286954709</v>
      </c>
      <c r="AH93" s="57">
        <v>0</v>
      </c>
      <c r="AJ93" s="53"/>
      <c r="AK93" s="54">
        <v>1.2182726914773829E-2</v>
      </c>
      <c r="AM93" s="30">
        <v>1.857142857142857</v>
      </c>
      <c r="AN93" s="30">
        <v>2.285714285714286</v>
      </c>
      <c r="AO93" s="30">
        <v>0.42857142857142849</v>
      </c>
      <c r="AP93" s="30">
        <v>0</v>
      </c>
      <c r="AQ93" s="30">
        <v>0.40625000000000011</v>
      </c>
      <c r="AR93" s="30">
        <v>0.5</v>
      </c>
      <c r="AS93" s="30">
        <v>9.375E-2</v>
      </c>
      <c r="AT93" s="30">
        <v>0</v>
      </c>
      <c r="AU93" s="27">
        <v>0.82</v>
      </c>
      <c r="AV93" s="27">
        <v>3.44</v>
      </c>
      <c r="AW93" s="27">
        <v>2.62</v>
      </c>
      <c r="AX93" s="27">
        <v>2.4449999999999998</v>
      </c>
      <c r="AY93">
        <v>2.4449999999999998</v>
      </c>
      <c r="AZ93">
        <v>5.5913393042857136</v>
      </c>
    </row>
    <row r="94" spans="1:54" x14ac:dyDescent="0.3">
      <c r="A94" s="2" t="s">
        <v>74</v>
      </c>
      <c r="B94" s="19" t="s">
        <v>909</v>
      </c>
      <c r="C94" s="15"/>
      <c r="F94" s="2">
        <v>3.52</v>
      </c>
      <c r="G94" s="2" t="s">
        <v>77</v>
      </c>
      <c r="H94" s="34" t="s">
        <v>1162</v>
      </c>
      <c r="I94" s="1" t="s">
        <v>1163</v>
      </c>
      <c r="J94"/>
      <c r="L94" s="27">
        <v>0</v>
      </c>
      <c r="M94">
        <v>4</v>
      </c>
      <c r="N94">
        <v>0</v>
      </c>
      <c r="T94" s="27">
        <v>0</v>
      </c>
      <c r="U94" s="27"/>
      <c r="V94" s="27"/>
      <c r="W94">
        <v>10.103899999999999</v>
      </c>
      <c r="X94">
        <v>13.944800000000001</v>
      </c>
      <c r="Y94">
        <v>16.4237</v>
      </c>
      <c r="Z94">
        <v>0</v>
      </c>
      <c r="AD94">
        <v>8</v>
      </c>
      <c r="AE94" s="57">
        <f t="shared" si="1"/>
        <v>0</v>
      </c>
      <c r="AF94" s="59">
        <v>0</v>
      </c>
      <c r="AG94" s="57">
        <v>2303.3090882103638</v>
      </c>
      <c r="AH94" s="57">
        <v>0</v>
      </c>
      <c r="AJ94" s="53"/>
      <c r="AK94" s="54">
        <v>1.3893055067508771E-2</v>
      </c>
      <c r="AM94" s="30">
        <v>1.857142857142857</v>
      </c>
      <c r="AN94" s="30">
        <v>2.285714285714286</v>
      </c>
      <c r="AO94" s="30">
        <v>0.42857142857142849</v>
      </c>
      <c r="AP94" s="30">
        <v>0</v>
      </c>
      <c r="AQ94" s="30">
        <v>0.40625000000000011</v>
      </c>
      <c r="AR94" s="30">
        <v>0.5</v>
      </c>
      <c r="AS94" s="30">
        <v>9.375E-2</v>
      </c>
      <c r="AT94" s="30">
        <v>0</v>
      </c>
      <c r="AU94" s="27">
        <v>0.82</v>
      </c>
      <c r="AV94" s="27">
        <v>3.44</v>
      </c>
      <c r="AW94" s="27">
        <v>2.62</v>
      </c>
      <c r="AX94" s="27">
        <v>2.4390000000000001</v>
      </c>
      <c r="AY94">
        <v>2.4390000000000001</v>
      </c>
      <c r="AZ94">
        <v>5.5936785899999997</v>
      </c>
    </row>
    <row r="95" spans="1:54" x14ac:dyDescent="0.3">
      <c r="A95" s="2" t="s">
        <v>73</v>
      </c>
      <c r="B95" s="15" t="s">
        <v>744</v>
      </c>
      <c r="C95" s="15"/>
      <c r="F95" s="2">
        <v>3.43</v>
      </c>
      <c r="G95" s="2" t="s">
        <v>77</v>
      </c>
      <c r="H95" s="34" t="s">
        <v>1164</v>
      </c>
      <c r="I95" s="1" t="s">
        <v>1165</v>
      </c>
      <c r="J95"/>
      <c r="L95" s="27">
        <v>0</v>
      </c>
      <c r="M95">
        <v>2</v>
      </c>
      <c r="N95">
        <v>0</v>
      </c>
      <c r="T95" s="27">
        <v>0</v>
      </c>
      <c r="U95" s="27"/>
      <c r="V95" s="27"/>
      <c r="W95">
        <v>5.4507000000000003</v>
      </c>
      <c r="X95">
        <v>9.7352000000000007</v>
      </c>
      <c r="Y95">
        <v>31.373799999999999</v>
      </c>
      <c r="Z95">
        <v>0</v>
      </c>
      <c r="AD95">
        <v>8</v>
      </c>
      <c r="AE95" s="57">
        <f t="shared" si="1"/>
        <v>0</v>
      </c>
      <c r="AF95" s="59">
        <v>0</v>
      </c>
      <c r="AG95" s="57">
        <v>1647.0185271674609</v>
      </c>
      <c r="AH95" s="57">
        <v>0</v>
      </c>
      <c r="AJ95" s="53"/>
      <c r="AK95" s="54">
        <v>9.714523386398553E-3</v>
      </c>
      <c r="AM95" s="30">
        <v>1.857142857142857</v>
      </c>
      <c r="AN95" s="30">
        <v>2.285714285714286</v>
      </c>
      <c r="AO95" s="30">
        <v>0.42857142857142849</v>
      </c>
      <c r="AP95" s="30">
        <v>0</v>
      </c>
      <c r="AQ95" s="30">
        <v>0.40625000000000011</v>
      </c>
      <c r="AR95" s="30">
        <v>0.5</v>
      </c>
      <c r="AS95" s="30">
        <v>9.375E-2</v>
      </c>
      <c r="AT95" s="30">
        <v>0</v>
      </c>
      <c r="AU95" s="27">
        <v>0.82</v>
      </c>
      <c r="AV95" s="27">
        <v>3.44</v>
      </c>
      <c r="AW95" s="27">
        <v>2.62</v>
      </c>
      <c r="AX95" s="27">
        <v>2.4300000000000002</v>
      </c>
      <c r="AY95">
        <v>2.4300000000000002</v>
      </c>
      <c r="AZ95">
        <v>5.5971875185714284</v>
      </c>
    </row>
    <row r="96" spans="1:54" x14ac:dyDescent="0.3">
      <c r="A96" s="2" t="s">
        <v>44</v>
      </c>
      <c r="B96" s="19" t="s">
        <v>724</v>
      </c>
      <c r="C96" s="15"/>
      <c r="D96" s="2" t="s">
        <v>680</v>
      </c>
      <c r="E96" s="2" t="s">
        <v>1071</v>
      </c>
      <c r="F96" s="2">
        <v>3.44</v>
      </c>
      <c r="G96" s="2" t="s">
        <v>78</v>
      </c>
      <c r="H96" s="11" t="s">
        <v>553</v>
      </c>
      <c r="I96">
        <v>-1</v>
      </c>
      <c r="J96"/>
      <c r="L96" s="27">
        <v>1</v>
      </c>
      <c r="M96">
        <v>0</v>
      </c>
      <c r="N96">
        <v>0</v>
      </c>
      <c r="T96" s="27">
        <v>15.28115725</v>
      </c>
      <c r="U96" s="27">
        <v>15.28115725</v>
      </c>
      <c r="V96" s="27">
        <v>15.28115725</v>
      </c>
      <c r="W96">
        <v>0</v>
      </c>
      <c r="Z96">
        <v>0</v>
      </c>
      <c r="AD96">
        <v>20</v>
      </c>
      <c r="AE96" s="57">
        <f t="shared" si="1"/>
        <v>0</v>
      </c>
      <c r="AF96" s="59">
        <v>229.90248606119221</v>
      </c>
      <c r="AG96" s="57">
        <v>0</v>
      </c>
      <c r="AH96" s="57">
        <v>0</v>
      </c>
      <c r="AJ96" s="53">
        <v>8.6993404650164072E-2</v>
      </c>
      <c r="AM96" s="30">
        <v>1.882352941176471</v>
      </c>
      <c r="AN96" s="30">
        <v>2.3529411764705879</v>
      </c>
      <c r="AO96" s="30">
        <v>0.47058823529411759</v>
      </c>
      <c r="AP96" s="30">
        <v>0</v>
      </c>
      <c r="AQ96" s="30">
        <v>0.4</v>
      </c>
      <c r="AR96" s="30">
        <v>0.5</v>
      </c>
      <c r="AS96" s="30">
        <v>9.9999999999999992E-2</v>
      </c>
      <c r="AT96" s="30">
        <v>0</v>
      </c>
      <c r="AU96" s="27">
        <v>0.82</v>
      </c>
      <c r="AV96" s="27">
        <v>3.44</v>
      </c>
      <c r="AW96" s="27">
        <v>2.62</v>
      </c>
      <c r="AX96" s="27">
        <v>2.5211764705882351</v>
      </c>
      <c r="AY96">
        <v>2.521176470588236</v>
      </c>
      <c r="AZ96">
        <v>5.6898745917647062</v>
      </c>
      <c r="BA96" s="62">
        <v>0.57369840599679445</v>
      </c>
    </row>
    <row r="97" spans="1:55" x14ac:dyDescent="0.3">
      <c r="A97" s="2" t="s">
        <v>44</v>
      </c>
      <c r="B97" s="15" t="s">
        <v>724</v>
      </c>
      <c r="C97" s="15"/>
      <c r="F97" s="2">
        <v>3.69</v>
      </c>
      <c r="G97" s="2" t="s">
        <v>78</v>
      </c>
      <c r="H97" s="11" t="s">
        <v>553</v>
      </c>
      <c r="I97">
        <v>-1</v>
      </c>
      <c r="J97"/>
      <c r="L97" s="27">
        <v>1</v>
      </c>
      <c r="M97">
        <v>0</v>
      </c>
      <c r="N97">
        <v>0</v>
      </c>
      <c r="O97" s="2">
        <v>3.87</v>
      </c>
      <c r="P97" s="2">
        <v>3.87</v>
      </c>
      <c r="Q97" s="2">
        <v>29.8</v>
      </c>
      <c r="R97" s="2" t="s">
        <v>440</v>
      </c>
      <c r="T97" s="27">
        <v>15.28115725</v>
      </c>
      <c r="U97" s="27">
        <v>15.28115725</v>
      </c>
      <c r="V97" s="27">
        <v>15.28115725</v>
      </c>
      <c r="W97">
        <v>0</v>
      </c>
      <c r="Z97">
        <v>0</v>
      </c>
      <c r="AC97" s="2">
        <v>3</v>
      </c>
      <c r="AD97">
        <v>20</v>
      </c>
      <c r="AE97" s="57">
        <f t="shared" si="1"/>
        <v>446.31162</v>
      </c>
      <c r="AF97" s="59">
        <v>229.90248606119221</v>
      </c>
      <c r="AG97" s="57">
        <v>0</v>
      </c>
      <c r="AH97" s="57">
        <v>0</v>
      </c>
      <c r="AJ97" s="53">
        <v>8.6993404650164072E-2</v>
      </c>
      <c r="AM97" s="30">
        <v>1.882352941176471</v>
      </c>
      <c r="AN97" s="30">
        <v>2.3529411764705879</v>
      </c>
      <c r="AO97" s="30">
        <v>0.47058823529411759</v>
      </c>
      <c r="AP97" s="30">
        <v>0</v>
      </c>
      <c r="AQ97" s="30">
        <v>0.4</v>
      </c>
      <c r="AR97" s="30">
        <v>0.5</v>
      </c>
      <c r="AS97" s="30">
        <v>9.9999999999999992E-2</v>
      </c>
      <c r="AT97" s="30">
        <v>0</v>
      </c>
      <c r="AU97" s="27">
        <v>0.82</v>
      </c>
      <c r="AV97" s="27">
        <v>3.44</v>
      </c>
      <c r="AW97" s="27">
        <v>2.62</v>
      </c>
      <c r="AX97" s="27">
        <v>2.5211764705882351</v>
      </c>
      <c r="AY97">
        <v>2.521176470588236</v>
      </c>
      <c r="AZ97">
        <v>5.6898745917647062</v>
      </c>
      <c r="BA97" s="62">
        <v>0.57369840599679445</v>
      </c>
    </row>
    <row r="98" spans="1:55" x14ac:dyDescent="0.3">
      <c r="A98" s="2" t="s">
        <v>44</v>
      </c>
      <c r="B98" s="15" t="s">
        <v>724</v>
      </c>
      <c r="C98" s="15"/>
      <c r="F98" s="2">
        <v>3.78</v>
      </c>
      <c r="G98" s="2" t="s">
        <v>80</v>
      </c>
      <c r="H98" s="11" t="s">
        <v>553</v>
      </c>
      <c r="I98">
        <v>-1</v>
      </c>
      <c r="J98"/>
      <c r="L98" s="27">
        <v>1</v>
      </c>
      <c r="M98">
        <v>0</v>
      </c>
      <c r="N98">
        <v>0</v>
      </c>
      <c r="O98" s="2">
        <v>3.859</v>
      </c>
      <c r="P98" s="2">
        <v>3.859</v>
      </c>
      <c r="Q98" s="2">
        <v>29.047999999999998</v>
      </c>
      <c r="R98" s="2" t="s">
        <v>440</v>
      </c>
      <c r="T98" s="27">
        <v>15.28115725</v>
      </c>
      <c r="U98" s="27">
        <v>15.28115725</v>
      </c>
      <c r="V98" s="27">
        <v>15.28115725</v>
      </c>
      <c r="W98">
        <v>0</v>
      </c>
      <c r="Z98">
        <v>0</v>
      </c>
      <c r="AC98" s="2">
        <v>3</v>
      </c>
      <c r="AD98">
        <v>20</v>
      </c>
      <c r="AE98" s="57">
        <f t="shared" si="1"/>
        <v>432.57935928799998</v>
      </c>
      <c r="AF98" s="59">
        <v>229.90248606119221</v>
      </c>
      <c r="AG98" s="57">
        <v>0</v>
      </c>
      <c r="AH98" s="57">
        <v>0</v>
      </c>
      <c r="AJ98" s="53">
        <v>8.6993404650164072E-2</v>
      </c>
      <c r="AM98" s="30">
        <v>1.882352941176471</v>
      </c>
      <c r="AN98" s="30">
        <v>2.3529411764705879</v>
      </c>
      <c r="AO98" s="30">
        <v>0.47058823529411759</v>
      </c>
      <c r="AP98" s="30">
        <v>0</v>
      </c>
      <c r="AQ98" s="30">
        <v>0.4</v>
      </c>
      <c r="AR98" s="30">
        <v>0.5</v>
      </c>
      <c r="AS98" s="30">
        <v>9.9999999999999992E-2</v>
      </c>
      <c r="AT98" s="30">
        <v>0</v>
      </c>
      <c r="AU98" s="27">
        <v>0.82</v>
      </c>
      <c r="AV98" s="27">
        <v>3.44</v>
      </c>
      <c r="AW98" s="27">
        <v>2.62</v>
      </c>
      <c r="AX98" s="27">
        <v>2.5211764705882351</v>
      </c>
      <c r="AY98">
        <v>2.521176470588236</v>
      </c>
      <c r="AZ98">
        <v>5.6898745917647062</v>
      </c>
      <c r="BA98" s="62">
        <v>0.57369840599679445</v>
      </c>
    </row>
    <row r="99" spans="1:55" x14ac:dyDescent="0.3">
      <c r="A99" s="2" t="s">
        <v>79</v>
      </c>
      <c r="B99" s="19" t="s">
        <v>910</v>
      </c>
      <c r="C99" s="15"/>
      <c r="F99" s="2">
        <v>3.2</v>
      </c>
      <c r="G99" s="2" t="s">
        <v>80</v>
      </c>
      <c r="H99" s="11">
        <v>-1</v>
      </c>
      <c r="I99">
        <v>-1</v>
      </c>
      <c r="J99"/>
      <c r="K99" s="2">
        <v>2</v>
      </c>
      <c r="L99" s="27">
        <v>0</v>
      </c>
      <c r="M99">
        <v>0</v>
      </c>
      <c r="N99">
        <v>0</v>
      </c>
      <c r="O99" s="2">
        <v>3.8650000000000002</v>
      </c>
      <c r="P99" s="2">
        <v>3.8650000000000002</v>
      </c>
      <c r="Q99" s="2">
        <v>29.241</v>
      </c>
      <c r="R99"/>
      <c r="S99"/>
      <c r="T99" s="27">
        <v>0</v>
      </c>
      <c r="U99" s="27"/>
      <c r="V99" s="27"/>
      <c r="W99">
        <v>0</v>
      </c>
      <c r="Z99">
        <v>0</v>
      </c>
      <c r="AC99" s="2">
        <v>3</v>
      </c>
      <c r="AD99">
        <v>20</v>
      </c>
      <c r="AE99" s="57">
        <f t="shared" si="1"/>
        <v>436.80863722500004</v>
      </c>
      <c r="AF99" s="59">
        <v>0</v>
      </c>
      <c r="AG99" s="57">
        <v>0</v>
      </c>
      <c r="AH99" s="57">
        <v>0</v>
      </c>
      <c r="AI99" s="54">
        <f>K99*AD99/AE99</f>
        <v>9.1573280817238076E-2</v>
      </c>
      <c r="AJ99" s="53"/>
      <c r="AM99" s="30">
        <v>1.882352941176471</v>
      </c>
      <c r="AN99" s="30">
        <v>2.3529411764705879</v>
      </c>
      <c r="AO99" s="30">
        <v>0.49411764705882361</v>
      </c>
      <c r="AP99" s="30">
        <v>0</v>
      </c>
      <c r="AQ99" s="30">
        <v>0.39800995024875629</v>
      </c>
      <c r="AR99" s="30">
        <v>0.4975124378109454</v>
      </c>
      <c r="AS99" s="30">
        <v>0.1044776119402985</v>
      </c>
      <c r="AT99" s="30">
        <v>0</v>
      </c>
      <c r="AU99" s="27">
        <v>0.82</v>
      </c>
      <c r="AV99" s="27">
        <v>3.44</v>
      </c>
      <c r="AW99" s="27">
        <v>2.62</v>
      </c>
      <c r="AX99" s="27">
        <v>2.5228823529411768</v>
      </c>
      <c r="AY99">
        <v>2.5228823529411768</v>
      </c>
      <c r="AZ99">
        <v>5.6932629430588237</v>
      </c>
    </row>
    <row r="100" spans="1:55" x14ac:dyDescent="0.3">
      <c r="A100" s="2" t="s">
        <v>81</v>
      </c>
      <c r="B100" s="19" t="s">
        <v>911</v>
      </c>
      <c r="C100" s="15"/>
      <c r="F100" s="2">
        <v>2.93</v>
      </c>
      <c r="G100" s="2" t="s">
        <v>80</v>
      </c>
      <c r="H100" s="11">
        <v>-1</v>
      </c>
      <c r="I100">
        <v>-1</v>
      </c>
      <c r="J100"/>
      <c r="K100" s="2">
        <v>2</v>
      </c>
      <c r="L100" s="27">
        <v>0</v>
      </c>
      <c r="M100">
        <v>0</v>
      </c>
      <c r="N100">
        <v>0</v>
      </c>
      <c r="O100" s="2">
        <v>3.8660000000000001</v>
      </c>
      <c r="P100" s="2">
        <v>3.8660000000000001</v>
      </c>
      <c r="Q100" s="2">
        <v>29.145</v>
      </c>
      <c r="T100" s="27">
        <v>0</v>
      </c>
      <c r="U100" s="27"/>
      <c r="V100" s="27"/>
      <c r="W100">
        <v>0</v>
      </c>
      <c r="Z100">
        <v>0</v>
      </c>
      <c r="AC100" s="2">
        <v>3</v>
      </c>
      <c r="AD100">
        <v>20</v>
      </c>
      <c r="AE100" s="57">
        <f t="shared" si="1"/>
        <v>435.59988762</v>
      </c>
      <c r="AF100" s="59">
        <v>0</v>
      </c>
      <c r="AG100" s="57">
        <v>0</v>
      </c>
      <c r="AH100" s="57">
        <v>0</v>
      </c>
      <c r="AI100" s="54">
        <f t="shared" ref="AI100:AI105" si="2">K100*AD100/AE100</f>
        <v>9.1827388245091582E-2</v>
      </c>
      <c r="AJ100" s="53"/>
      <c r="AM100" s="30">
        <v>1.882352941176471</v>
      </c>
      <c r="AN100" s="30">
        <v>2.3529411764705879</v>
      </c>
      <c r="AO100" s="30">
        <v>0.51764705882352946</v>
      </c>
      <c r="AP100" s="30">
        <v>0</v>
      </c>
      <c r="AQ100" s="30">
        <v>0.39603960396039611</v>
      </c>
      <c r="AR100" s="30">
        <v>0.49504950495049499</v>
      </c>
      <c r="AS100" s="30">
        <v>0.1089108910891089</v>
      </c>
      <c r="AT100" s="30">
        <v>0</v>
      </c>
      <c r="AU100" s="27">
        <v>0.82</v>
      </c>
      <c r="AV100" s="27">
        <v>3.44</v>
      </c>
      <c r="AW100" s="27">
        <v>2.62</v>
      </c>
      <c r="AX100" s="27">
        <v>2.5245882352941171</v>
      </c>
      <c r="AY100">
        <v>2.524588235294118</v>
      </c>
      <c r="AZ100">
        <v>5.6966512943529413</v>
      </c>
    </row>
    <row r="101" spans="1:55" x14ac:dyDescent="0.3">
      <c r="A101" s="2" t="s">
        <v>82</v>
      </c>
      <c r="B101" s="19" t="s">
        <v>912</v>
      </c>
      <c r="C101" s="15"/>
      <c r="F101" s="2">
        <v>2.69</v>
      </c>
      <c r="G101" s="2" t="s">
        <v>80</v>
      </c>
      <c r="H101" s="11">
        <v>-1</v>
      </c>
      <c r="I101">
        <v>-1</v>
      </c>
      <c r="J101"/>
      <c r="K101" s="2">
        <v>2</v>
      </c>
      <c r="L101" s="27">
        <v>0</v>
      </c>
      <c r="M101">
        <v>0</v>
      </c>
      <c r="N101">
        <v>0</v>
      </c>
      <c r="O101" s="2">
        <v>3.871</v>
      </c>
      <c r="P101" s="2">
        <v>3.871</v>
      </c>
      <c r="Q101" s="2">
        <v>29.241</v>
      </c>
      <c r="T101" s="27">
        <v>0</v>
      </c>
      <c r="U101" s="27"/>
      <c r="V101" s="27"/>
      <c r="W101">
        <v>0</v>
      </c>
      <c r="Z101">
        <v>0</v>
      </c>
      <c r="AC101" s="2">
        <v>3</v>
      </c>
      <c r="AD101">
        <v>20</v>
      </c>
      <c r="AE101" s="57">
        <f t="shared" si="1"/>
        <v>438.16588748099997</v>
      </c>
      <c r="AF101" s="59">
        <v>0</v>
      </c>
      <c r="AG101" s="57">
        <v>0</v>
      </c>
      <c r="AH101" s="57">
        <v>0</v>
      </c>
      <c r="AI101" s="54">
        <f t="shared" si="2"/>
        <v>9.1289626013468489E-2</v>
      </c>
      <c r="AJ101" s="53"/>
      <c r="AM101" s="30">
        <v>1.882352941176471</v>
      </c>
      <c r="AN101" s="30">
        <v>2.3529411764705879</v>
      </c>
      <c r="AO101" s="30">
        <v>0.54117647058823526</v>
      </c>
      <c r="AP101" s="30">
        <v>0</v>
      </c>
      <c r="AQ101" s="30">
        <v>0.39408866995073888</v>
      </c>
      <c r="AR101" s="30">
        <v>0.49261083743842371</v>
      </c>
      <c r="AS101" s="30">
        <v>0.1133004926108374</v>
      </c>
      <c r="AT101" s="30">
        <v>0</v>
      </c>
      <c r="AU101" s="27">
        <v>0.82</v>
      </c>
      <c r="AV101" s="27">
        <v>3.44</v>
      </c>
      <c r="AW101" s="27">
        <v>2.62</v>
      </c>
      <c r="AX101" s="27">
        <v>2.5262941176470588</v>
      </c>
      <c r="AY101">
        <v>2.5262941176470588</v>
      </c>
      <c r="AZ101">
        <v>5.7000396456470588</v>
      </c>
    </row>
    <row r="102" spans="1:55" x14ac:dyDescent="0.3">
      <c r="A102" s="2" t="s">
        <v>83</v>
      </c>
      <c r="B102" s="19" t="s">
        <v>913</v>
      </c>
      <c r="C102" s="15"/>
      <c r="F102" s="2">
        <v>2.4300000000000002</v>
      </c>
      <c r="G102" s="2" t="s">
        <v>80</v>
      </c>
      <c r="H102" s="11">
        <v>-1</v>
      </c>
      <c r="I102">
        <v>-1</v>
      </c>
      <c r="J102"/>
      <c r="K102" s="2">
        <v>2</v>
      </c>
      <c r="L102" s="27">
        <v>0</v>
      </c>
      <c r="M102">
        <v>0</v>
      </c>
      <c r="N102">
        <v>0</v>
      </c>
      <c r="O102" s="2">
        <v>3.8740000000000001</v>
      </c>
      <c r="P102" s="2">
        <v>3.8740000000000001</v>
      </c>
      <c r="Q102" s="2">
        <v>32.945999999999998</v>
      </c>
      <c r="T102" s="27">
        <v>0</v>
      </c>
      <c r="U102" s="27"/>
      <c r="V102" s="27"/>
      <c r="W102">
        <v>0</v>
      </c>
      <c r="Z102">
        <v>0</v>
      </c>
      <c r="AC102" s="2">
        <v>3</v>
      </c>
      <c r="AD102">
        <v>20</v>
      </c>
      <c r="AE102" s="57">
        <f t="shared" si="1"/>
        <v>494.44948269600002</v>
      </c>
      <c r="AF102" s="59">
        <v>0</v>
      </c>
      <c r="AG102" s="57">
        <v>0</v>
      </c>
      <c r="AH102" s="57">
        <v>0</v>
      </c>
      <c r="AI102" s="54">
        <f t="shared" si="2"/>
        <v>8.0898052075813381E-2</v>
      </c>
      <c r="AJ102" s="53"/>
      <c r="AM102" s="30">
        <v>1.882352941176471</v>
      </c>
      <c r="AN102" s="30">
        <v>2.3529411764705879</v>
      </c>
      <c r="AO102" s="30">
        <v>0.56470588235294128</v>
      </c>
      <c r="AP102" s="30">
        <v>0</v>
      </c>
      <c r="AQ102" s="30">
        <v>0.39215686274509798</v>
      </c>
      <c r="AR102" s="30">
        <v>0.49019607843137247</v>
      </c>
      <c r="AS102" s="30">
        <v>0.1176470588235294</v>
      </c>
      <c r="AT102" s="30">
        <v>0</v>
      </c>
      <c r="AU102" s="27">
        <v>0.82</v>
      </c>
      <c r="AV102" s="27">
        <v>3.44</v>
      </c>
      <c r="AW102" s="27">
        <v>2.62</v>
      </c>
      <c r="AX102" s="27">
        <v>2.528</v>
      </c>
      <c r="AY102">
        <v>2.528</v>
      </c>
      <c r="AZ102">
        <v>5.7034279969411772</v>
      </c>
    </row>
    <row r="103" spans="1:55" x14ac:dyDescent="0.3">
      <c r="A103" s="5" t="s">
        <v>84</v>
      </c>
      <c r="B103" s="19" t="s">
        <v>914</v>
      </c>
      <c r="C103" s="15"/>
      <c r="F103" s="2">
        <v>2.41</v>
      </c>
      <c r="G103" s="2" t="s">
        <v>80</v>
      </c>
      <c r="H103" s="11">
        <v>-1</v>
      </c>
      <c r="I103">
        <v>-1</v>
      </c>
      <c r="J103"/>
      <c r="K103" s="2">
        <v>2</v>
      </c>
      <c r="L103" s="27">
        <v>0</v>
      </c>
      <c r="M103">
        <v>0</v>
      </c>
      <c r="N103">
        <v>0</v>
      </c>
      <c r="O103" s="2">
        <v>3.8759999999999999</v>
      </c>
      <c r="P103" s="2">
        <v>3.8759999999999999</v>
      </c>
      <c r="Q103" s="2">
        <f>AVERAGE(Q99:Q102)</f>
        <v>30.143249999999998</v>
      </c>
      <c r="T103" s="27">
        <v>0</v>
      </c>
      <c r="U103" s="27"/>
      <c r="V103" s="27"/>
      <c r="W103">
        <v>0</v>
      </c>
      <c r="Z103">
        <v>0</v>
      </c>
      <c r="AC103" s="2">
        <v>3</v>
      </c>
      <c r="AD103">
        <v>20</v>
      </c>
      <c r="AE103" s="57">
        <f t="shared" si="1"/>
        <v>452.85337861199991</v>
      </c>
      <c r="AF103" s="59">
        <v>0</v>
      </c>
      <c r="AG103" s="57">
        <v>0</v>
      </c>
      <c r="AH103" s="57">
        <v>0</v>
      </c>
      <c r="AI103" s="54">
        <f t="shared" si="2"/>
        <v>8.8328809917683285E-2</v>
      </c>
      <c r="AJ103" s="53"/>
      <c r="AM103" s="30">
        <v>1.882352941176471</v>
      </c>
      <c r="AN103" s="30">
        <v>2.3529411764705879</v>
      </c>
      <c r="AO103" s="30">
        <v>0.58823529411764708</v>
      </c>
      <c r="AP103" s="30">
        <v>0</v>
      </c>
      <c r="AQ103" s="30">
        <v>0.3902439024390244</v>
      </c>
      <c r="AR103" s="30">
        <v>0.48780487804878048</v>
      </c>
      <c r="AS103" s="30">
        <v>0.12195121951219511</v>
      </c>
      <c r="AT103" s="30">
        <v>0</v>
      </c>
      <c r="AU103" s="27">
        <v>0.82</v>
      </c>
      <c r="AV103" s="27">
        <v>3.44</v>
      </c>
      <c r="AW103" s="27">
        <v>2.62</v>
      </c>
      <c r="AX103" s="27">
        <v>2.5297058823529408</v>
      </c>
      <c r="AY103">
        <v>2.5297058823529408</v>
      </c>
      <c r="AZ103">
        <v>5.7068163482352947</v>
      </c>
    </row>
    <row r="104" spans="1:55" x14ac:dyDescent="0.3">
      <c r="A104" s="2" t="s">
        <v>85</v>
      </c>
      <c r="B104" s="19" t="s">
        <v>915</v>
      </c>
      <c r="C104" s="15"/>
      <c r="F104" s="2">
        <v>3.06</v>
      </c>
      <c r="G104" s="2" t="s">
        <v>80</v>
      </c>
      <c r="H104" s="11">
        <v>-1</v>
      </c>
      <c r="I104">
        <v>-1</v>
      </c>
      <c r="J104"/>
      <c r="K104" s="2">
        <v>2</v>
      </c>
      <c r="L104" s="27">
        <v>0</v>
      </c>
      <c r="M104">
        <v>0</v>
      </c>
      <c r="N104">
        <v>0</v>
      </c>
      <c r="O104" s="2">
        <v>3.8660000000000001</v>
      </c>
      <c r="P104" s="2">
        <v>3.8660000000000001</v>
      </c>
      <c r="Q104" s="2">
        <v>29.114000000000001</v>
      </c>
      <c r="T104" s="27">
        <v>0</v>
      </c>
      <c r="U104" s="27"/>
      <c r="V104" s="27"/>
      <c r="W104">
        <v>0</v>
      </c>
      <c r="Z104">
        <v>0</v>
      </c>
      <c r="AC104" s="2">
        <v>3</v>
      </c>
      <c r="AD104">
        <v>20</v>
      </c>
      <c r="AE104" s="57">
        <f t="shared" si="1"/>
        <v>435.13656298400002</v>
      </c>
      <c r="AF104" s="59">
        <v>0</v>
      </c>
      <c r="AG104" s="57">
        <v>0</v>
      </c>
      <c r="AH104" s="57">
        <v>0</v>
      </c>
      <c r="AI104" s="54">
        <f t="shared" si="2"/>
        <v>9.1925164196029197E-2</v>
      </c>
      <c r="AJ104" s="53"/>
      <c r="AM104" s="30">
        <v>1.882352941176471</v>
      </c>
      <c r="AN104" s="30">
        <v>2.3529411764705879</v>
      </c>
      <c r="AO104" s="30">
        <v>0.49411764705882361</v>
      </c>
      <c r="AP104" s="30">
        <v>0.1647058823529412</v>
      </c>
      <c r="AQ104" s="30">
        <v>0.38461538461538458</v>
      </c>
      <c r="AR104" s="30">
        <v>0.48076923076923073</v>
      </c>
      <c r="AS104" s="30">
        <v>0.10096153846153851</v>
      </c>
      <c r="AT104" s="30">
        <v>3.3653846153846159E-2</v>
      </c>
      <c r="AU104" s="27">
        <v>0.82</v>
      </c>
      <c r="AV104" s="27">
        <v>3.44</v>
      </c>
      <c r="AW104" s="27">
        <v>2.62</v>
      </c>
      <c r="AX104" s="27">
        <v>2.530823529411764</v>
      </c>
      <c r="AY104">
        <v>2.5308235294117649</v>
      </c>
      <c r="AZ104">
        <v>5.7003253741176483</v>
      </c>
    </row>
    <row r="105" spans="1:55" x14ac:dyDescent="0.3">
      <c r="A105" s="2" t="s">
        <v>86</v>
      </c>
      <c r="B105" s="19" t="s">
        <v>916</v>
      </c>
      <c r="C105" s="15"/>
      <c r="F105" s="2">
        <v>2.12</v>
      </c>
      <c r="G105" s="2" t="s">
        <v>80</v>
      </c>
      <c r="H105" s="11">
        <v>-1</v>
      </c>
      <c r="I105">
        <v>-1</v>
      </c>
      <c r="J105"/>
      <c r="K105" s="2">
        <v>2</v>
      </c>
      <c r="L105" s="27">
        <v>0</v>
      </c>
      <c r="M105">
        <v>0</v>
      </c>
      <c r="N105">
        <v>0</v>
      </c>
      <c r="O105" s="2">
        <v>3.8570000000000002</v>
      </c>
      <c r="P105" s="2">
        <v>3.8570000000000002</v>
      </c>
      <c r="Q105" s="2">
        <v>29.533999999999999</v>
      </c>
      <c r="T105" s="27">
        <v>0</v>
      </c>
      <c r="U105" s="27"/>
      <c r="V105" s="27"/>
      <c r="W105">
        <v>0</v>
      </c>
      <c r="Z105">
        <v>0</v>
      </c>
      <c r="AC105" s="2">
        <v>3</v>
      </c>
      <c r="AD105">
        <v>20</v>
      </c>
      <c r="AE105" s="57">
        <f t="shared" si="1"/>
        <v>439.36104476600002</v>
      </c>
      <c r="AF105" s="59">
        <v>0</v>
      </c>
      <c r="AG105" s="57">
        <v>0</v>
      </c>
      <c r="AH105" s="57">
        <v>0</v>
      </c>
      <c r="AI105" s="54">
        <f t="shared" si="2"/>
        <v>9.1041298441248156E-2</v>
      </c>
      <c r="AJ105" s="53"/>
      <c r="AM105" s="30">
        <v>1.882352941176471</v>
      </c>
      <c r="AN105" s="30">
        <v>2.3529411764705879</v>
      </c>
      <c r="AO105" s="30">
        <v>0.54117647058823526</v>
      </c>
      <c r="AP105" s="30">
        <v>0</v>
      </c>
      <c r="AQ105" s="30">
        <v>0.39408866995073888</v>
      </c>
      <c r="AR105" s="30">
        <v>0.49261083743842371</v>
      </c>
      <c r="AS105" s="30">
        <v>0.1133004926108374</v>
      </c>
      <c r="AT105" s="30">
        <v>0</v>
      </c>
      <c r="AU105" s="27">
        <v>0.82</v>
      </c>
      <c r="AV105" s="27">
        <v>3.44</v>
      </c>
      <c r="AW105" s="27">
        <v>2.62</v>
      </c>
      <c r="AX105" s="27">
        <v>2.525529411764706</v>
      </c>
      <c r="AY105">
        <v>2.525529411764706</v>
      </c>
      <c r="AZ105">
        <v>5.7010120870588246</v>
      </c>
    </row>
    <row r="106" spans="1:55" x14ac:dyDescent="0.3">
      <c r="A106" s="2" t="s">
        <v>87</v>
      </c>
      <c r="B106" s="19" t="s">
        <v>747</v>
      </c>
      <c r="C106" s="15"/>
      <c r="F106" s="2">
        <v>3.9</v>
      </c>
      <c r="G106" s="2" t="s">
        <v>89</v>
      </c>
      <c r="H106" s="11">
        <v>-1</v>
      </c>
      <c r="I106">
        <v>-1</v>
      </c>
      <c r="J106" t="s">
        <v>1166</v>
      </c>
      <c r="L106" s="27">
        <v>0</v>
      </c>
      <c r="M106">
        <v>0</v>
      </c>
      <c r="N106">
        <v>2</v>
      </c>
      <c r="O106" s="2">
        <v>3.9037999999999999</v>
      </c>
      <c r="P106" s="2">
        <v>3.9037999999999999</v>
      </c>
      <c r="Q106" s="2">
        <v>9.7742000000000004</v>
      </c>
      <c r="R106" s="2" t="s">
        <v>439</v>
      </c>
      <c r="T106" s="27">
        <v>0</v>
      </c>
      <c r="U106" s="27"/>
      <c r="V106" s="27"/>
      <c r="W106">
        <v>0</v>
      </c>
      <c r="Z106">
        <v>3.93</v>
      </c>
      <c r="AA106">
        <v>3.93</v>
      </c>
      <c r="AB106">
        <v>18.515000000000001</v>
      </c>
      <c r="AC106" s="2">
        <v>3</v>
      </c>
      <c r="AD106">
        <v>14</v>
      </c>
      <c r="AE106" s="57">
        <f t="shared" si="1"/>
        <v>148.95543042744799</v>
      </c>
      <c r="AF106" s="59">
        <v>0</v>
      </c>
      <c r="AG106" s="57">
        <v>0</v>
      </c>
      <c r="AH106" s="57">
        <v>285.96232350000002</v>
      </c>
      <c r="AJ106" s="53"/>
      <c r="AL106" s="54">
        <v>9.7914996833490184E-2</v>
      </c>
      <c r="AM106" s="30">
        <v>1.833333333333333</v>
      </c>
      <c r="AN106" s="30">
        <v>2.333333333333333</v>
      </c>
      <c r="AO106" s="30">
        <v>0.5</v>
      </c>
      <c r="AP106" s="30">
        <v>2.333333333333333</v>
      </c>
      <c r="AQ106" s="30">
        <v>0.26190476190476192</v>
      </c>
      <c r="AR106" s="30">
        <v>0.33333333333333343</v>
      </c>
      <c r="AS106" s="30">
        <v>7.1428571428571425E-2</v>
      </c>
      <c r="AT106" s="30">
        <v>0.33333333333333343</v>
      </c>
      <c r="AU106" s="27">
        <v>0.95</v>
      </c>
      <c r="AV106" s="27">
        <v>3.44</v>
      </c>
      <c r="AW106" s="27">
        <v>2.4900000000000002</v>
      </c>
      <c r="AX106" s="27">
        <v>2.7024999999999988</v>
      </c>
      <c r="AY106">
        <v>2.7025000000000001</v>
      </c>
      <c r="AZ106">
        <v>6.4896876145585001</v>
      </c>
      <c r="BC106" s="62">
        <v>0.392702013826212</v>
      </c>
    </row>
    <row r="107" spans="1:55" x14ac:dyDescent="0.3">
      <c r="A107" s="2" t="s">
        <v>88</v>
      </c>
      <c r="B107" s="15" t="s">
        <v>745</v>
      </c>
      <c r="C107" s="15"/>
      <c r="F107" s="2">
        <v>3.9</v>
      </c>
      <c r="G107" s="2" t="s">
        <v>89</v>
      </c>
      <c r="H107" s="11" t="s">
        <v>566</v>
      </c>
      <c r="I107" t="s">
        <v>644</v>
      </c>
      <c r="J107"/>
      <c r="L107" s="27">
        <v>1</v>
      </c>
      <c r="M107">
        <v>2</v>
      </c>
      <c r="N107">
        <v>0</v>
      </c>
      <c r="O107" s="1">
        <v>3.847</v>
      </c>
      <c r="P107" s="1">
        <v>3.847</v>
      </c>
      <c r="Q107" s="1">
        <v>18.109400000000001</v>
      </c>
      <c r="R107" s="1" t="s">
        <v>440</v>
      </c>
      <c r="S107" s="1"/>
      <c r="T107" s="27">
        <v>3.9407006600000001</v>
      </c>
      <c r="U107" s="27">
        <v>3.94070016</v>
      </c>
      <c r="V107" s="27">
        <v>9.4498532300000004</v>
      </c>
      <c r="W107">
        <v>3.9499</v>
      </c>
      <c r="X107">
        <v>3.9499</v>
      </c>
      <c r="Y107">
        <v>18.2</v>
      </c>
      <c r="Z107">
        <v>0</v>
      </c>
      <c r="AC107" s="2">
        <v>3</v>
      </c>
      <c r="AD107">
        <v>14</v>
      </c>
      <c r="AE107" s="57">
        <f t="shared" si="1"/>
        <v>268.00841734459999</v>
      </c>
      <c r="AF107" s="59">
        <v>140.22301532111419</v>
      </c>
      <c r="AG107" s="57">
        <v>283.95112218200001</v>
      </c>
      <c r="AH107" s="57">
        <v>0</v>
      </c>
      <c r="AJ107" s="53">
        <v>9.984095669273442E-2</v>
      </c>
      <c r="AK107" s="54">
        <v>9.8608520314468942E-2</v>
      </c>
      <c r="AM107" s="30">
        <v>1.833333333333333</v>
      </c>
      <c r="AN107" s="30">
        <v>2.333333333333333</v>
      </c>
      <c r="AO107" s="30">
        <v>0.5</v>
      </c>
      <c r="AP107" s="30">
        <v>2.333333333333333</v>
      </c>
      <c r="AQ107" s="30">
        <v>0.26190476190476192</v>
      </c>
      <c r="AR107" s="30">
        <v>0.33333333333333343</v>
      </c>
      <c r="AS107" s="30">
        <v>7.1428571428571425E-2</v>
      </c>
      <c r="AT107" s="30">
        <v>0.33333333333333343</v>
      </c>
      <c r="AU107" s="27">
        <v>0.95</v>
      </c>
      <c r="AV107" s="27">
        <v>3.44</v>
      </c>
      <c r="AW107" s="27">
        <v>2.4900000000000002</v>
      </c>
      <c r="AX107" s="27">
        <v>2.499166666666667</v>
      </c>
      <c r="AY107">
        <v>2.499166666666667</v>
      </c>
      <c r="AZ107">
        <v>5.7944152492500001</v>
      </c>
      <c r="BA107" s="62">
        <v>0.55890272128424257</v>
      </c>
      <c r="BB107" s="62">
        <v>0.55200362828233795</v>
      </c>
    </row>
    <row r="108" spans="1:55" x14ac:dyDescent="0.3">
      <c r="A108" s="2" t="s">
        <v>860</v>
      </c>
      <c r="B108" s="19" t="s">
        <v>917</v>
      </c>
      <c r="C108" s="15"/>
      <c r="F108" s="2">
        <v>3.9</v>
      </c>
      <c r="G108" s="2" t="s">
        <v>89</v>
      </c>
      <c r="H108" s="11">
        <v>-1</v>
      </c>
      <c r="I108">
        <v>-1</v>
      </c>
      <c r="J108"/>
      <c r="K108" s="2">
        <v>1</v>
      </c>
      <c r="L108" s="27">
        <v>0</v>
      </c>
      <c r="M108">
        <v>0</v>
      </c>
      <c r="N108">
        <v>0</v>
      </c>
      <c r="O108" s="2">
        <v>3.9973999999999998</v>
      </c>
      <c r="P108" s="2">
        <v>3.9973999999999998</v>
      </c>
      <c r="Q108" s="2">
        <v>12.132999999999999</v>
      </c>
      <c r="R108" s="2" t="s">
        <v>439</v>
      </c>
      <c r="T108" s="27">
        <v>0</v>
      </c>
      <c r="U108" s="27"/>
      <c r="V108" s="27"/>
      <c r="W108">
        <v>0</v>
      </c>
      <c r="Z108">
        <v>0</v>
      </c>
      <c r="AC108" s="2">
        <v>3</v>
      </c>
      <c r="AD108">
        <v>14</v>
      </c>
      <c r="AE108" s="57">
        <f t="shared" si="1"/>
        <v>193.87571561907995</v>
      </c>
      <c r="AF108" s="59">
        <v>0</v>
      </c>
      <c r="AG108" s="57">
        <v>0</v>
      </c>
      <c r="AH108" s="57">
        <v>0</v>
      </c>
      <c r="AI108" s="54">
        <f t="shared" ref="AI108:AI112" si="3">K108*AD108/AE108</f>
        <v>7.2211209925366296E-2</v>
      </c>
      <c r="AJ108" s="53"/>
      <c r="AM108" s="30">
        <v>1.833333333333333</v>
      </c>
      <c r="AN108" s="30">
        <v>2.333333333333333</v>
      </c>
      <c r="AO108" s="30">
        <v>0.5</v>
      </c>
      <c r="AP108" s="30">
        <v>2.333333333333333</v>
      </c>
      <c r="AQ108" s="30">
        <v>0.26190476190476192</v>
      </c>
      <c r="AR108" s="30">
        <v>0.33333333333333343</v>
      </c>
      <c r="AS108" s="30">
        <v>7.1428571428571425E-2</v>
      </c>
      <c r="AT108" s="30">
        <v>0.33333333333333343</v>
      </c>
      <c r="AU108" s="27">
        <v>0.82</v>
      </c>
      <c r="AV108" s="27">
        <v>3.44</v>
      </c>
      <c r="AW108" s="27">
        <v>2.62</v>
      </c>
      <c r="AX108" s="27">
        <v>2.4725000000000001</v>
      </c>
      <c r="AY108">
        <v>2.4725000000000001</v>
      </c>
      <c r="AZ108">
        <v>5.697111802916667</v>
      </c>
    </row>
    <row r="109" spans="1:55" x14ac:dyDescent="0.3">
      <c r="A109" s="2" t="s">
        <v>861</v>
      </c>
      <c r="B109" s="19" t="s">
        <v>918</v>
      </c>
      <c r="C109" s="15"/>
      <c r="F109" s="2">
        <v>3.9</v>
      </c>
      <c r="G109" s="2" t="s">
        <v>89</v>
      </c>
      <c r="H109" s="11">
        <v>-1</v>
      </c>
      <c r="I109">
        <v>-1</v>
      </c>
      <c r="J109"/>
      <c r="K109" s="2">
        <v>1</v>
      </c>
      <c r="L109" s="27">
        <v>0</v>
      </c>
      <c r="M109">
        <v>0</v>
      </c>
      <c r="N109">
        <v>0</v>
      </c>
      <c r="O109" s="2">
        <v>3.9727000000000001</v>
      </c>
      <c r="P109" s="2">
        <v>3.9727000000000001</v>
      </c>
      <c r="Q109" s="2">
        <v>12.763199999999999</v>
      </c>
      <c r="R109" s="2" t="s">
        <v>439</v>
      </c>
      <c r="T109" s="27">
        <v>0</v>
      </c>
      <c r="U109" s="27"/>
      <c r="V109" s="27"/>
      <c r="W109">
        <v>0</v>
      </c>
      <c r="Z109">
        <v>0</v>
      </c>
      <c r="AC109" s="2">
        <v>3</v>
      </c>
      <c r="AD109">
        <v>14</v>
      </c>
      <c r="AE109" s="57">
        <f t="shared" si="1"/>
        <v>201.43322940532801</v>
      </c>
      <c r="AF109" s="59">
        <v>0</v>
      </c>
      <c r="AG109" s="57">
        <v>0</v>
      </c>
      <c r="AH109" s="57">
        <v>0</v>
      </c>
      <c r="AI109" s="54">
        <f t="shared" si="3"/>
        <v>6.9501938887297082E-2</v>
      </c>
      <c r="AJ109" s="53"/>
      <c r="AM109" s="30">
        <v>1.833333333333333</v>
      </c>
      <c r="AN109" s="30">
        <v>2.333333333333333</v>
      </c>
      <c r="AO109" s="30">
        <v>0.5</v>
      </c>
      <c r="AP109" s="30">
        <v>2.333333333333333</v>
      </c>
      <c r="AQ109" s="30">
        <v>0.26190476190476192</v>
      </c>
      <c r="AR109" s="30">
        <v>0.33333333333333343</v>
      </c>
      <c r="AS109" s="30">
        <v>7.1428571428571425E-2</v>
      </c>
      <c r="AT109" s="30">
        <v>0.33333333333333343</v>
      </c>
      <c r="AU109" s="27">
        <v>0.82</v>
      </c>
      <c r="AV109" s="27">
        <v>3.44</v>
      </c>
      <c r="AW109" s="27">
        <v>2.62</v>
      </c>
      <c r="AX109" s="27">
        <v>2.4725000000000001</v>
      </c>
      <c r="AY109">
        <v>2.4725000000000001</v>
      </c>
      <c r="AZ109">
        <v>5.6821885904166667</v>
      </c>
    </row>
    <row r="110" spans="1:55" x14ac:dyDescent="0.3">
      <c r="A110" s="2" t="s">
        <v>27</v>
      </c>
      <c r="B110" s="15" t="s">
        <v>746</v>
      </c>
      <c r="C110" s="15"/>
      <c r="F110" s="2">
        <v>3.6</v>
      </c>
      <c r="G110" s="2" t="s">
        <v>89</v>
      </c>
      <c r="H110" s="11" t="s">
        <v>567</v>
      </c>
      <c r="I110" t="s">
        <v>645</v>
      </c>
      <c r="J110"/>
      <c r="L110" s="27">
        <v>1</v>
      </c>
      <c r="M110">
        <v>1</v>
      </c>
      <c r="N110">
        <v>0</v>
      </c>
      <c r="Q110"/>
      <c r="T110" s="27">
        <v>3.9948813699999999</v>
      </c>
      <c r="U110" s="27">
        <v>3.9948813699999999</v>
      </c>
      <c r="V110" s="27">
        <v>3.9948813699999999</v>
      </c>
      <c r="W110">
        <v>3.9883000000000002</v>
      </c>
      <c r="X110">
        <v>3.9883000000000002</v>
      </c>
      <c r="Y110">
        <v>3.9883000000000002</v>
      </c>
      <c r="Z110">
        <v>0</v>
      </c>
      <c r="AD110">
        <v>6</v>
      </c>
      <c r="AE110" s="57">
        <f t="shared" si="1"/>
        <v>0</v>
      </c>
      <c r="AF110" s="59">
        <v>63.754620030366901</v>
      </c>
      <c r="AG110" s="57">
        <v>63.440041078387011</v>
      </c>
      <c r="AH110" s="57">
        <v>0</v>
      </c>
      <c r="AJ110" s="53">
        <v>9.4110826747020773E-2</v>
      </c>
      <c r="AK110" s="54">
        <v>9.4577492353549286E-2</v>
      </c>
      <c r="AM110" s="30">
        <v>1.8</v>
      </c>
      <c r="AN110" s="30">
        <v>2.4</v>
      </c>
      <c r="AO110" s="30">
        <v>0.6</v>
      </c>
      <c r="AP110" s="30">
        <v>2.8</v>
      </c>
      <c r="AQ110" s="30">
        <v>0.23684210526315791</v>
      </c>
      <c r="AR110" s="30">
        <v>0.31578947368421051</v>
      </c>
      <c r="AS110" s="30">
        <v>7.8947368421052627E-2</v>
      </c>
      <c r="AT110" s="30">
        <v>0.36842105263157893</v>
      </c>
      <c r="AU110" s="27">
        <v>0.82</v>
      </c>
      <c r="AV110" s="27">
        <v>3.44</v>
      </c>
      <c r="AW110" s="27">
        <v>2.62</v>
      </c>
      <c r="AX110" s="27">
        <v>2.528</v>
      </c>
      <c r="AY110">
        <v>2.528</v>
      </c>
      <c r="AZ110">
        <v>5.7952294759999994</v>
      </c>
      <c r="BA110" s="62">
        <v>0.65619545508850963</v>
      </c>
      <c r="BB110" s="62">
        <v>0.65944931928920669</v>
      </c>
    </row>
    <row r="111" spans="1:55" x14ac:dyDescent="0.3">
      <c r="A111" s="2" t="s">
        <v>868</v>
      </c>
      <c r="B111" s="15" t="s">
        <v>865</v>
      </c>
      <c r="C111" s="15"/>
      <c r="F111" s="2">
        <v>4</v>
      </c>
      <c r="G111" s="2" t="s">
        <v>91</v>
      </c>
      <c r="H111" s="11">
        <v>-1</v>
      </c>
      <c r="I111">
        <v>-1</v>
      </c>
      <c r="J111" t="s">
        <v>1223</v>
      </c>
      <c r="K111" s="2">
        <v>0.66666666699999999</v>
      </c>
      <c r="L111" s="27">
        <v>0</v>
      </c>
      <c r="M111">
        <v>0</v>
      </c>
      <c r="N111">
        <f>2/3</f>
        <v>0.66666666666666663</v>
      </c>
      <c r="O111" s="2">
        <v>3.9607999999999999</v>
      </c>
      <c r="P111" s="2">
        <v>3.9607999999999999</v>
      </c>
      <c r="Q111" s="2">
        <v>21.8126</v>
      </c>
      <c r="R111" s="2" t="s">
        <v>440</v>
      </c>
      <c r="T111" s="27">
        <v>0</v>
      </c>
      <c r="U111" s="27"/>
      <c r="V111" s="27"/>
      <c r="W111">
        <v>0</v>
      </c>
      <c r="Z111">
        <v>0</v>
      </c>
      <c r="AD111">
        <v>42</v>
      </c>
      <c r="AE111" s="57">
        <f t="shared" si="1"/>
        <v>342.19468675366397</v>
      </c>
      <c r="AF111" s="59">
        <v>0</v>
      </c>
      <c r="AG111" s="57">
        <v>0</v>
      </c>
      <c r="AH111" s="57">
        <v>347.6</v>
      </c>
      <c r="AI111" s="54">
        <f t="shared" si="3"/>
        <v>8.1824765543938416E-2</v>
      </c>
      <c r="AJ111" s="53"/>
      <c r="AL111" s="54">
        <f>N111*AD111/AH111</f>
        <v>8.0552359033371684E-2</v>
      </c>
      <c r="AM111" s="30">
        <v>1.828571428571429</v>
      </c>
      <c r="AN111" s="30">
        <v>2.4</v>
      </c>
      <c r="AO111" s="30">
        <v>0.5714285714285714</v>
      </c>
      <c r="AP111" s="30">
        <v>2.4</v>
      </c>
      <c r="AQ111" s="30">
        <v>0.25396825396825401</v>
      </c>
      <c r="AR111" s="30">
        <v>0.33333333333333331</v>
      </c>
      <c r="AS111" s="30">
        <v>7.9365079365079361E-2</v>
      </c>
      <c r="AT111" s="30">
        <v>0.33333333333333331</v>
      </c>
      <c r="AU111" s="27">
        <v>0.82</v>
      </c>
      <c r="AV111" s="27">
        <v>3.44</v>
      </c>
      <c r="AW111" s="27">
        <v>2.62</v>
      </c>
      <c r="AX111" s="27">
        <v>2.524571428571428</v>
      </c>
      <c r="AY111">
        <v>2.524571428571428</v>
      </c>
      <c r="AZ111">
        <v>5.7888591694285711</v>
      </c>
    </row>
    <row r="112" spans="1:55" x14ac:dyDescent="0.3">
      <c r="A112" s="2" t="s">
        <v>869</v>
      </c>
      <c r="B112" s="15" t="s">
        <v>866</v>
      </c>
      <c r="C112" s="15"/>
      <c r="F112" s="2">
        <v>4</v>
      </c>
      <c r="G112" s="2" t="s">
        <v>91</v>
      </c>
      <c r="H112" s="11">
        <v>-1</v>
      </c>
      <c r="I112">
        <v>-1</v>
      </c>
      <c r="J112"/>
      <c r="K112" s="2">
        <f>0.666666667/2</f>
        <v>0.3333333335</v>
      </c>
      <c r="L112" s="27">
        <v>0</v>
      </c>
      <c r="M112">
        <v>0</v>
      </c>
      <c r="N112">
        <v>2</v>
      </c>
      <c r="O112" s="2">
        <v>3.9483999999999999</v>
      </c>
      <c r="P112" s="2">
        <v>3.9483999999999999</v>
      </c>
      <c r="Q112" s="2">
        <v>9.7742000000000004</v>
      </c>
      <c r="R112" s="2" t="s">
        <v>439</v>
      </c>
      <c r="T112" s="27">
        <v>0</v>
      </c>
      <c r="U112" s="27"/>
      <c r="V112" s="27"/>
      <c r="W112">
        <v>0</v>
      </c>
      <c r="Z112">
        <v>0</v>
      </c>
      <c r="AD112">
        <v>42</v>
      </c>
      <c r="AE112" s="57">
        <f t="shared" si="1"/>
        <v>152.378434633952</v>
      </c>
      <c r="AF112" s="59">
        <v>0</v>
      </c>
      <c r="AG112" s="57">
        <v>0</v>
      </c>
      <c r="AH112" s="57">
        <v>0</v>
      </c>
      <c r="AI112" s="54">
        <f t="shared" si="3"/>
        <v>9.1876518095432708E-2</v>
      </c>
      <c r="AJ112" s="53"/>
      <c r="AM112" s="30">
        <v>1.828571428571429</v>
      </c>
      <c r="AN112" s="30">
        <v>2.4</v>
      </c>
      <c r="AO112" s="30">
        <v>0.5714285714285714</v>
      </c>
      <c r="AP112" s="30">
        <v>2.4</v>
      </c>
      <c r="AQ112" s="30">
        <v>0.25396825396825401</v>
      </c>
      <c r="AR112" s="30">
        <v>0.33333333333333331</v>
      </c>
      <c r="AS112" s="30">
        <v>7.9365079365079361E-2</v>
      </c>
      <c r="AT112" s="30">
        <v>0.33333333333333331</v>
      </c>
      <c r="AU112" s="27">
        <v>1.1000000000000001</v>
      </c>
      <c r="AV112" s="27">
        <v>3.44</v>
      </c>
      <c r="AW112" s="27">
        <v>2.34</v>
      </c>
      <c r="AX112" s="27">
        <v>2.7611428571428571</v>
      </c>
      <c r="AY112">
        <v>2.7611428571428571</v>
      </c>
      <c r="AZ112">
        <v>6.6040800042601706</v>
      </c>
    </row>
    <row r="113" spans="1:56" x14ac:dyDescent="0.3">
      <c r="A113" s="2" t="s">
        <v>862</v>
      </c>
      <c r="B113" s="15" t="s">
        <v>863</v>
      </c>
      <c r="C113" s="15"/>
      <c r="F113" s="2">
        <v>4</v>
      </c>
      <c r="G113" s="2" t="s">
        <v>91</v>
      </c>
      <c r="H113" s="11" t="s">
        <v>864</v>
      </c>
      <c r="I113">
        <v>1540895</v>
      </c>
      <c r="J113"/>
      <c r="L113" s="27">
        <v>0</v>
      </c>
      <c r="M113">
        <v>4</v>
      </c>
      <c r="N113">
        <v>0</v>
      </c>
      <c r="T113" s="27">
        <v>0</v>
      </c>
      <c r="U113" s="27"/>
      <c r="V113" s="27"/>
      <c r="W113">
        <v>6.5429000000000004</v>
      </c>
      <c r="X113">
        <v>7.6490999999999998</v>
      </c>
      <c r="Y113">
        <v>12.583</v>
      </c>
      <c r="Z113">
        <v>0</v>
      </c>
      <c r="AD113">
        <v>18</v>
      </c>
      <c r="AE113" s="57">
        <f t="shared" si="1"/>
        <v>0</v>
      </c>
      <c r="AF113" s="59">
        <v>0</v>
      </c>
      <c r="AG113" s="57">
        <v>629.74513047537005</v>
      </c>
      <c r="AH113" s="57">
        <v>0</v>
      </c>
      <c r="AJ113" s="53"/>
      <c r="AK113" s="54">
        <v>0.1143319678322086</v>
      </c>
      <c r="AM113" s="30">
        <v>2</v>
      </c>
      <c r="AN113" s="30">
        <v>2.7692307692307692</v>
      </c>
      <c r="AO113" s="30">
        <v>0.76923076923076927</v>
      </c>
      <c r="AP113" s="30">
        <v>3.2307692307692308</v>
      </c>
      <c r="AQ113" s="30">
        <v>0.22807017543859651</v>
      </c>
      <c r="AR113" s="30">
        <v>0.31578947368421051</v>
      </c>
      <c r="AS113" s="30">
        <v>8.771929824561403E-2</v>
      </c>
      <c r="AT113" s="30">
        <v>0.36842105263157893</v>
      </c>
      <c r="AU113" s="27">
        <v>1.1000000000000001</v>
      </c>
      <c r="AV113" s="27">
        <v>3.44</v>
      </c>
      <c r="AW113" s="27">
        <v>2.34</v>
      </c>
      <c r="AX113" s="27">
        <v>2.8123076923076931</v>
      </c>
      <c r="AY113">
        <v>2.8123076923076931</v>
      </c>
      <c r="AZ113">
        <v>6.3640369961538461</v>
      </c>
      <c r="BB113" s="62">
        <v>0.55971264878746807</v>
      </c>
    </row>
    <row r="114" spans="1:56" x14ac:dyDescent="0.3">
      <c r="A114" s="2" t="s">
        <v>87</v>
      </c>
      <c r="B114" s="15" t="s">
        <v>747</v>
      </c>
      <c r="C114" s="15"/>
      <c r="F114" s="2">
        <v>3.9</v>
      </c>
      <c r="G114" s="2" t="s">
        <v>91</v>
      </c>
      <c r="H114" s="11" t="s">
        <v>568</v>
      </c>
      <c r="I114">
        <v>-1</v>
      </c>
      <c r="J114"/>
      <c r="L114" s="27">
        <v>1</v>
      </c>
      <c r="M114">
        <v>0</v>
      </c>
      <c r="N114">
        <v>0</v>
      </c>
      <c r="Q114"/>
      <c r="T114" s="27">
        <v>9.9051542599999998</v>
      </c>
      <c r="U114" s="27">
        <v>9.9051542599999998</v>
      </c>
      <c r="V114" s="27">
        <v>9.9051542599999998</v>
      </c>
      <c r="W114">
        <v>0</v>
      </c>
      <c r="Z114">
        <v>0</v>
      </c>
      <c r="AD114">
        <v>14</v>
      </c>
      <c r="AE114" s="57">
        <f t="shared" si="1"/>
        <v>0</v>
      </c>
      <c r="AF114" s="59">
        <v>150.75696951344321</v>
      </c>
      <c r="AG114" s="57">
        <v>0</v>
      </c>
      <c r="AH114" s="57">
        <v>0</v>
      </c>
      <c r="AJ114" s="53">
        <v>9.2864695046497372E-2</v>
      </c>
      <c r="AM114" s="30">
        <v>1.833333333333333</v>
      </c>
      <c r="AN114" s="30">
        <v>2.333333333333333</v>
      </c>
      <c r="AO114" s="30">
        <v>0.5</v>
      </c>
      <c r="AP114" s="30">
        <v>2.333333333333333</v>
      </c>
      <c r="AQ114" s="30">
        <v>0.26190476190476192</v>
      </c>
      <c r="AR114" s="30">
        <v>0.33333333333333343</v>
      </c>
      <c r="AS114" s="30">
        <v>7.1428571428571425E-2</v>
      </c>
      <c r="AT114" s="30">
        <v>0.33333333333333343</v>
      </c>
      <c r="AU114" s="27">
        <v>0.95</v>
      </c>
      <c r="AV114" s="27">
        <v>3.44</v>
      </c>
      <c r="AW114" s="27">
        <v>2.4900000000000002</v>
      </c>
      <c r="AX114" s="27">
        <v>2.7024999999999988</v>
      </c>
      <c r="AY114">
        <v>2.7025000000000001</v>
      </c>
      <c r="AZ114">
        <v>6.4896876145585001</v>
      </c>
      <c r="BA114" s="62">
        <v>0.47933948900870132</v>
      </c>
    </row>
    <row r="115" spans="1:56" x14ac:dyDescent="0.3">
      <c r="A115" s="2" t="s">
        <v>92</v>
      </c>
      <c r="B115" s="19" t="s">
        <v>919</v>
      </c>
      <c r="C115" s="15"/>
      <c r="F115" s="2">
        <v>4.0999999999999996</v>
      </c>
      <c r="G115" s="2" t="s">
        <v>93</v>
      </c>
      <c r="H115" s="11">
        <v>-1</v>
      </c>
      <c r="I115">
        <v>-1</v>
      </c>
      <c r="J115"/>
      <c r="L115" s="27">
        <v>0</v>
      </c>
      <c r="M115">
        <v>0</v>
      </c>
      <c r="N115">
        <v>0</v>
      </c>
      <c r="O115" s="2">
        <v>3.9499</v>
      </c>
      <c r="P115" s="2">
        <v>3.9499</v>
      </c>
      <c r="Q115" s="2">
        <v>17.030999999999999</v>
      </c>
      <c r="R115" s="2" t="s">
        <v>439</v>
      </c>
      <c r="T115" s="27">
        <v>0</v>
      </c>
      <c r="U115" s="27"/>
      <c r="V115" s="27"/>
      <c r="W115">
        <v>0</v>
      </c>
      <c r="Z115">
        <v>0</v>
      </c>
      <c r="AD115">
        <v>20</v>
      </c>
      <c r="AE115" s="57">
        <f t="shared" si="1"/>
        <v>265.71272318030998</v>
      </c>
      <c r="AF115" s="59">
        <v>0</v>
      </c>
      <c r="AG115" s="57">
        <v>0</v>
      </c>
      <c r="AH115" s="57">
        <v>0</v>
      </c>
      <c r="AJ115" s="53"/>
      <c r="AM115" s="30">
        <v>1.8787878787878789</v>
      </c>
      <c r="AN115" s="30">
        <v>2.4242424242424239</v>
      </c>
      <c r="AO115" s="30">
        <v>0.54545454545454541</v>
      </c>
      <c r="AP115" s="30">
        <v>2.545454545454545</v>
      </c>
      <c r="AQ115" s="30">
        <v>0.25409836065573771</v>
      </c>
      <c r="AR115" s="30">
        <v>0.32786885245901642</v>
      </c>
      <c r="AS115" s="30">
        <v>7.3770491803278687E-2</v>
      </c>
      <c r="AT115" s="30">
        <v>0.34426229508196721</v>
      </c>
      <c r="AU115" s="27">
        <v>0.82</v>
      </c>
      <c r="AV115" s="27">
        <v>3.44</v>
      </c>
      <c r="AW115" s="27">
        <v>2.62</v>
      </c>
      <c r="AX115" s="27">
        <v>2.543333333333333</v>
      </c>
      <c r="AY115">
        <v>2.5433333333333339</v>
      </c>
      <c r="AZ115">
        <v>5.8398279362121217</v>
      </c>
    </row>
    <row r="116" spans="1:56" x14ac:dyDescent="0.3">
      <c r="A116" s="2" t="s">
        <v>34</v>
      </c>
      <c r="B116" s="15" t="s">
        <v>715</v>
      </c>
      <c r="C116" s="15"/>
      <c r="F116" s="2">
        <v>3.2</v>
      </c>
      <c r="G116" s="2" t="s">
        <v>94</v>
      </c>
      <c r="H116" s="11" t="s">
        <v>546</v>
      </c>
      <c r="I116" t="s">
        <v>627</v>
      </c>
      <c r="J116"/>
      <c r="L116" s="27">
        <v>1</v>
      </c>
      <c r="M116">
        <v>2</v>
      </c>
      <c r="N116">
        <v>0</v>
      </c>
      <c r="Q116"/>
      <c r="R116"/>
      <c r="S116"/>
      <c r="T116" s="27">
        <v>3.9086759899999999</v>
      </c>
      <c r="U116" s="27">
        <v>3.908676100000001</v>
      </c>
      <c r="V116" s="27">
        <v>10.552604730000001</v>
      </c>
      <c r="W116">
        <v>3.899</v>
      </c>
      <c r="X116">
        <v>3.899</v>
      </c>
      <c r="Y116">
        <v>20.399989999999999</v>
      </c>
      <c r="Z116">
        <v>0</v>
      </c>
      <c r="AD116">
        <v>14</v>
      </c>
      <c r="AE116" s="57">
        <f t="shared" si="1"/>
        <v>0</v>
      </c>
      <c r="AF116" s="59">
        <v>155.59136328639269</v>
      </c>
      <c r="AG116" s="57">
        <v>310.12474837798999</v>
      </c>
      <c r="AH116" s="57">
        <v>0</v>
      </c>
      <c r="AJ116" s="53">
        <v>8.9979287437893268E-2</v>
      </c>
      <c r="AK116" s="54">
        <v>9.0286248183820222E-2</v>
      </c>
      <c r="AM116" s="30">
        <v>2</v>
      </c>
      <c r="AN116" s="30">
        <v>2.333333333333333</v>
      </c>
      <c r="AO116" s="30">
        <v>0.33333333333333331</v>
      </c>
      <c r="AP116" s="30">
        <v>0</v>
      </c>
      <c r="AQ116" s="30">
        <v>0.42857142857142849</v>
      </c>
      <c r="AR116" s="30">
        <v>0.5</v>
      </c>
      <c r="AS116" s="30">
        <v>7.1428571428571425E-2</v>
      </c>
      <c r="AT116" s="30">
        <v>0</v>
      </c>
      <c r="AU116" s="27">
        <v>0.95</v>
      </c>
      <c r="AV116" s="27">
        <v>3.44</v>
      </c>
      <c r="AW116" s="27">
        <v>2.4900000000000002</v>
      </c>
      <c r="AX116" s="27">
        <v>2.500833333333333</v>
      </c>
      <c r="AY116">
        <v>2.500833333333333</v>
      </c>
      <c r="AZ116">
        <v>5.6917605187500007</v>
      </c>
      <c r="BA116" s="62">
        <v>0.58499657192886345</v>
      </c>
      <c r="BB116" s="62">
        <v>0.58699226437317098</v>
      </c>
    </row>
    <row r="117" spans="1:56" x14ac:dyDescent="0.3">
      <c r="A117" s="2" t="s">
        <v>95</v>
      </c>
      <c r="B117" s="15" t="s">
        <v>748</v>
      </c>
      <c r="C117" s="15"/>
      <c r="F117" s="2">
        <v>3.3</v>
      </c>
      <c r="G117" s="2" t="s">
        <v>96</v>
      </c>
      <c r="H117" s="11">
        <v>-1</v>
      </c>
      <c r="I117" t="s">
        <v>646</v>
      </c>
      <c r="J117"/>
      <c r="L117" s="27">
        <v>0</v>
      </c>
      <c r="M117">
        <v>1</v>
      </c>
      <c r="N117">
        <v>0</v>
      </c>
      <c r="O117" s="2">
        <v>3.8917999999999999</v>
      </c>
      <c r="P117" s="2">
        <v>3.8820000000000001</v>
      </c>
      <c r="Q117" s="2">
        <v>36.127000000000002</v>
      </c>
      <c r="R117" s="1" t="s">
        <v>484</v>
      </c>
      <c r="S117" s="1"/>
      <c r="T117" s="27">
        <v>0</v>
      </c>
      <c r="U117" s="27"/>
      <c r="V117" s="27"/>
      <c r="W117">
        <v>3.8715999999999999</v>
      </c>
      <c r="X117">
        <v>3.8715999999999999</v>
      </c>
      <c r="Y117">
        <v>36.936999999999998</v>
      </c>
      <c r="Z117">
        <v>0</v>
      </c>
      <c r="AC117" s="2">
        <v>4</v>
      </c>
      <c r="AD117">
        <v>26</v>
      </c>
      <c r="AE117" s="57">
        <f t="shared" si="1"/>
        <v>545.80554548520001</v>
      </c>
      <c r="AF117" s="59">
        <v>0</v>
      </c>
      <c r="AG117" s="57">
        <v>553.65927766671996</v>
      </c>
      <c r="AH117" s="57">
        <v>0</v>
      </c>
      <c r="AJ117" s="53"/>
      <c r="AK117" s="54">
        <v>4.696028956576237E-2</v>
      </c>
      <c r="AM117" s="30">
        <v>1.714285714285714</v>
      </c>
      <c r="AN117" s="30">
        <v>2.4761904761904758</v>
      </c>
      <c r="AO117" s="30">
        <v>0.76190476190476186</v>
      </c>
      <c r="AP117" s="30">
        <v>0</v>
      </c>
      <c r="AQ117" s="30">
        <v>0.34615384615384609</v>
      </c>
      <c r="AR117" s="30">
        <v>0.5</v>
      </c>
      <c r="AS117" s="30">
        <v>0.1538461538461538</v>
      </c>
      <c r="AT117" s="30">
        <v>0</v>
      </c>
      <c r="AU117" s="27">
        <v>0.93</v>
      </c>
      <c r="AV117" s="27">
        <v>3.44</v>
      </c>
      <c r="AW117" s="27">
        <v>2.5099999999999998</v>
      </c>
      <c r="AX117" s="27">
        <v>2.618095238095238</v>
      </c>
      <c r="AY117">
        <v>2.618095238095238</v>
      </c>
      <c r="AZ117">
        <v>5.9615126490476191</v>
      </c>
    </row>
    <row r="118" spans="1:56" x14ac:dyDescent="0.3">
      <c r="A118" s="2" t="s">
        <v>97</v>
      </c>
      <c r="B118" s="15" t="s">
        <v>749</v>
      </c>
      <c r="C118" s="15"/>
      <c r="F118" s="2">
        <v>2.0099999999999998</v>
      </c>
      <c r="G118" s="2" t="s">
        <v>100</v>
      </c>
      <c r="H118" s="11" t="s">
        <v>569</v>
      </c>
      <c r="I118" t="s">
        <v>647</v>
      </c>
      <c r="J118"/>
      <c r="L118" s="27">
        <v>4</v>
      </c>
      <c r="M118">
        <v>2</v>
      </c>
      <c r="N118">
        <v>0</v>
      </c>
      <c r="O118" s="2">
        <v>5.63</v>
      </c>
      <c r="P118" s="2">
        <v>5.63</v>
      </c>
      <c r="Q118" s="2">
        <v>7.9509999999999996</v>
      </c>
      <c r="R118" s="2" t="s">
        <v>485</v>
      </c>
      <c r="T118" s="27">
        <v>5.6671750000000003</v>
      </c>
      <c r="U118" s="27">
        <v>9.8157737100000002</v>
      </c>
      <c r="V118" s="27">
        <v>9.8153266899999991</v>
      </c>
      <c r="W118">
        <v>5.6200999999999999</v>
      </c>
      <c r="X118">
        <v>5.6342999999999996</v>
      </c>
      <c r="Y118">
        <v>7.9375</v>
      </c>
      <c r="Z118">
        <v>0</v>
      </c>
      <c r="AD118">
        <v>12</v>
      </c>
      <c r="AE118" s="57">
        <f t="shared" si="1"/>
        <v>252.02205189999998</v>
      </c>
      <c r="AF118" s="59">
        <v>515.32350958904738</v>
      </c>
      <c r="AG118" s="57">
        <v>251.3435485224438</v>
      </c>
      <c r="AH118" s="57">
        <v>0</v>
      </c>
      <c r="AJ118" s="53">
        <v>9.3145371998025736E-2</v>
      </c>
      <c r="AK118" s="54">
        <v>9.5486835214538698E-2</v>
      </c>
      <c r="AM118" s="30">
        <v>2</v>
      </c>
      <c r="AN118" s="30">
        <v>2.4</v>
      </c>
      <c r="AO118" s="30">
        <v>0.9</v>
      </c>
      <c r="AP118" s="30">
        <v>1.4</v>
      </c>
      <c r="AQ118" s="30">
        <v>0.29850746268656708</v>
      </c>
      <c r="AR118" s="30">
        <v>0.35820895522388058</v>
      </c>
      <c r="AS118" s="30">
        <v>0.1343283582089552</v>
      </c>
      <c r="AT118" s="30">
        <v>0.20895522388059701</v>
      </c>
      <c r="AU118" s="27">
        <v>0.95</v>
      </c>
      <c r="AV118" s="27">
        <v>3.44</v>
      </c>
      <c r="AW118" s="27">
        <v>2.4900000000000002</v>
      </c>
      <c r="AX118" s="27">
        <v>2.5870000000000002</v>
      </c>
      <c r="AY118">
        <v>2.5870000000000002</v>
      </c>
      <c r="AZ118">
        <v>5.8948612069999999</v>
      </c>
      <c r="BA118" s="62">
        <v>0.57095915761344151</v>
      </c>
      <c r="BB118" s="62">
        <v>0.58531177478599872</v>
      </c>
    </row>
    <row r="119" spans="1:56" x14ac:dyDescent="0.3">
      <c r="A119" s="2" t="s">
        <v>1224</v>
      </c>
      <c r="B119" s="74" t="s">
        <v>1226</v>
      </c>
      <c r="C119" s="15"/>
      <c r="F119" s="2">
        <v>2.21</v>
      </c>
      <c r="G119" s="2" t="s">
        <v>101</v>
      </c>
      <c r="H119" s="11">
        <v>-1</v>
      </c>
      <c r="I119">
        <v>-1</v>
      </c>
      <c r="J119"/>
      <c r="K119" s="2">
        <v>2</v>
      </c>
      <c r="L119" s="27">
        <v>0</v>
      </c>
      <c r="M119">
        <v>0</v>
      </c>
      <c r="N119">
        <v>0</v>
      </c>
      <c r="O119" s="2">
        <v>3.9668000000000001</v>
      </c>
      <c r="P119" s="2">
        <v>3.9668000000000001</v>
      </c>
      <c r="Q119" s="2">
        <v>20.597999999999999</v>
      </c>
      <c r="R119" s="2" t="s">
        <v>440</v>
      </c>
      <c r="T119" s="27">
        <v>0</v>
      </c>
      <c r="U119" s="27"/>
      <c r="V119" s="27"/>
      <c r="W119">
        <v>0</v>
      </c>
      <c r="Z119">
        <v>0</v>
      </c>
      <c r="AD119">
        <v>14</v>
      </c>
      <c r="AE119" s="57">
        <f t="shared" si="1"/>
        <v>324.11987513951999</v>
      </c>
      <c r="AF119" s="59">
        <v>0</v>
      </c>
      <c r="AG119" s="57">
        <v>0</v>
      </c>
      <c r="AH119" s="57">
        <v>0</v>
      </c>
      <c r="AI119" s="54">
        <f t="shared" ref="AI119:AI121" si="4">K119*AD119/AE119</f>
        <v>8.6387790899731698E-2</v>
      </c>
      <c r="AJ119" s="53"/>
      <c r="AM119" s="30">
        <v>2</v>
      </c>
      <c r="AN119" s="30">
        <v>2.4615384615384621</v>
      </c>
      <c r="AO119" s="30">
        <v>0.69230769230769229</v>
      </c>
      <c r="AP119" s="30">
        <v>1.0769230769230771</v>
      </c>
      <c r="AQ119" s="30">
        <v>0.32098765432098758</v>
      </c>
      <c r="AR119" s="30">
        <v>0.39506172839506182</v>
      </c>
      <c r="AS119" s="30">
        <v>0.1111111111111111</v>
      </c>
      <c r="AT119" s="30">
        <v>0.1728395061728395</v>
      </c>
      <c r="AU119" s="27">
        <v>0.95</v>
      </c>
      <c r="AV119" s="27">
        <v>3.44</v>
      </c>
      <c r="AW119" s="27">
        <v>2.4900000000000002</v>
      </c>
      <c r="AX119" s="27">
        <v>2.592307692307692</v>
      </c>
      <c r="AY119">
        <v>2.5923076923076929</v>
      </c>
      <c r="AZ119">
        <v>5.9154799303846159</v>
      </c>
    </row>
    <row r="120" spans="1:56" x14ac:dyDescent="0.3">
      <c r="A120" s="2" t="s">
        <v>1225</v>
      </c>
      <c r="B120" s="74" t="s">
        <v>1227</v>
      </c>
      <c r="C120" s="15"/>
      <c r="F120" s="2">
        <v>2.27</v>
      </c>
      <c r="G120" s="2" t="s">
        <v>102</v>
      </c>
      <c r="H120" s="11">
        <v>-1</v>
      </c>
      <c r="I120">
        <v>-1</v>
      </c>
      <c r="J120"/>
      <c r="K120" s="2">
        <v>1</v>
      </c>
      <c r="L120" s="27">
        <v>0</v>
      </c>
      <c r="M120">
        <v>0</v>
      </c>
      <c r="N120">
        <v>0</v>
      </c>
      <c r="O120" s="2">
        <v>3.9493</v>
      </c>
      <c r="P120" s="2">
        <v>3.9493</v>
      </c>
      <c r="Q120" s="2">
        <v>12.727</v>
      </c>
      <c r="R120" s="2" t="s">
        <v>440</v>
      </c>
      <c r="T120" s="27">
        <v>0</v>
      </c>
      <c r="U120" s="27"/>
      <c r="V120" s="27"/>
      <c r="W120">
        <v>0</v>
      </c>
      <c r="Z120">
        <v>0</v>
      </c>
      <c r="AD120">
        <v>16</v>
      </c>
      <c r="AE120" s="57">
        <f t="shared" si="1"/>
        <v>198.50264342623001</v>
      </c>
      <c r="AF120" s="59">
        <v>0</v>
      </c>
      <c r="AG120" s="57">
        <v>0</v>
      </c>
      <c r="AH120" s="57">
        <v>0</v>
      </c>
      <c r="AI120" s="54">
        <f t="shared" si="4"/>
        <v>8.0603460608050376E-2</v>
      </c>
      <c r="AJ120" s="53"/>
      <c r="AM120" s="30">
        <v>2</v>
      </c>
      <c r="AN120" s="30">
        <v>2.4</v>
      </c>
      <c r="AO120" s="30">
        <v>0.6</v>
      </c>
      <c r="AP120" s="30">
        <v>0.93333333333333335</v>
      </c>
      <c r="AQ120" s="30">
        <v>0.33707865168539319</v>
      </c>
      <c r="AR120" s="30">
        <v>0.4044943820224719</v>
      </c>
      <c r="AS120" s="30">
        <v>0.101123595505618</v>
      </c>
      <c r="AT120" s="30">
        <v>0.15730337078651679</v>
      </c>
      <c r="AU120" s="27">
        <v>0.95</v>
      </c>
      <c r="AV120" s="27">
        <v>3.44</v>
      </c>
      <c r="AW120" s="27">
        <v>2.4900000000000002</v>
      </c>
      <c r="AX120" s="27">
        <v>2.539333333333333</v>
      </c>
      <c r="AY120">
        <v>2.539333333333333</v>
      </c>
      <c r="AZ120">
        <v>5.8209523980000002</v>
      </c>
    </row>
    <row r="121" spans="1:56" x14ac:dyDescent="0.3">
      <c r="A121" s="2" t="s">
        <v>920</v>
      </c>
      <c r="B121" s="19" t="s">
        <v>922</v>
      </c>
      <c r="C121" s="15"/>
      <c r="F121" s="2">
        <v>3.157</v>
      </c>
      <c r="G121" s="2" t="s">
        <v>103</v>
      </c>
      <c r="H121" s="11">
        <v>-1</v>
      </c>
      <c r="I121">
        <v>-1</v>
      </c>
      <c r="J121" t="s">
        <v>1228</v>
      </c>
      <c r="K121" s="2">
        <v>4</v>
      </c>
      <c r="L121" s="27">
        <v>0</v>
      </c>
      <c r="M121">
        <v>0</v>
      </c>
      <c r="N121">
        <v>2</v>
      </c>
      <c r="O121" s="2">
        <v>12.449</v>
      </c>
      <c r="P121" s="2">
        <v>12.449</v>
      </c>
      <c r="Q121" s="5">
        <v>9.1999999999999993</v>
      </c>
      <c r="R121" s="2" t="s">
        <v>486</v>
      </c>
      <c r="T121" s="27">
        <v>0</v>
      </c>
      <c r="U121" s="27"/>
      <c r="V121" s="27"/>
      <c r="W121">
        <v>0</v>
      </c>
      <c r="Z121">
        <v>0</v>
      </c>
      <c r="AC121" s="31">
        <v>3</v>
      </c>
      <c r="AD121">
        <v>28.67</v>
      </c>
      <c r="AE121" s="57">
        <f>O121*P121*Q121</f>
        <v>1425.7939291999999</v>
      </c>
      <c r="AF121" s="59">
        <v>0</v>
      </c>
      <c r="AG121" s="57">
        <v>0</v>
      </c>
      <c r="AH121" s="57">
        <v>603.79999999999995</v>
      </c>
      <c r="AI121" s="54">
        <f>K121*AD121/AE121</f>
        <v>8.0432380620631433E-2</v>
      </c>
      <c r="AJ121" s="53"/>
      <c r="AL121" s="73">
        <f>N121*AD121/AH121</f>
        <v>9.4965220271613124E-2</v>
      </c>
      <c r="AM121" s="30">
        <v>1.6718155361540179</v>
      </c>
      <c r="AN121" s="30">
        <v>2.567271099171704</v>
      </c>
      <c r="AO121" s="30">
        <v>0.89545556301768525</v>
      </c>
      <c r="AP121" s="30">
        <v>0</v>
      </c>
      <c r="AQ121" s="30">
        <v>0.32560167422392738</v>
      </c>
      <c r="AR121" s="30">
        <v>0.5</v>
      </c>
      <c r="AS121" s="30">
        <v>0.17439832577607259</v>
      </c>
      <c r="AT121" s="30">
        <v>0</v>
      </c>
      <c r="AU121" s="27">
        <v>0.82</v>
      </c>
      <c r="AV121" s="27">
        <v>3.44</v>
      </c>
      <c r="AW121" s="27">
        <v>2.62</v>
      </c>
      <c r="AX121" s="27">
        <v>2.680076113722857</v>
      </c>
      <c r="AY121">
        <v>2.6800761137228561</v>
      </c>
      <c r="AZ121">
        <v>6.0370190189344077</v>
      </c>
    </row>
    <row r="122" spans="1:56" x14ac:dyDescent="0.3">
      <c r="A122" s="2" t="s">
        <v>921</v>
      </c>
      <c r="B122" s="19" t="s">
        <v>923</v>
      </c>
      <c r="C122" s="15"/>
      <c r="F122" s="2">
        <v>3.1880000000000002</v>
      </c>
      <c r="G122" s="2" t="s">
        <v>103</v>
      </c>
      <c r="H122" s="11">
        <v>-1</v>
      </c>
      <c r="I122">
        <v>-1</v>
      </c>
      <c r="J122"/>
      <c r="K122" s="2">
        <v>4</v>
      </c>
      <c r="L122" s="27">
        <v>0</v>
      </c>
      <c r="M122">
        <v>0</v>
      </c>
      <c r="N122">
        <v>0</v>
      </c>
      <c r="O122" s="2">
        <v>12.449</v>
      </c>
      <c r="P122" s="2">
        <v>12.449</v>
      </c>
      <c r="Q122" s="2">
        <v>8.11</v>
      </c>
      <c r="T122" s="27">
        <v>0</v>
      </c>
      <c r="U122" s="27"/>
      <c r="V122" s="27"/>
      <c r="W122">
        <v>0</v>
      </c>
      <c r="Z122">
        <v>0</v>
      </c>
      <c r="AC122" s="2">
        <v>3</v>
      </c>
      <c r="AD122">
        <v>28.67</v>
      </c>
      <c r="AE122" s="57">
        <f t="shared" si="1"/>
        <v>1256.86834411</v>
      </c>
      <c r="AF122" s="59">
        <v>0</v>
      </c>
      <c r="AG122" s="57">
        <v>0</v>
      </c>
      <c r="AH122" s="57">
        <v>0</v>
      </c>
      <c r="AI122" s="54">
        <f>K122*AD122/AE122</f>
        <v>9.1242651258916035E-2</v>
      </c>
      <c r="AJ122" s="53"/>
      <c r="AM122" s="30">
        <v>1.6718155361540179</v>
      </c>
      <c r="AN122" s="30">
        <v>2.567271099171704</v>
      </c>
      <c r="AO122" s="30">
        <v>0.89545556301768525</v>
      </c>
      <c r="AP122" s="30">
        <v>0</v>
      </c>
      <c r="AQ122" s="30">
        <v>0.32560167422392738</v>
      </c>
      <c r="AR122" s="30">
        <v>0.5</v>
      </c>
      <c r="AS122" s="30">
        <v>0.17439832577607259</v>
      </c>
      <c r="AT122" s="30">
        <v>0</v>
      </c>
      <c r="AU122" s="27">
        <v>0.95</v>
      </c>
      <c r="AV122" s="27">
        <v>3.44</v>
      </c>
      <c r="AW122" s="27">
        <v>2.4900000000000002</v>
      </c>
      <c r="AX122" s="27">
        <v>2.8240385045892098</v>
      </c>
      <c r="AY122">
        <v>2.8240385045892089</v>
      </c>
      <c r="AZ122">
        <v>6.533110796268315</v>
      </c>
    </row>
    <row r="123" spans="1:56" x14ac:dyDescent="0.3">
      <c r="A123" s="2" t="s">
        <v>921</v>
      </c>
      <c r="B123" s="19" t="s">
        <v>923</v>
      </c>
      <c r="C123" s="15"/>
      <c r="D123" s="2" t="s">
        <v>867</v>
      </c>
      <c r="E123" s="2">
        <v>1.1200000000000001</v>
      </c>
      <c r="F123" s="2">
        <v>3.2040000000000002</v>
      </c>
      <c r="G123" s="2" t="s">
        <v>103</v>
      </c>
      <c r="H123" s="11">
        <v>-1</v>
      </c>
      <c r="I123">
        <v>-1</v>
      </c>
      <c r="J123"/>
      <c r="K123" s="2">
        <v>4</v>
      </c>
      <c r="L123" s="27">
        <v>0</v>
      </c>
      <c r="M123">
        <v>0</v>
      </c>
      <c r="N123">
        <v>0</v>
      </c>
      <c r="O123" s="2">
        <v>12.449</v>
      </c>
      <c r="P123" s="2">
        <v>12.449</v>
      </c>
      <c r="Q123" s="2">
        <v>8.0399999999999991</v>
      </c>
      <c r="T123" s="27">
        <v>0</v>
      </c>
      <c r="U123" s="27"/>
      <c r="V123" s="27"/>
      <c r="W123">
        <v>0</v>
      </c>
      <c r="Z123">
        <v>0</v>
      </c>
      <c r="AC123" s="2">
        <v>3</v>
      </c>
      <c r="AD123">
        <v>28.67</v>
      </c>
      <c r="AE123" s="57">
        <f t="shared" si="1"/>
        <v>1246.0199120399998</v>
      </c>
      <c r="AF123" s="59">
        <v>0</v>
      </c>
      <c r="AG123" s="57">
        <v>0</v>
      </c>
      <c r="AH123" s="57">
        <v>0</v>
      </c>
      <c r="AI123" s="54">
        <f>K123*AD123/AE123</f>
        <v>9.2037052451468801E-2</v>
      </c>
      <c r="AJ123" s="53"/>
      <c r="AM123" s="30">
        <v>1.6718155361540179</v>
      </c>
      <c r="AN123" s="30">
        <v>2.567271099171704</v>
      </c>
      <c r="AO123" s="30">
        <v>0.89545556301768525</v>
      </c>
      <c r="AP123" s="30">
        <v>0</v>
      </c>
      <c r="AQ123" s="30">
        <v>0.32560167422392738</v>
      </c>
      <c r="AR123" s="30">
        <v>0.5</v>
      </c>
      <c r="AS123" s="30">
        <v>0.17439832577607259</v>
      </c>
      <c r="AT123" s="30">
        <v>0</v>
      </c>
      <c r="AU123" s="27">
        <v>0.95</v>
      </c>
      <c r="AV123" s="27">
        <v>3.44</v>
      </c>
      <c r="AW123" s="27">
        <v>2.4900000000000002</v>
      </c>
      <c r="AX123" s="27">
        <v>2.8240385045892098</v>
      </c>
      <c r="AY123">
        <v>2.8240385045892089</v>
      </c>
      <c r="AZ123">
        <v>6.533110796268315</v>
      </c>
    </row>
    <row r="124" spans="1:56" x14ac:dyDescent="0.3">
      <c r="A124" s="2" t="s">
        <v>104</v>
      </c>
      <c r="B124" s="15" t="s">
        <v>752</v>
      </c>
      <c r="C124" s="15"/>
      <c r="F124" s="2">
        <v>3</v>
      </c>
      <c r="G124" s="2" t="s">
        <v>111</v>
      </c>
      <c r="H124" s="11" t="s">
        <v>570</v>
      </c>
      <c r="I124" t="s">
        <v>648</v>
      </c>
      <c r="J124"/>
      <c r="L124" s="27">
        <v>4</v>
      </c>
      <c r="M124">
        <v>4</v>
      </c>
      <c r="N124">
        <v>0</v>
      </c>
      <c r="T124" s="27">
        <v>5.452661</v>
      </c>
      <c r="U124" s="27">
        <v>5.4531499999999999</v>
      </c>
      <c r="V124" s="27">
        <v>24.558717999999999</v>
      </c>
      <c r="W124">
        <v>5.44</v>
      </c>
      <c r="X124">
        <v>5.4130000000000003</v>
      </c>
      <c r="Y124">
        <v>23.74</v>
      </c>
      <c r="Z124">
        <v>0</v>
      </c>
      <c r="AD124">
        <v>18</v>
      </c>
      <c r="AE124" s="57">
        <f t="shared" si="1"/>
        <v>0</v>
      </c>
      <c r="AF124" s="59">
        <v>730.23330062098216</v>
      </c>
      <c r="AG124" s="57">
        <v>699.06513280000001</v>
      </c>
      <c r="AH124" s="57">
        <v>0</v>
      </c>
      <c r="AJ124" s="53">
        <v>9.8598625862134762E-2</v>
      </c>
      <c r="AK124" s="54">
        <v>0.1029946948027788</v>
      </c>
      <c r="AM124" s="30">
        <v>2</v>
      </c>
      <c r="AN124" s="30">
        <v>3.2307692307692308</v>
      </c>
      <c r="AO124" s="30">
        <v>2.1538461538461542</v>
      </c>
      <c r="AP124" s="30">
        <v>4.3076923076923066</v>
      </c>
      <c r="AQ124" s="30">
        <v>0.1710526315789474</v>
      </c>
      <c r="AR124" s="30">
        <v>0.27631578947368418</v>
      </c>
      <c r="AS124" s="30">
        <v>0.18421052631578949</v>
      </c>
      <c r="AT124" s="30">
        <v>0.36842105263157893</v>
      </c>
      <c r="AU124" s="27">
        <v>2.02</v>
      </c>
      <c r="AV124" s="27">
        <v>3.44</v>
      </c>
      <c r="AW124" s="27">
        <v>1.42</v>
      </c>
      <c r="AX124" s="27">
        <v>3.0553846153846149</v>
      </c>
      <c r="AY124">
        <v>3.0553846153846149</v>
      </c>
      <c r="AZ124">
        <v>6.5203382676923072</v>
      </c>
      <c r="BA124" s="62">
        <v>0.50518012153204694</v>
      </c>
      <c r="BB124" s="62">
        <v>0.52770382936549109</v>
      </c>
    </row>
    <row r="125" spans="1:56" x14ac:dyDescent="0.3">
      <c r="A125" s="2" t="s">
        <v>69</v>
      </c>
      <c r="B125" s="15" t="s">
        <v>742</v>
      </c>
      <c r="C125" s="15"/>
      <c r="F125" s="2">
        <v>2.8</v>
      </c>
      <c r="G125" s="2" t="s">
        <v>111</v>
      </c>
      <c r="H125" s="11" t="s">
        <v>564</v>
      </c>
      <c r="I125" t="s">
        <v>642</v>
      </c>
      <c r="J125"/>
      <c r="L125" s="27">
        <v>2</v>
      </c>
      <c r="M125">
        <v>4</v>
      </c>
      <c r="N125">
        <v>0</v>
      </c>
      <c r="T125" s="27">
        <v>8.3195821399999996</v>
      </c>
      <c r="U125" s="27">
        <v>8.3195821399999996</v>
      </c>
      <c r="V125" s="27">
        <v>8.2425581700000006</v>
      </c>
      <c r="W125">
        <v>5.5339970000000003</v>
      </c>
      <c r="X125">
        <v>5.4998300000000002</v>
      </c>
      <c r="Y125">
        <v>16.550709999999999</v>
      </c>
      <c r="Z125">
        <v>0</v>
      </c>
      <c r="AC125" s="31">
        <v>1</v>
      </c>
      <c r="AD125">
        <v>12</v>
      </c>
      <c r="AE125" s="57">
        <f t="shared" si="1"/>
        <v>0</v>
      </c>
      <c r="AF125" s="59">
        <v>248.80917443900231</v>
      </c>
      <c r="AG125" s="57">
        <v>503.73811661477208</v>
      </c>
      <c r="AH125" s="57">
        <v>0</v>
      </c>
      <c r="AJ125" s="53">
        <v>9.6459465588893734E-2</v>
      </c>
      <c r="AK125" s="54">
        <v>9.5287607621536111E-2</v>
      </c>
      <c r="AM125" s="30">
        <v>2</v>
      </c>
      <c r="AN125" s="30">
        <v>3.333333333333333</v>
      </c>
      <c r="AO125" s="30">
        <v>2.666666666666667</v>
      </c>
      <c r="AP125" s="30">
        <v>4.666666666666667</v>
      </c>
      <c r="AQ125" s="30">
        <v>0.15789473684210531</v>
      </c>
      <c r="AR125" s="30">
        <v>0.26315789473684209</v>
      </c>
      <c r="AS125" s="30">
        <v>0.2105263157894737</v>
      </c>
      <c r="AT125" s="30">
        <v>0.36842105263157898</v>
      </c>
      <c r="AU125" s="27">
        <v>2.02</v>
      </c>
      <c r="AV125" s="27">
        <v>3.44</v>
      </c>
      <c r="AW125" s="27">
        <v>1.42</v>
      </c>
      <c r="AX125" s="27">
        <v>3.0044444444444438</v>
      </c>
      <c r="AY125">
        <v>3.0044444444444438</v>
      </c>
      <c r="AZ125">
        <v>6.4228342255555546</v>
      </c>
      <c r="BA125" s="62">
        <v>0.52562348257484404</v>
      </c>
      <c r="BB125" s="62">
        <v>0.51923783589802341</v>
      </c>
    </row>
    <row r="126" spans="1:56" x14ac:dyDescent="0.3">
      <c r="A126" s="2" t="s">
        <v>105</v>
      </c>
      <c r="B126" s="15" t="s">
        <v>753</v>
      </c>
      <c r="C126" s="15"/>
      <c r="F126" s="2">
        <v>2.8</v>
      </c>
      <c r="G126" s="2" t="s">
        <v>111</v>
      </c>
      <c r="H126" s="11">
        <v>-1</v>
      </c>
      <c r="I126">
        <v>-1</v>
      </c>
      <c r="J126" t="s">
        <v>1167</v>
      </c>
      <c r="L126" s="27">
        <v>0</v>
      </c>
      <c r="M126">
        <v>0</v>
      </c>
      <c r="N126" s="5">
        <v>2.5</v>
      </c>
      <c r="T126" s="27">
        <v>0</v>
      </c>
      <c r="U126" s="27"/>
      <c r="V126" s="27"/>
      <c r="W126">
        <v>0</v>
      </c>
      <c r="Z126">
        <v>12.495799999999999</v>
      </c>
      <c r="AA126">
        <v>12.495799999999999</v>
      </c>
      <c r="AB126">
        <v>11.2464</v>
      </c>
      <c r="AD126">
        <v>54</v>
      </c>
      <c r="AE126" s="57">
        <f t="shared" si="1"/>
        <v>0</v>
      </c>
      <c r="AF126" s="59">
        <v>0</v>
      </c>
      <c r="AG126" s="57">
        <v>0</v>
      </c>
      <c r="AH126" s="57">
        <v>1756.1</v>
      </c>
      <c r="AJ126" s="53"/>
      <c r="AL126" s="73">
        <f>N126*AD126/AH126</f>
        <v>7.6874893229314969E-2</v>
      </c>
      <c r="AM126" s="30">
        <v>2</v>
      </c>
      <c r="AN126" s="30">
        <v>3.4883720930232558</v>
      </c>
      <c r="AO126" s="30">
        <v>3.441860465116279</v>
      </c>
      <c r="AP126" s="30">
        <v>5.2093023255813957</v>
      </c>
      <c r="AQ126" s="30">
        <v>0.1414473684210526</v>
      </c>
      <c r="AR126" s="30">
        <v>0.24671052631578949</v>
      </c>
      <c r="AS126" s="30">
        <v>0.2434210526315789</v>
      </c>
      <c r="AT126" s="30">
        <v>0.36842105263157898</v>
      </c>
      <c r="AU126" s="27">
        <v>2.02</v>
      </c>
      <c r="AV126" s="27">
        <v>3.44</v>
      </c>
      <c r="AW126" s="27">
        <v>1.42</v>
      </c>
      <c r="AX126" s="27">
        <v>2.927441860465116</v>
      </c>
      <c r="AY126">
        <v>2.9274418604651169</v>
      </c>
      <c r="AZ126">
        <v>6.2754443944186056</v>
      </c>
      <c r="BC126" s="62">
        <v>0</v>
      </c>
      <c r="BD126" s="2" t="s">
        <v>1229</v>
      </c>
    </row>
    <row r="127" spans="1:56" x14ac:dyDescent="0.3">
      <c r="A127" s="2" t="s">
        <v>106</v>
      </c>
      <c r="B127" s="15" t="s">
        <v>754</v>
      </c>
      <c r="C127" s="15"/>
      <c r="F127" s="2">
        <v>2.9</v>
      </c>
      <c r="G127" s="2" t="s">
        <v>111</v>
      </c>
      <c r="H127" s="11" t="s">
        <v>571</v>
      </c>
      <c r="I127" t="s">
        <v>649</v>
      </c>
      <c r="J127"/>
      <c r="L127" s="27">
        <v>2</v>
      </c>
      <c r="M127">
        <v>1</v>
      </c>
      <c r="N127">
        <v>0</v>
      </c>
      <c r="T127" s="27">
        <v>7.3631707899999999</v>
      </c>
      <c r="U127" s="27">
        <v>7.363170789999999</v>
      </c>
      <c r="V127" s="27">
        <v>7.3631707899999999</v>
      </c>
      <c r="W127">
        <v>10.359069999999999</v>
      </c>
      <c r="X127">
        <v>10.359069999999999</v>
      </c>
      <c r="Y127">
        <v>10.359069999999999</v>
      </c>
      <c r="Z127">
        <v>0</v>
      </c>
      <c r="AD127">
        <v>14</v>
      </c>
      <c r="AE127" s="57">
        <f t="shared" si="1"/>
        <v>0</v>
      </c>
      <c r="AF127" s="59">
        <v>282.27968527629582</v>
      </c>
      <c r="AG127" s="57">
        <v>1111.635233296287</v>
      </c>
      <c r="AH127" s="57">
        <v>0</v>
      </c>
      <c r="AJ127" s="53">
        <v>9.9192401934958777E-2</v>
      </c>
      <c r="AK127" s="54">
        <v>1.2594059256727909E-2</v>
      </c>
      <c r="AM127" s="30">
        <v>2</v>
      </c>
      <c r="AN127" s="30">
        <v>3.0909090909090908</v>
      </c>
      <c r="AO127" s="30">
        <v>2.1818181818181821</v>
      </c>
      <c r="AP127" s="30">
        <v>2.545454545454545</v>
      </c>
      <c r="AQ127" s="30">
        <v>0.20370370370370369</v>
      </c>
      <c r="AR127" s="30">
        <v>0.31481481481481483</v>
      </c>
      <c r="AS127" s="30">
        <v>0.22222222222222221</v>
      </c>
      <c r="AT127" s="30">
        <v>0.25925925925925919</v>
      </c>
      <c r="AU127" s="27">
        <v>1.54</v>
      </c>
      <c r="AV127" s="27">
        <v>3.44</v>
      </c>
      <c r="AW127" s="27">
        <v>1.9</v>
      </c>
      <c r="AX127" s="27">
        <v>2.836363636363636</v>
      </c>
      <c r="AY127">
        <v>2.836363636363636</v>
      </c>
      <c r="AZ127">
        <v>6.1735094709090914</v>
      </c>
      <c r="BA127" s="62">
        <v>0.53518414174009155</v>
      </c>
    </row>
    <row r="128" spans="1:56" x14ac:dyDescent="0.3">
      <c r="A128" s="2" t="s">
        <v>107</v>
      </c>
      <c r="B128" s="15" t="s">
        <v>731</v>
      </c>
      <c r="C128" s="15"/>
      <c r="F128" s="2">
        <v>3.1</v>
      </c>
      <c r="G128" s="2" t="s">
        <v>111</v>
      </c>
      <c r="H128" s="11" t="s">
        <v>559</v>
      </c>
      <c r="I128" t="s">
        <v>636</v>
      </c>
      <c r="J128"/>
      <c r="L128" s="27">
        <v>1</v>
      </c>
      <c r="M128">
        <v>4</v>
      </c>
      <c r="N128">
        <v>0</v>
      </c>
      <c r="T128" s="27">
        <v>3.86469438</v>
      </c>
      <c r="U128" s="27">
        <v>3.86469438</v>
      </c>
      <c r="V128" s="27">
        <v>16.978874730000001</v>
      </c>
      <c r="W128">
        <v>32.83</v>
      </c>
      <c r="X128">
        <v>5.4109999999999996</v>
      </c>
      <c r="Y128">
        <v>5.4480000000000004</v>
      </c>
      <c r="Z128">
        <v>0</v>
      </c>
      <c r="AD128">
        <v>24</v>
      </c>
      <c r="AE128" s="57">
        <f t="shared" si="1"/>
        <v>0</v>
      </c>
      <c r="AF128" s="59">
        <v>251.01098912285789</v>
      </c>
      <c r="AG128" s="57">
        <v>967.79977224000004</v>
      </c>
      <c r="AH128" s="57">
        <v>0</v>
      </c>
      <c r="AJ128" s="53">
        <v>9.5613343797681868E-2</v>
      </c>
      <c r="AK128" s="54">
        <v>9.919407170122109E-2</v>
      </c>
      <c r="AM128" s="30">
        <v>2</v>
      </c>
      <c r="AN128" s="30">
        <v>3.1578947368421049</v>
      </c>
      <c r="AO128" s="30">
        <v>2.4210526315789469</v>
      </c>
      <c r="AP128" s="30">
        <v>2.947368421052631</v>
      </c>
      <c r="AQ128" s="30">
        <v>0.19</v>
      </c>
      <c r="AR128" s="30">
        <v>0.3</v>
      </c>
      <c r="AS128" s="30">
        <v>0.23</v>
      </c>
      <c r="AT128" s="30">
        <v>0.28000000000000003</v>
      </c>
      <c r="AU128" s="27">
        <v>1.54</v>
      </c>
      <c r="AV128" s="27">
        <v>3.44</v>
      </c>
      <c r="AW128" s="27">
        <v>1.9</v>
      </c>
      <c r="AX128" s="27">
        <v>2.8410526315789468</v>
      </c>
      <c r="AY128">
        <v>2.8410526315789468</v>
      </c>
      <c r="AZ128">
        <v>6.1729587136842099</v>
      </c>
      <c r="BA128" s="62">
        <v>0.52818907539878324</v>
      </c>
      <c r="BB128" s="62">
        <v>0.54796980145127927</v>
      </c>
    </row>
    <row r="129" spans="1:54" x14ac:dyDescent="0.3">
      <c r="A129" s="2" t="s">
        <v>108</v>
      </c>
      <c r="B129" s="15" t="s">
        <v>755</v>
      </c>
      <c r="C129" s="15"/>
      <c r="F129" s="2">
        <v>3.1</v>
      </c>
      <c r="G129" s="2" t="s">
        <v>111</v>
      </c>
      <c r="H129" s="11" t="s">
        <v>572</v>
      </c>
      <c r="I129" t="s">
        <v>650</v>
      </c>
      <c r="J129"/>
      <c r="L129" s="27">
        <v>1</v>
      </c>
      <c r="M129">
        <v>4</v>
      </c>
      <c r="N129">
        <v>0</v>
      </c>
      <c r="T129" s="27">
        <v>12.951407789999999</v>
      </c>
      <c r="U129" s="27">
        <v>12.951407789999999</v>
      </c>
      <c r="V129" s="27">
        <v>12.951407789999999</v>
      </c>
      <c r="W129">
        <v>5.431</v>
      </c>
      <c r="X129">
        <v>5.3890000000000002</v>
      </c>
      <c r="Y129">
        <v>25.049990000000001</v>
      </c>
      <c r="Z129">
        <v>0</v>
      </c>
      <c r="AD129">
        <v>18</v>
      </c>
      <c r="AE129" s="57">
        <f t="shared" si="1"/>
        <v>0</v>
      </c>
      <c r="AF129" s="59">
        <v>189.23096942123021</v>
      </c>
      <c r="AG129" s="57">
        <v>733.15456527341007</v>
      </c>
      <c r="AH129" s="57">
        <v>0</v>
      </c>
      <c r="AJ129" s="53">
        <v>9.5121850588482687E-2</v>
      </c>
      <c r="AK129" s="54">
        <v>9.820575825392229E-2</v>
      </c>
      <c r="AM129" s="30">
        <v>1.928571428571429</v>
      </c>
      <c r="AN129" s="30">
        <v>3.214285714285714</v>
      </c>
      <c r="AO129" s="30">
        <v>2.5714285714285721</v>
      </c>
      <c r="AP129" s="30">
        <v>3</v>
      </c>
      <c r="AQ129" s="30">
        <v>0.18</v>
      </c>
      <c r="AR129" s="30">
        <v>0.3</v>
      </c>
      <c r="AS129" s="30">
        <v>0.24</v>
      </c>
      <c r="AT129" s="30">
        <v>0.28000000000000003</v>
      </c>
      <c r="AU129" s="27">
        <v>1.54</v>
      </c>
      <c r="AV129" s="27">
        <v>3.44</v>
      </c>
      <c r="AW129" s="27">
        <v>1.9</v>
      </c>
      <c r="AX129" s="27">
        <v>2.8685714285714292</v>
      </c>
      <c r="AY129">
        <v>2.8685714285714292</v>
      </c>
      <c r="AZ129">
        <v>6.249142824642858</v>
      </c>
      <c r="BA129" s="62">
        <v>0.5245372795477049</v>
      </c>
      <c r="BB129" s="62">
        <v>0</v>
      </c>
    </row>
    <row r="130" spans="1:54" x14ac:dyDescent="0.3">
      <c r="A130" s="2" t="s">
        <v>109</v>
      </c>
      <c r="B130" s="15" t="s">
        <v>756</v>
      </c>
      <c r="C130" s="15"/>
      <c r="F130" s="2">
        <v>3</v>
      </c>
      <c r="G130" s="2" t="s">
        <v>111</v>
      </c>
      <c r="H130" s="11" t="s">
        <v>573</v>
      </c>
      <c r="I130" t="s">
        <v>651</v>
      </c>
      <c r="J130"/>
      <c r="L130" s="27">
        <v>16</v>
      </c>
      <c r="M130">
        <v>16</v>
      </c>
      <c r="N130">
        <v>0</v>
      </c>
      <c r="T130" s="27">
        <v>22.855297</v>
      </c>
      <c r="U130" s="27">
        <v>5.6559619999999997</v>
      </c>
      <c r="V130" s="27">
        <v>17.48922452</v>
      </c>
      <c r="W130">
        <v>17.24399</v>
      </c>
      <c r="X130">
        <v>22.428989999999999</v>
      </c>
      <c r="Y130">
        <v>5.5860000000000003</v>
      </c>
      <c r="Z130">
        <v>0</v>
      </c>
      <c r="AD130">
        <v>12</v>
      </c>
      <c r="AE130" s="57">
        <f t="shared" si="1"/>
        <v>0</v>
      </c>
      <c r="AF130" s="59">
        <v>2260.7115007974689</v>
      </c>
      <c r="AG130" s="57">
        <v>2160.393128160722</v>
      </c>
      <c r="AH130" s="57">
        <v>0</v>
      </c>
      <c r="AJ130" s="53">
        <v>8.4929014574514128E-2</v>
      </c>
      <c r="AK130" s="54">
        <v>8.8872713719220939E-2</v>
      </c>
      <c r="AM130" s="30">
        <v>1.8888888888888891</v>
      </c>
      <c r="AN130" s="30">
        <v>3.333333333333333</v>
      </c>
      <c r="AO130" s="30">
        <v>2.7777777777777781</v>
      </c>
      <c r="AP130" s="30">
        <v>3.1111111111111112</v>
      </c>
      <c r="AQ130" s="30">
        <v>0.17</v>
      </c>
      <c r="AR130" s="30">
        <v>0.3</v>
      </c>
      <c r="AS130" s="30">
        <v>0.25</v>
      </c>
      <c r="AT130" s="30">
        <v>0.28000000000000003</v>
      </c>
      <c r="AU130" s="27">
        <v>2.02</v>
      </c>
      <c r="AV130" s="27">
        <v>3.44</v>
      </c>
      <c r="AW130" s="27">
        <v>1.42</v>
      </c>
      <c r="AX130" s="27">
        <v>2.9822222222222221</v>
      </c>
      <c r="AY130">
        <v>2.9822222222222221</v>
      </c>
      <c r="AZ130">
        <v>6.3761376700000003</v>
      </c>
      <c r="BA130" s="62">
        <v>0.46231169000880379</v>
      </c>
      <c r="BB130" s="62">
        <v>0.48377924412573098</v>
      </c>
    </row>
    <row r="131" spans="1:54" x14ac:dyDescent="0.3">
      <c r="A131" s="2" t="s">
        <v>110</v>
      </c>
      <c r="B131" s="15" t="s">
        <v>757</v>
      </c>
      <c r="C131" s="15"/>
      <c r="F131" s="2">
        <v>3.3</v>
      </c>
      <c r="G131" s="2" t="s">
        <v>111</v>
      </c>
      <c r="H131" s="11" t="s">
        <v>574</v>
      </c>
      <c r="I131" t="s">
        <v>652</v>
      </c>
      <c r="J131"/>
      <c r="L131" s="27">
        <v>1</v>
      </c>
      <c r="M131">
        <v>1</v>
      </c>
      <c r="N131">
        <v>0</v>
      </c>
      <c r="T131" s="27">
        <v>20.551678089999999</v>
      </c>
      <c r="U131" s="27">
        <v>20.551678089999999</v>
      </c>
      <c r="V131" s="27">
        <v>20.551678089999999</v>
      </c>
      <c r="W131">
        <v>41.856999999999999</v>
      </c>
      <c r="X131">
        <v>5.4550999999999998</v>
      </c>
      <c r="Y131">
        <v>5.468</v>
      </c>
      <c r="Z131">
        <v>0</v>
      </c>
      <c r="AD131">
        <v>30</v>
      </c>
      <c r="AE131" s="57">
        <f t="shared" ref="AE131:AE194" si="5">O131*P131*Q131</f>
        <v>0</v>
      </c>
      <c r="AF131" s="59">
        <v>309.59189648929049</v>
      </c>
      <c r="AG131" s="57">
        <v>1248.5309719876</v>
      </c>
      <c r="AH131" s="57">
        <v>0</v>
      </c>
      <c r="AJ131" s="53">
        <v>9.6901761125513727E-2</v>
      </c>
      <c r="AK131" s="54">
        <v>2.4028238524384762E-2</v>
      </c>
      <c r="AM131" s="30">
        <v>2</v>
      </c>
      <c r="AN131" s="30">
        <v>3</v>
      </c>
      <c r="AO131" s="30">
        <v>2</v>
      </c>
      <c r="AP131" s="30">
        <v>2.333333333333333</v>
      </c>
      <c r="AQ131" s="30">
        <v>0.2142857142857143</v>
      </c>
      <c r="AR131" s="30">
        <v>0.3214285714285714</v>
      </c>
      <c r="AS131" s="30">
        <v>0.2142857142857143</v>
      </c>
      <c r="AT131" s="30">
        <v>0.25</v>
      </c>
      <c r="AU131" s="27">
        <v>0.89</v>
      </c>
      <c r="AV131" s="27">
        <v>3.44</v>
      </c>
      <c r="AW131" s="27">
        <v>2.5499999999999998</v>
      </c>
      <c r="AX131" s="27">
        <v>2.780416666666667</v>
      </c>
      <c r="AY131">
        <v>2.780416666666667</v>
      </c>
      <c r="AZ131">
        <v>6.0847889087500002</v>
      </c>
      <c r="BA131" s="62">
        <v>0.55979201272496915</v>
      </c>
    </row>
    <row r="132" spans="1:54" x14ac:dyDescent="0.3">
      <c r="A132" s="2" t="s">
        <v>109</v>
      </c>
      <c r="B132" s="15" t="s">
        <v>756</v>
      </c>
      <c r="C132" s="15"/>
      <c r="F132" s="2">
        <v>2.64</v>
      </c>
      <c r="G132" s="2" t="s">
        <v>114</v>
      </c>
      <c r="H132" s="11" t="s">
        <v>573</v>
      </c>
      <c r="I132" t="s">
        <v>651</v>
      </c>
      <c r="J132"/>
      <c r="L132" s="27">
        <v>16</v>
      </c>
      <c r="M132">
        <v>16</v>
      </c>
      <c r="N132">
        <v>0</v>
      </c>
      <c r="T132" s="27">
        <v>22.855297</v>
      </c>
      <c r="U132" s="27">
        <v>5.6559619999999997</v>
      </c>
      <c r="V132" s="27">
        <v>17.48922452</v>
      </c>
      <c r="W132">
        <v>17.24399</v>
      </c>
      <c r="X132">
        <v>22.428989999999999</v>
      </c>
      <c r="Y132">
        <v>5.5860000000000003</v>
      </c>
      <c r="Z132">
        <v>0</v>
      </c>
      <c r="AD132">
        <v>12</v>
      </c>
      <c r="AE132" s="57">
        <f t="shared" si="5"/>
        <v>0</v>
      </c>
      <c r="AF132" s="59">
        <v>2260.7115007974689</v>
      </c>
      <c r="AG132" s="57">
        <v>2160.393128160722</v>
      </c>
      <c r="AH132" s="57">
        <v>0</v>
      </c>
      <c r="AJ132" s="53">
        <v>8.4929014574514128E-2</v>
      </c>
      <c r="AK132" s="54">
        <v>8.8872713719220939E-2</v>
      </c>
      <c r="AM132" s="30">
        <v>1.8888888888888891</v>
      </c>
      <c r="AN132" s="30">
        <v>3.333333333333333</v>
      </c>
      <c r="AO132" s="30">
        <v>2.7777777777777781</v>
      </c>
      <c r="AP132" s="30">
        <v>3.1111111111111112</v>
      </c>
      <c r="AQ132" s="30">
        <v>0.17</v>
      </c>
      <c r="AR132" s="30">
        <v>0.3</v>
      </c>
      <c r="AS132" s="30">
        <v>0.25</v>
      </c>
      <c r="AT132" s="30">
        <v>0.28000000000000003</v>
      </c>
      <c r="AU132" s="27">
        <v>2.02</v>
      </c>
      <c r="AV132" s="27">
        <v>3.44</v>
      </c>
      <c r="AW132" s="27">
        <v>1.42</v>
      </c>
      <c r="AX132" s="27">
        <v>2.9822222222222221</v>
      </c>
      <c r="AY132">
        <v>2.9822222222222221</v>
      </c>
      <c r="AZ132">
        <v>6.3761376700000003</v>
      </c>
      <c r="BA132" s="62">
        <v>0.46231169000880379</v>
      </c>
      <c r="BB132" s="62">
        <v>0.48377924412573098</v>
      </c>
    </row>
    <row r="133" spans="1:54" x14ac:dyDescent="0.3">
      <c r="A133" s="2" t="s">
        <v>25</v>
      </c>
      <c r="B133" s="15" t="s">
        <v>712</v>
      </c>
      <c r="C133" s="15"/>
      <c r="F133" s="2">
        <v>2.88</v>
      </c>
      <c r="G133" s="2" t="s">
        <v>115</v>
      </c>
      <c r="H133" s="11" t="s">
        <v>545</v>
      </c>
      <c r="I133" t="s">
        <v>625</v>
      </c>
      <c r="J133"/>
      <c r="L133" s="27">
        <v>1</v>
      </c>
      <c r="M133">
        <v>4</v>
      </c>
      <c r="N133">
        <v>0</v>
      </c>
      <c r="O133" s="2">
        <v>5.4960000000000004</v>
      </c>
      <c r="P133" s="2">
        <v>5.4960000000000004</v>
      </c>
      <c r="Q133" s="2">
        <v>25.55</v>
      </c>
      <c r="R133" s="2" t="s">
        <v>450</v>
      </c>
      <c r="T133" s="27">
        <v>12.868820120000001</v>
      </c>
      <c r="U133" s="27">
        <v>12.868820120000001</v>
      </c>
      <c r="V133" s="27">
        <v>12.868820120000001</v>
      </c>
      <c r="W133">
        <v>5.5453000000000001</v>
      </c>
      <c r="X133">
        <v>5.5453000000000001</v>
      </c>
      <c r="Y133">
        <v>25.686699999999998</v>
      </c>
      <c r="Z133">
        <v>0</v>
      </c>
      <c r="AD133">
        <v>18</v>
      </c>
      <c r="AE133" s="57">
        <f t="shared" si="5"/>
        <v>771.76370880000013</v>
      </c>
      <c r="AF133" s="59">
        <v>197.4403766939285</v>
      </c>
      <c r="AG133" s="57">
        <v>789.87506903020289</v>
      </c>
      <c r="AH133" s="57">
        <v>0</v>
      </c>
      <c r="AJ133" s="53">
        <v>9.1166762854710051E-2</v>
      </c>
      <c r="AK133" s="54">
        <v>9.1153655588092616E-2</v>
      </c>
      <c r="AM133" s="30">
        <v>1.857142857142857</v>
      </c>
      <c r="AN133" s="30">
        <v>3.1428571428571428</v>
      </c>
      <c r="AO133" s="30">
        <v>2.714285714285714</v>
      </c>
      <c r="AP133" s="30">
        <v>3</v>
      </c>
      <c r="AQ133" s="30">
        <v>0.17333333333333331</v>
      </c>
      <c r="AR133" s="30">
        <v>0.29333333333333328</v>
      </c>
      <c r="AS133" s="30">
        <v>0.25333333333333341</v>
      </c>
      <c r="AT133" s="30">
        <v>0.28000000000000003</v>
      </c>
      <c r="AU133" s="27">
        <v>1.6</v>
      </c>
      <c r="AV133" s="27">
        <v>3.44</v>
      </c>
      <c r="AW133" s="27">
        <v>1.84</v>
      </c>
      <c r="AX133" s="27">
        <v>2.895</v>
      </c>
      <c r="AY133">
        <v>2.895</v>
      </c>
      <c r="AZ133">
        <v>6.260504073571429</v>
      </c>
      <c r="BA133" s="62">
        <v>0.51995616258071919</v>
      </c>
      <c r="BB133" s="62">
        <v>0.51988140722208986</v>
      </c>
    </row>
    <row r="134" spans="1:54" x14ac:dyDescent="0.3">
      <c r="A134" s="2" t="s">
        <v>8</v>
      </c>
      <c r="B134" s="15" t="s">
        <v>698</v>
      </c>
      <c r="C134" s="15"/>
      <c r="D134" s="2" t="s">
        <v>680</v>
      </c>
      <c r="E134" s="2" t="s">
        <v>1071</v>
      </c>
      <c r="F134" s="2">
        <v>2.73</v>
      </c>
      <c r="G134" s="2" t="s">
        <v>115</v>
      </c>
      <c r="H134" s="11" t="s">
        <v>534</v>
      </c>
      <c r="I134" t="s">
        <v>616</v>
      </c>
      <c r="J134"/>
      <c r="L134" s="27">
        <v>30</v>
      </c>
      <c r="M134">
        <v>4</v>
      </c>
      <c r="N134">
        <v>0</v>
      </c>
      <c r="Q134"/>
      <c r="T134" s="27">
        <v>10.59112378</v>
      </c>
      <c r="U134" s="27">
        <v>10.784736629999999</v>
      </c>
      <c r="V134" s="27">
        <v>10.486176179999999</v>
      </c>
      <c r="W134">
        <v>3.73</v>
      </c>
      <c r="X134">
        <v>3.73</v>
      </c>
      <c r="Y134">
        <v>9.3699999999999992</v>
      </c>
      <c r="Z134">
        <v>0</v>
      </c>
      <c r="AD134">
        <v>4</v>
      </c>
      <c r="AE134" s="57">
        <f t="shared" si="5"/>
        <v>0</v>
      </c>
      <c r="AF134" s="59">
        <v>1182.741260108548</v>
      </c>
      <c r="AG134" s="57">
        <v>130.36387300000001</v>
      </c>
      <c r="AH134" s="57">
        <v>0</v>
      </c>
      <c r="AJ134" s="53">
        <v>0.1014592151701775</v>
      </c>
      <c r="AK134" s="54">
        <v>0.1227333894874388</v>
      </c>
      <c r="AM134" s="30">
        <v>2</v>
      </c>
      <c r="AN134" s="30">
        <v>2.666666666666667</v>
      </c>
      <c r="AO134" s="30">
        <v>0.66666666666666663</v>
      </c>
      <c r="AP134" s="30">
        <v>0</v>
      </c>
      <c r="AQ134" s="30">
        <v>0.375</v>
      </c>
      <c r="AR134" s="30">
        <v>0.5</v>
      </c>
      <c r="AS134" s="30">
        <v>0.125</v>
      </c>
      <c r="AT134" s="30">
        <v>0</v>
      </c>
      <c r="AU134" s="27">
        <v>1.54</v>
      </c>
      <c r="AV134" s="27">
        <v>3.44</v>
      </c>
      <c r="AW134" s="27">
        <v>1.9</v>
      </c>
      <c r="AX134" s="27">
        <v>2.8066666666666671</v>
      </c>
      <c r="AY134">
        <v>2.8066666666666662</v>
      </c>
      <c r="AZ134">
        <v>6.1769976</v>
      </c>
      <c r="BA134" s="62">
        <v>0.46900407026869628</v>
      </c>
      <c r="BB134" s="62">
        <v>0.56734579634715776</v>
      </c>
    </row>
    <row r="135" spans="1:54" x14ac:dyDescent="0.3">
      <c r="A135" s="2" t="s">
        <v>19</v>
      </c>
      <c r="B135" s="15" t="s">
        <v>709</v>
      </c>
      <c r="C135" s="15"/>
      <c r="F135" s="2">
        <v>3.46</v>
      </c>
      <c r="G135" s="2" t="s">
        <v>116</v>
      </c>
      <c r="H135" s="11" t="s">
        <v>542</v>
      </c>
      <c r="I135">
        <v>-1</v>
      </c>
      <c r="J135"/>
      <c r="L135" s="27">
        <v>1</v>
      </c>
      <c r="M135">
        <v>0</v>
      </c>
      <c r="N135">
        <v>0</v>
      </c>
      <c r="R135" s="2" t="s">
        <v>450</v>
      </c>
      <c r="T135" s="27">
        <v>13.83861243</v>
      </c>
      <c r="U135" s="27">
        <v>13.83861243</v>
      </c>
      <c r="V135" s="27">
        <v>13.83861243</v>
      </c>
      <c r="W135">
        <v>0</v>
      </c>
      <c r="Z135">
        <v>0</v>
      </c>
      <c r="AD135">
        <v>18</v>
      </c>
      <c r="AE135" s="57">
        <f t="shared" si="5"/>
        <v>0</v>
      </c>
      <c r="AF135" s="59">
        <v>208.2630581553295</v>
      </c>
      <c r="AG135" s="57">
        <v>0</v>
      </c>
      <c r="AH135" s="57">
        <v>0</v>
      </c>
      <c r="AJ135" s="53">
        <v>8.6429154356194082E-2</v>
      </c>
      <c r="AM135" s="30">
        <v>1.857142857142857</v>
      </c>
      <c r="AN135" s="30">
        <v>3</v>
      </c>
      <c r="AO135" s="30">
        <v>2</v>
      </c>
      <c r="AP135" s="30">
        <v>2</v>
      </c>
      <c r="AQ135" s="30">
        <v>0.20967741935483869</v>
      </c>
      <c r="AR135" s="30">
        <v>0.33870967741935482</v>
      </c>
      <c r="AS135" s="30">
        <v>0.22580645161290319</v>
      </c>
      <c r="AT135" s="30">
        <v>0.22580645161290319</v>
      </c>
      <c r="AU135" s="27">
        <v>1</v>
      </c>
      <c r="AV135" s="27">
        <v>3.44</v>
      </c>
      <c r="AW135" s="27">
        <v>2.44</v>
      </c>
      <c r="AX135" s="27">
        <v>2.8</v>
      </c>
      <c r="AY135">
        <v>2.8</v>
      </c>
      <c r="AZ135">
        <v>6.2020864082142868</v>
      </c>
      <c r="BA135" s="62">
        <v>0.47541563854575991</v>
      </c>
    </row>
    <row r="136" spans="1:54" x14ac:dyDescent="0.3">
      <c r="A136" s="2" t="s">
        <v>20</v>
      </c>
      <c r="B136" s="15" t="s">
        <v>710</v>
      </c>
      <c r="C136" s="15"/>
      <c r="F136" s="2">
        <v>3.43</v>
      </c>
      <c r="G136" s="2" t="s">
        <v>116</v>
      </c>
      <c r="H136" s="11" t="s">
        <v>543</v>
      </c>
      <c r="I136" t="s">
        <v>623</v>
      </c>
      <c r="J136"/>
      <c r="L136" s="27">
        <v>2</v>
      </c>
      <c r="M136">
        <v>4</v>
      </c>
      <c r="N136">
        <v>0</v>
      </c>
      <c r="R136" s="2" t="s">
        <v>450</v>
      </c>
      <c r="T136" s="27">
        <v>13.01244535</v>
      </c>
      <c r="U136" s="27">
        <v>13.01244535</v>
      </c>
      <c r="V136" s="27">
        <v>5.6884839999999999</v>
      </c>
      <c r="W136">
        <v>5.5060000000000002</v>
      </c>
      <c r="X136">
        <v>5.5060000000000002</v>
      </c>
      <c r="Y136">
        <v>25</v>
      </c>
      <c r="Z136">
        <v>0</v>
      </c>
      <c r="AD136">
        <v>18</v>
      </c>
      <c r="AE136" s="57">
        <f t="shared" si="5"/>
        <v>0</v>
      </c>
      <c r="AF136" s="59">
        <v>408.08048566890238</v>
      </c>
      <c r="AG136" s="57">
        <v>757.90090000000009</v>
      </c>
      <c r="AH136" s="57">
        <v>0</v>
      </c>
      <c r="AJ136" s="53">
        <v>8.8217891480379992E-2</v>
      </c>
      <c r="AK136" s="54">
        <v>9.4999227471559922E-2</v>
      </c>
      <c r="AM136" s="30">
        <v>1.857142857142857</v>
      </c>
      <c r="AN136" s="30">
        <v>3</v>
      </c>
      <c r="AO136" s="30">
        <v>2</v>
      </c>
      <c r="AP136" s="30">
        <v>2</v>
      </c>
      <c r="AQ136" s="30">
        <v>0.20967741935483869</v>
      </c>
      <c r="AR136" s="30">
        <v>0.33870967741935482</v>
      </c>
      <c r="AS136" s="30">
        <v>0.22580645161290319</v>
      </c>
      <c r="AT136" s="30">
        <v>0.22580645161290319</v>
      </c>
      <c r="AU136" s="27">
        <v>0.95</v>
      </c>
      <c r="AV136" s="27">
        <v>3.44</v>
      </c>
      <c r="AW136" s="27">
        <v>2.4900000000000002</v>
      </c>
      <c r="AX136" s="27">
        <v>2.7964285714285722</v>
      </c>
      <c r="AY136">
        <v>2.7964285714285722</v>
      </c>
      <c r="AZ136">
        <v>6.1881302289285713</v>
      </c>
      <c r="BA136" s="62">
        <v>0.50205645606923555</v>
      </c>
      <c r="BB136" s="62">
        <v>0.54064968764634491</v>
      </c>
    </row>
    <row r="137" spans="1:54" x14ac:dyDescent="0.3">
      <c r="A137" s="2" t="s">
        <v>21</v>
      </c>
      <c r="B137" s="15" t="s">
        <v>711</v>
      </c>
      <c r="C137" s="15"/>
      <c r="F137" s="2">
        <v>3.3</v>
      </c>
      <c r="G137" s="2" t="s">
        <v>116</v>
      </c>
      <c r="H137" s="11" t="s">
        <v>544</v>
      </c>
      <c r="I137" t="s">
        <v>624</v>
      </c>
      <c r="J137"/>
      <c r="L137" s="27">
        <v>2</v>
      </c>
      <c r="M137">
        <v>2</v>
      </c>
      <c r="N137">
        <v>0</v>
      </c>
      <c r="R137" s="2" t="s">
        <v>440</v>
      </c>
      <c r="T137" s="27">
        <v>13.052871550000001</v>
      </c>
      <c r="U137" s="27">
        <v>13.052871550000001</v>
      </c>
      <c r="V137" s="27">
        <v>5.7602650000000004</v>
      </c>
      <c r="W137">
        <v>3.9390000000000001</v>
      </c>
      <c r="X137">
        <v>3.9390000000000001</v>
      </c>
      <c r="Y137">
        <v>25.636399999999998</v>
      </c>
      <c r="Z137">
        <v>0</v>
      </c>
      <c r="AD137">
        <v>18</v>
      </c>
      <c r="AE137" s="57">
        <f t="shared" si="5"/>
        <v>0</v>
      </c>
      <c r="AF137" s="59">
        <v>419.87909289623292</v>
      </c>
      <c r="AG137" s="57">
        <v>397.76722984439999</v>
      </c>
      <c r="AH137" s="57">
        <v>0</v>
      </c>
      <c r="AJ137" s="53">
        <v>8.5738967738736363E-2</v>
      </c>
      <c r="AK137" s="54">
        <v>9.0505193235960166E-2</v>
      </c>
      <c r="AM137" s="30">
        <v>1.857142857142857</v>
      </c>
      <c r="AN137" s="30">
        <v>3</v>
      </c>
      <c r="AO137" s="30">
        <v>2</v>
      </c>
      <c r="AP137" s="30">
        <v>2</v>
      </c>
      <c r="AQ137" s="30">
        <v>0.20967741935483869</v>
      </c>
      <c r="AR137" s="30">
        <v>0.33870967741935482</v>
      </c>
      <c r="AS137" s="30">
        <v>0.22580645161290319</v>
      </c>
      <c r="AT137" s="30">
        <v>0.22580645161290319</v>
      </c>
      <c r="AU137" s="27">
        <v>0.89</v>
      </c>
      <c r="AV137" s="27">
        <v>3.44</v>
      </c>
      <c r="AW137" s="27">
        <v>2.5499999999999998</v>
      </c>
      <c r="AX137" s="27">
        <v>2.7921428571428568</v>
      </c>
      <c r="AY137">
        <v>2.7921428571428568</v>
      </c>
      <c r="AZ137">
        <v>6.1741786985714304</v>
      </c>
      <c r="BA137" s="62">
        <v>0.50806026761966716</v>
      </c>
      <c r="BB137" s="62">
        <v>0</v>
      </c>
    </row>
    <row r="138" spans="1:54" x14ac:dyDescent="0.3">
      <c r="A138" s="2" t="s">
        <v>17</v>
      </c>
      <c r="B138" s="15" t="s">
        <v>706</v>
      </c>
      <c r="C138" s="15"/>
      <c r="F138" s="2">
        <v>3.67</v>
      </c>
      <c r="G138" s="2" t="s">
        <v>117</v>
      </c>
      <c r="H138" s="11" t="s">
        <v>539</v>
      </c>
      <c r="I138" t="s">
        <v>620</v>
      </c>
      <c r="J138"/>
      <c r="L138" s="27">
        <v>1</v>
      </c>
      <c r="M138">
        <v>4</v>
      </c>
      <c r="N138">
        <v>0</v>
      </c>
      <c r="O138" s="2">
        <v>5.4669999999999996</v>
      </c>
      <c r="P138" s="2">
        <v>5.4269999999999996</v>
      </c>
      <c r="Q138" s="2">
        <v>24.931000000000001</v>
      </c>
      <c r="R138" s="2" t="s">
        <v>450</v>
      </c>
      <c r="T138" s="27">
        <v>13.46934785</v>
      </c>
      <c r="U138" s="27">
        <v>13.46934785</v>
      </c>
      <c r="V138" s="27">
        <v>13.46934785</v>
      </c>
      <c r="W138">
        <v>5.4659000000000004</v>
      </c>
      <c r="X138">
        <v>5.4318</v>
      </c>
      <c r="Y138">
        <v>24.9619</v>
      </c>
      <c r="Z138">
        <v>0</v>
      </c>
      <c r="AC138"/>
      <c r="AD138">
        <v>18</v>
      </c>
      <c r="AE138" s="57">
        <f t="shared" si="5"/>
        <v>739.68803577899985</v>
      </c>
      <c r="AF138" s="59">
        <v>189.22149105491849</v>
      </c>
      <c r="AG138" s="57">
        <v>741.11071385887806</v>
      </c>
      <c r="AH138" s="57">
        <v>0</v>
      </c>
      <c r="AJ138" s="53">
        <v>9.5126615373598261E-2</v>
      </c>
      <c r="AK138" s="54">
        <v>9.7151476363233638E-2</v>
      </c>
      <c r="AM138" s="30">
        <v>2</v>
      </c>
      <c r="AN138" s="30">
        <v>3</v>
      </c>
      <c r="AO138" s="30">
        <v>1.857142857142857</v>
      </c>
      <c r="AP138" s="30">
        <v>4</v>
      </c>
      <c r="AQ138" s="30">
        <v>0.18421052631578949</v>
      </c>
      <c r="AR138" s="30">
        <v>0.27631578947368418</v>
      </c>
      <c r="AS138" s="30">
        <v>0.1710526315789474</v>
      </c>
      <c r="AT138" s="30">
        <v>0.36842105263157893</v>
      </c>
      <c r="AU138" s="27">
        <v>1</v>
      </c>
      <c r="AV138" s="27">
        <v>3.44</v>
      </c>
      <c r="AW138" s="27">
        <v>2.44</v>
      </c>
      <c r="AX138" s="27">
        <v>2.785714285714286</v>
      </c>
      <c r="AY138">
        <v>2.785714285714286</v>
      </c>
      <c r="AZ138">
        <v>6.216117408214286</v>
      </c>
      <c r="BA138" s="62">
        <v>0.52325723799350143</v>
      </c>
    </row>
    <row r="139" spans="1:54" x14ac:dyDescent="0.3">
      <c r="A139" s="2" t="s">
        <v>51</v>
      </c>
      <c r="B139" s="15" t="s">
        <v>707</v>
      </c>
      <c r="C139" s="15"/>
      <c r="F139" s="2">
        <v>3.64</v>
      </c>
      <c r="G139" s="2" t="s">
        <v>117</v>
      </c>
      <c r="H139" s="11" t="s">
        <v>540</v>
      </c>
      <c r="I139" t="s">
        <v>621</v>
      </c>
      <c r="J139"/>
      <c r="L139" s="27">
        <v>1</v>
      </c>
      <c r="M139">
        <v>4</v>
      </c>
      <c r="N139">
        <v>0</v>
      </c>
      <c r="O139" s="2">
        <v>5.4729999999999999</v>
      </c>
      <c r="P139" s="2">
        <v>5.5270000000000001</v>
      </c>
      <c r="Q139" s="2">
        <v>25.030999999999999</v>
      </c>
      <c r="R139" s="2" t="s">
        <v>450</v>
      </c>
      <c r="T139" s="27">
        <v>12.88926011</v>
      </c>
      <c r="U139" s="27">
        <v>12.88926011</v>
      </c>
      <c r="V139" s="27">
        <v>12.88926011</v>
      </c>
      <c r="W139">
        <v>5.5223699999999996</v>
      </c>
      <c r="X139">
        <v>5.5240799999999997</v>
      </c>
      <c r="Y139">
        <v>25.026399999999999</v>
      </c>
      <c r="Z139">
        <v>0</v>
      </c>
      <c r="AC139"/>
      <c r="AD139">
        <v>18</v>
      </c>
      <c r="AE139" s="57">
        <f t="shared" si="5"/>
        <v>757.16950240099993</v>
      </c>
      <c r="AF139" s="59">
        <v>195.03203980213701</v>
      </c>
      <c r="AG139" s="57">
        <v>763.45570050087724</v>
      </c>
      <c r="AH139" s="57">
        <v>0</v>
      </c>
      <c r="AJ139" s="53">
        <v>9.2292528029042184E-2</v>
      </c>
      <c r="AK139" s="54">
        <v>9.4308025930991482E-2</v>
      </c>
      <c r="AM139" s="30">
        <v>2</v>
      </c>
      <c r="AN139" s="30">
        <v>3</v>
      </c>
      <c r="AO139" s="30">
        <v>1.857142857142857</v>
      </c>
      <c r="AP139" s="30">
        <v>4</v>
      </c>
      <c r="AQ139" s="30">
        <v>0.18421052631578949</v>
      </c>
      <c r="AR139" s="30">
        <v>0.27631578947368418</v>
      </c>
      <c r="AS139" s="30">
        <v>0.1710526315789474</v>
      </c>
      <c r="AT139" s="30">
        <v>0.36842105263157893</v>
      </c>
      <c r="AU139" s="27">
        <v>0.95</v>
      </c>
      <c r="AV139" s="27">
        <v>3.44</v>
      </c>
      <c r="AW139" s="27">
        <v>2.4900000000000002</v>
      </c>
      <c r="AX139" s="27">
        <v>2.782142857142857</v>
      </c>
      <c r="AY139">
        <v>2.7821428571428579</v>
      </c>
      <c r="AZ139">
        <v>6.2021612289285706</v>
      </c>
      <c r="BA139" s="62">
        <v>0.52524560229640982</v>
      </c>
      <c r="BB139" s="62">
        <v>0.53671599358424449</v>
      </c>
    </row>
    <row r="140" spans="1:54" x14ac:dyDescent="0.3">
      <c r="A140" s="2" t="s">
        <v>18</v>
      </c>
      <c r="B140" s="15" t="s">
        <v>708</v>
      </c>
      <c r="C140" s="15"/>
      <c r="F140" s="2">
        <v>3.52</v>
      </c>
      <c r="G140" s="2" t="s">
        <v>117</v>
      </c>
      <c r="H140" s="11" t="s">
        <v>541</v>
      </c>
      <c r="I140" t="s">
        <v>622</v>
      </c>
      <c r="J140"/>
      <c r="L140" s="27">
        <v>1</v>
      </c>
      <c r="M140">
        <v>1</v>
      </c>
      <c r="N140">
        <v>0</v>
      </c>
      <c r="O140" s="2">
        <v>3.9540000000000002</v>
      </c>
      <c r="P140" s="2">
        <v>3.9540000000000002</v>
      </c>
      <c r="Q140" s="2">
        <v>25.486999999999998</v>
      </c>
      <c r="R140" s="2" t="s">
        <v>440</v>
      </c>
      <c r="T140" s="27">
        <v>12.939761450000001</v>
      </c>
      <c r="U140" s="27">
        <v>12.939761450000001</v>
      </c>
      <c r="V140" s="27">
        <v>12.939761450000001</v>
      </c>
      <c r="W140">
        <v>3.9355000000000002</v>
      </c>
      <c r="X140">
        <v>3.9355000000000002</v>
      </c>
      <c r="Y140">
        <v>25.5686</v>
      </c>
      <c r="Z140">
        <v>0</v>
      </c>
      <c r="AC140"/>
      <c r="AD140">
        <v>18</v>
      </c>
      <c r="AE140" s="57">
        <f t="shared" si="5"/>
        <v>398.46671449199999</v>
      </c>
      <c r="AF140" s="59">
        <v>198.96095988642259</v>
      </c>
      <c r="AG140" s="57">
        <v>396.01057416815007</v>
      </c>
      <c r="AH140" s="57">
        <v>0</v>
      </c>
      <c r="AJ140" s="53">
        <v>9.047000984653146E-2</v>
      </c>
      <c r="AK140" s="54">
        <v>4.5453331739462637E-2</v>
      </c>
      <c r="AM140" s="30">
        <v>2</v>
      </c>
      <c r="AN140" s="30">
        <v>3</v>
      </c>
      <c r="AO140" s="30">
        <v>1.857142857142857</v>
      </c>
      <c r="AP140" s="30">
        <v>4</v>
      </c>
      <c r="AQ140" s="30">
        <v>0.18421052631578949</v>
      </c>
      <c r="AR140" s="30">
        <v>0.27631578947368418</v>
      </c>
      <c r="AS140" s="30">
        <v>0.1710526315789474</v>
      </c>
      <c r="AT140" s="30">
        <v>0.36842105263157893</v>
      </c>
      <c r="AU140" s="27">
        <v>0.89</v>
      </c>
      <c r="AV140" s="27">
        <v>3.44</v>
      </c>
      <c r="AW140" s="27">
        <v>2.5499999999999998</v>
      </c>
      <c r="AX140" s="27">
        <v>2.777857142857143</v>
      </c>
      <c r="AY140">
        <v>2.777857142857143</v>
      </c>
      <c r="AZ140">
        <v>6.1882096985714297</v>
      </c>
      <c r="BA140" s="62">
        <v>0.53609483093200738</v>
      </c>
    </row>
    <row r="141" spans="1:54" x14ac:dyDescent="0.3">
      <c r="A141" s="2" t="s">
        <v>118</v>
      </c>
      <c r="B141" s="19" t="s">
        <v>924</v>
      </c>
      <c r="C141" s="15"/>
      <c r="F141" s="2">
        <v>3.44</v>
      </c>
      <c r="G141" s="2" t="s">
        <v>122</v>
      </c>
      <c r="H141" s="11">
        <v>-1</v>
      </c>
      <c r="I141">
        <v>-1</v>
      </c>
      <c r="J141" t="s">
        <v>1230</v>
      </c>
      <c r="K141" s="2">
        <v>4</v>
      </c>
      <c r="L141" s="27">
        <v>0</v>
      </c>
      <c r="M141">
        <v>0</v>
      </c>
      <c r="N141">
        <v>4</v>
      </c>
      <c r="O141" s="2">
        <v>5.492</v>
      </c>
      <c r="P141" s="2">
        <v>5.5650000000000004</v>
      </c>
      <c r="Q141" s="2">
        <v>24.88</v>
      </c>
      <c r="R141" s="2" t="s">
        <v>1231</v>
      </c>
      <c r="S141" s="1"/>
      <c r="T141" s="27">
        <v>0</v>
      </c>
      <c r="U141" s="27"/>
      <c r="V141" s="27"/>
      <c r="W141">
        <v>0</v>
      </c>
      <c r="Z141">
        <v>0</v>
      </c>
      <c r="AD141">
        <v>18</v>
      </c>
      <c r="AE141" s="57">
        <f t="shared" si="5"/>
        <v>760.40694240000005</v>
      </c>
      <c r="AF141" s="59">
        <v>0</v>
      </c>
      <c r="AG141" s="57">
        <v>0</v>
      </c>
      <c r="AH141" s="57">
        <v>760.6</v>
      </c>
      <c r="AI141" s="54">
        <f>K141*AD141/AE141</f>
        <v>9.4686142360501407E-2</v>
      </c>
      <c r="AJ141" s="53"/>
      <c r="AL141" s="73">
        <f>N141*AD141/AH141</f>
        <v>9.466210886142519E-2</v>
      </c>
      <c r="AM141" s="30">
        <v>1.964285714285714</v>
      </c>
      <c r="AN141" s="30">
        <v>3</v>
      </c>
      <c r="AO141" s="30">
        <v>1.892857142857143</v>
      </c>
      <c r="AP141" s="30">
        <v>4</v>
      </c>
      <c r="AQ141" s="30">
        <v>0.1809210526315789</v>
      </c>
      <c r="AR141" s="30">
        <v>0.27631578947368418</v>
      </c>
      <c r="AS141" s="30">
        <v>0.17434210526315791</v>
      </c>
      <c r="AT141" s="30">
        <v>0.36842105263157893</v>
      </c>
      <c r="AU141" s="27">
        <v>0.82</v>
      </c>
      <c r="AV141" s="27">
        <v>3.44</v>
      </c>
      <c r="AW141" s="27">
        <v>2.62</v>
      </c>
      <c r="AX141" s="27">
        <v>2.7828571428571429</v>
      </c>
      <c r="AY141">
        <v>2.7828571428571429</v>
      </c>
      <c r="AZ141">
        <v>6.1929237675000008</v>
      </c>
    </row>
    <row r="142" spans="1:54" x14ac:dyDescent="0.3">
      <c r="A142" s="2" t="s">
        <v>119</v>
      </c>
      <c r="B142" s="19" t="s">
        <v>925</v>
      </c>
      <c r="C142" s="15"/>
      <c r="F142" s="2">
        <v>3.22</v>
      </c>
      <c r="G142" s="2" t="s">
        <v>122</v>
      </c>
      <c r="H142" s="11">
        <v>-1</v>
      </c>
      <c r="I142">
        <v>-1</v>
      </c>
      <c r="J142"/>
      <c r="K142" s="2">
        <v>4</v>
      </c>
      <c r="L142" s="27">
        <v>0</v>
      </c>
      <c r="M142">
        <v>0</v>
      </c>
      <c r="N142">
        <v>4</v>
      </c>
      <c r="O142" s="2">
        <v>5.5019999999999998</v>
      </c>
      <c r="P142" s="2">
        <v>5.5069999999999997</v>
      </c>
      <c r="Q142" s="2">
        <v>25.09</v>
      </c>
      <c r="R142" s="2" t="s">
        <v>1231</v>
      </c>
      <c r="S142" s="1"/>
      <c r="T142" s="27">
        <v>0</v>
      </c>
      <c r="U142" s="27"/>
      <c r="V142" s="27"/>
      <c r="W142">
        <v>0</v>
      </c>
      <c r="Z142">
        <v>0</v>
      </c>
      <c r="AD142">
        <v>18</v>
      </c>
      <c r="AE142" s="57">
        <f t="shared" si="5"/>
        <v>760.21480625999993</v>
      </c>
      <c r="AF142" s="59">
        <v>0</v>
      </c>
      <c r="AG142" s="57">
        <v>0</v>
      </c>
      <c r="AH142" s="57">
        <v>0</v>
      </c>
      <c r="AI142" s="54">
        <f>K142*AD142/AE142</f>
        <v>9.4710073267601405E-2</v>
      </c>
      <c r="AJ142" s="53"/>
      <c r="AM142" s="30">
        <v>1.821428571428571</v>
      </c>
      <c r="AN142" s="30">
        <v>3</v>
      </c>
      <c r="AO142" s="30">
        <v>2.035714285714286</v>
      </c>
      <c r="AP142" s="30">
        <v>2</v>
      </c>
      <c r="AQ142" s="30">
        <v>0.20564516129032259</v>
      </c>
      <c r="AR142" s="30">
        <v>0.33870967741935482</v>
      </c>
      <c r="AS142" s="30">
        <v>0.22983870967741929</v>
      </c>
      <c r="AT142" s="30">
        <v>0.22580645161290319</v>
      </c>
      <c r="AU142" s="27">
        <v>0.82</v>
      </c>
      <c r="AV142" s="27">
        <v>3.44</v>
      </c>
      <c r="AW142" s="27">
        <v>2.62</v>
      </c>
      <c r="AX142" s="27">
        <v>2.7971428571428572</v>
      </c>
      <c r="AY142">
        <v>2.7971428571428572</v>
      </c>
      <c r="AZ142">
        <v>6.1788927675000007</v>
      </c>
    </row>
    <row r="143" spans="1:54" x14ac:dyDescent="0.3">
      <c r="A143" s="2" t="s">
        <v>120</v>
      </c>
      <c r="B143" s="19" t="s">
        <v>926</v>
      </c>
      <c r="C143" s="15"/>
      <c r="F143" s="2">
        <v>4</v>
      </c>
      <c r="G143" s="2" t="s">
        <v>122</v>
      </c>
      <c r="H143" s="11">
        <v>-1</v>
      </c>
      <c r="I143">
        <v>-1</v>
      </c>
      <c r="J143"/>
      <c r="K143" s="2">
        <v>1</v>
      </c>
      <c r="L143" s="27">
        <v>0</v>
      </c>
      <c r="M143">
        <v>0</v>
      </c>
      <c r="N143">
        <v>0</v>
      </c>
      <c r="O143" s="2">
        <v>3.9060000000000001</v>
      </c>
      <c r="P143" s="2">
        <v>3.9060000000000001</v>
      </c>
      <c r="Q143" s="2">
        <v>9.8840000000000003</v>
      </c>
      <c r="T143" s="27">
        <v>0</v>
      </c>
      <c r="U143" s="27"/>
      <c r="V143" s="27"/>
      <c r="W143">
        <v>0</v>
      </c>
      <c r="Z143">
        <v>0</v>
      </c>
      <c r="AD143">
        <v>14</v>
      </c>
      <c r="AE143" s="57">
        <f t="shared" si="5"/>
        <v>150.79856702400002</v>
      </c>
      <c r="AF143" s="59">
        <v>0</v>
      </c>
      <c r="AG143" s="57">
        <v>0</v>
      </c>
      <c r="AH143" s="57">
        <v>0</v>
      </c>
      <c r="AI143" s="54">
        <f>K143*AD143/AE143</f>
        <v>9.2839078489199839E-2</v>
      </c>
      <c r="AJ143" s="53"/>
      <c r="AM143" s="30">
        <v>1.8135593220338979</v>
      </c>
      <c r="AN143" s="30">
        <v>2.398305084745763</v>
      </c>
      <c r="AO143" s="30">
        <v>0.63559322033898302</v>
      </c>
      <c r="AP143" s="30">
        <v>2.4915254237288131</v>
      </c>
      <c r="AQ143" s="30">
        <v>0.24711316397228639</v>
      </c>
      <c r="AR143" s="30">
        <v>0.32678983833718239</v>
      </c>
      <c r="AS143" s="30">
        <v>8.6605080831408776E-2</v>
      </c>
      <c r="AT143" s="30">
        <v>0.33949191685912239</v>
      </c>
      <c r="AU143" s="27">
        <v>0.82</v>
      </c>
      <c r="AV143" s="27">
        <v>3.44</v>
      </c>
      <c r="AW143" s="27">
        <v>2.62</v>
      </c>
      <c r="AX143" s="27">
        <v>2.733728813559321</v>
      </c>
      <c r="AY143">
        <v>2.7337288135593218</v>
      </c>
      <c r="AZ143">
        <v>6.5217336360353304</v>
      </c>
    </row>
    <row r="144" spans="1:54" x14ac:dyDescent="0.3">
      <c r="A144" s="2" t="s">
        <v>121</v>
      </c>
      <c r="B144" s="35" t="s">
        <v>927</v>
      </c>
      <c r="C144" s="36"/>
      <c r="F144" s="2">
        <v>3.49</v>
      </c>
      <c r="G144" s="2" t="s">
        <v>122</v>
      </c>
      <c r="H144" s="37">
        <v>-1</v>
      </c>
      <c r="I144" s="2">
        <v>-1</v>
      </c>
      <c r="J144"/>
      <c r="K144" s="2">
        <v>1</v>
      </c>
      <c r="L144" s="27">
        <v>0</v>
      </c>
      <c r="M144">
        <v>0</v>
      </c>
      <c r="N144">
        <v>0</v>
      </c>
      <c r="O144" s="2">
        <v>3.903</v>
      </c>
      <c r="P144" s="2">
        <v>3.903</v>
      </c>
      <c r="Q144" s="2">
        <v>10.050000000000001</v>
      </c>
      <c r="T144" s="27">
        <v>0</v>
      </c>
      <c r="U144" s="27"/>
      <c r="V144" s="27"/>
      <c r="W144">
        <v>0</v>
      </c>
      <c r="Z144">
        <v>0</v>
      </c>
      <c r="AD144">
        <v>13</v>
      </c>
      <c r="AE144" s="57">
        <f t="shared" si="5"/>
        <v>153.09576045</v>
      </c>
      <c r="AF144" s="59">
        <v>0</v>
      </c>
      <c r="AG144" s="57">
        <v>0</v>
      </c>
      <c r="AH144" s="57">
        <v>0</v>
      </c>
      <c r="AI144" s="54">
        <f>K144*AD144/AE144</f>
        <v>8.4914173728838874E-2</v>
      </c>
      <c r="AJ144" s="53"/>
      <c r="AM144" s="30">
        <v>1.6448598130841121</v>
      </c>
      <c r="AN144" s="30">
        <v>2.457943925233645</v>
      </c>
      <c r="AO144" s="30">
        <v>0.86915887850467299</v>
      </c>
      <c r="AP144" s="30">
        <v>0.13084112149532709</v>
      </c>
      <c r="AQ144" s="30">
        <v>0.32234432234432231</v>
      </c>
      <c r="AR144" s="30">
        <v>0.48168498168498158</v>
      </c>
      <c r="AS144" s="30">
        <v>0.17032967032967031</v>
      </c>
      <c r="AT144" s="30">
        <v>2.564102564102564E-2</v>
      </c>
      <c r="AU144" s="27">
        <v>0.82</v>
      </c>
      <c r="AV144" s="27">
        <v>3.44</v>
      </c>
      <c r="AW144" s="27">
        <v>2.62</v>
      </c>
      <c r="AX144" s="27">
        <v>2.7828037383177571</v>
      </c>
      <c r="AY144">
        <v>2.782803738317758</v>
      </c>
      <c r="AZ144">
        <v>6.5403483343235136</v>
      </c>
    </row>
    <row r="145" spans="1:55" x14ac:dyDescent="0.3">
      <c r="A145" s="2" t="s">
        <v>1189</v>
      </c>
      <c r="B145" s="49" t="s">
        <v>1190</v>
      </c>
      <c r="C145" s="36"/>
      <c r="F145" s="2">
        <v>4</v>
      </c>
      <c r="G145" s="2" t="s">
        <v>122</v>
      </c>
      <c r="H145" s="37" t="s">
        <v>1192</v>
      </c>
      <c r="I145" s="2">
        <v>-1</v>
      </c>
      <c r="J145" t="s">
        <v>1191</v>
      </c>
      <c r="L145" s="27">
        <v>0</v>
      </c>
      <c r="M145">
        <v>0</v>
      </c>
      <c r="N145">
        <v>2</v>
      </c>
      <c r="T145" s="27">
        <v>0</v>
      </c>
      <c r="U145" s="27"/>
      <c r="V145" s="27"/>
      <c r="W145">
        <v>0</v>
      </c>
      <c r="Z145">
        <v>12.5602</v>
      </c>
      <c r="AA145">
        <v>12.5602</v>
      </c>
      <c r="AB145">
        <v>3.9214000000000002</v>
      </c>
      <c r="AD145">
        <v>34</v>
      </c>
      <c r="AE145" s="57">
        <f t="shared" si="5"/>
        <v>0</v>
      </c>
      <c r="AF145" s="59">
        <v>0</v>
      </c>
      <c r="AG145" s="57">
        <v>0</v>
      </c>
      <c r="AH145" s="57">
        <v>618.63466831045605</v>
      </c>
      <c r="AJ145" s="53"/>
      <c r="AL145" s="54">
        <v>0.10991947830165059</v>
      </c>
      <c r="AM145" s="30">
        <v>1.92</v>
      </c>
      <c r="AN145" s="30">
        <v>2.72</v>
      </c>
      <c r="AO145" s="30">
        <v>0.64</v>
      </c>
      <c r="AP145" s="30">
        <v>2.8</v>
      </c>
      <c r="AQ145" s="30">
        <v>0.23762376237623761</v>
      </c>
      <c r="AR145" s="30">
        <v>0.33663366336633671</v>
      </c>
      <c r="AS145" s="30">
        <v>7.9207920792079209E-2</v>
      </c>
      <c r="AT145" s="30">
        <v>0.34653465346534651</v>
      </c>
      <c r="AU145" s="27">
        <v>0.82</v>
      </c>
      <c r="AV145" s="27">
        <v>3.44</v>
      </c>
      <c r="AW145" s="27">
        <v>2.62</v>
      </c>
      <c r="AX145" s="27">
        <v>2.7488000000000001</v>
      </c>
      <c r="AY145">
        <v>2.7488000000000001</v>
      </c>
      <c r="AZ145">
        <v>6.2305574404000001</v>
      </c>
      <c r="BC145" s="62">
        <v>0.5553845310307659</v>
      </c>
    </row>
    <row r="146" spans="1:55" x14ac:dyDescent="0.3">
      <c r="A146" s="5" t="s">
        <v>123</v>
      </c>
      <c r="B146" s="19" t="s">
        <v>928</v>
      </c>
      <c r="C146" s="15"/>
      <c r="D146" s="5"/>
      <c r="E146" s="5"/>
      <c r="F146" s="5">
        <v>3.7</v>
      </c>
      <c r="G146" s="5" t="s">
        <v>122</v>
      </c>
      <c r="H146" s="42">
        <v>-2</v>
      </c>
      <c r="I146">
        <v>-1</v>
      </c>
      <c r="J146"/>
      <c r="K146" s="5"/>
      <c r="L146" s="27">
        <v>0</v>
      </c>
      <c r="M146">
        <v>0</v>
      </c>
      <c r="N146">
        <v>0</v>
      </c>
      <c r="T146" s="27">
        <v>0</v>
      </c>
      <c r="U146" s="27"/>
      <c r="V146" s="27"/>
      <c r="W146">
        <v>0</v>
      </c>
      <c r="Z146">
        <v>0</v>
      </c>
      <c r="AD146">
        <v>14</v>
      </c>
      <c r="AE146" s="57">
        <f t="shared" si="5"/>
        <v>0</v>
      </c>
      <c r="AF146" s="59">
        <v>0</v>
      </c>
      <c r="AG146" s="57">
        <v>0</v>
      </c>
      <c r="AH146" s="57">
        <v>0</v>
      </c>
      <c r="AJ146" s="53"/>
      <c r="AM146" s="30">
        <v>1.847457627118644</v>
      </c>
      <c r="AN146" s="30">
        <v>2.4237288135593218</v>
      </c>
      <c r="AO146" s="30">
        <v>0.67796610169491522</v>
      </c>
      <c r="AP146" s="30">
        <v>2.610169491525423</v>
      </c>
      <c r="AQ146" s="30">
        <v>0.2443946188340807</v>
      </c>
      <c r="AR146" s="30">
        <v>0.32062780269058289</v>
      </c>
      <c r="AS146" s="30">
        <v>8.9686098654708529E-2</v>
      </c>
      <c r="AT146" s="30">
        <v>0.3452914798206278</v>
      </c>
      <c r="AU146" s="27">
        <v>1</v>
      </c>
      <c r="AV146" s="27">
        <v>3.44</v>
      </c>
      <c r="AW146" s="27">
        <v>2.44</v>
      </c>
      <c r="AX146" s="27">
        <v>2.732542372881356</v>
      </c>
      <c r="AY146">
        <v>2.732542372881356</v>
      </c>
      <c r="AZ146">
        <v>6.5123179483671016</v>
      </c>
    </row>
    <row r="147" spans="1:55" x14ac:dyDescent="0.3">
      <c r="A147" s="5" t="s">
        <v>124</v>
      </c>
      <c r="B147" s="19" t="s">
        <v>929</v>
      </c>
      <c r="C147" s="15"/>
      <c r="D147" s="5"/>
      <c r="E147" s="5"/>
      <c r="F147" s="5">
        <v>3.9</v>
      </c>
      <c r="G147" s="5" t="s">
        <v>122</v>
      </c>
      <c r="H147" s="42">
        <v>-2</v>
      </c>
      <c r="I147">
        <v>-1</v>
      </c>
      <c r="J147"/>
      <c r="K147" s="5"/>
      <c r="L147" s="27">
        <v>0</v>
      </c>
      <c r="M147">
        <v>0</v>
      </c>
      <c r="N147">
        <v>0</v>
      </c>
      <c r="T147" s="27">
        <v>0</v>
      </c>
      <c r="U147" s="27"/>
      <c r="V147" s="27"/>
      <c r="W147">
        <v>0</v>
      </c>
      <c r="Z147">
        <v>0</v>
      </c>
      <c r="AD147">
        <v>14</v>
      </c>
      <c r="AE147" s="57">
        <f t="shared" si="5"/>
        <v>0</v>
      </c>
      <c r="AF147" s="59">
        <v>0</v>
      </c>
      <c r="AG147" s="57">
        <v>0</v>
      </c>
      <c r="AH147" s="57">
        <v>0</v>
      </c>
      <c r="AJ147" s="53"/>
      <c r="AM147" s="30">
        <v>1.85</v>
      </c>
      <c r="AN147" s="30">
        <v>2.3833333333333329</v>
      </c>
      <c r="AO147" s="30">
        <v>0.66666666666666663</v>
      </c>
      <c r="AP147" s="30">
        <v>2.5666666666666669</v>
      </c>
      <c r="AQ147" s="30">
        <v>0.24776785714285721</v>
      </c>
      <c r="AR147" s="30">
        <v>0.3191964285714286</v>
      </c>
      <c r="AS147" s="30">
        <v>8.9285714285714288E-2</v>
      </c>
      <c r="AT147" s="30">
        <v>0.34375000000000011</v>
      </c>
      <c r="AU147" s="27">
        <v>0.95</v>
      </c>
      <c r="AV147" s="27">
        <v>3.44</v>
      </c>
      <c r="AW147" s="27">
        <v>2.4900000000000002</v>
      </c>
      <c r="AX147" s="27">
        <v>2.6995</v>
      </c>
      <c r="AY147">
        <v>2.6995</v>
      </c>
      <c r="AZ147">
        <v>6.4386446606443171</v>
      </c>
    </row>
    <row r="148" spans="1:55" x14ac:dyDescent="0.3">
      <c r="A148" s="5" t="s">
        <v>125</v>
      </c>
      <c r="B148" s="19" t="s">
        <v>930</v>
      </c>
      <c r="C148" s="15"/>
      <c r="D148" s="5"/>
      <c r="E148" s="5"/>
      <c r="F148" s="5">
        <v>4</v>
      </c>
      <c r="G148" s="5" t="s">
        <v>122</v>
      </c>
      <c r="H148" s="42">
        <v>-2</v>
      </c>
      <c r="I148">
        <v>-1</v>
      </c>
      <c r="J148"/>
      <c r="K148" s="5"/>
      <c r="L148" s="27">
        <v>0</v>
      </c>
      <c r="M148">
        <v>0</v>
      </c>
      <c r="N148">
        <v>0</v>
      </c>
      <c r="T148" s="27">
        <v>0</v>
      </c>
      <c r="U148" s="27"/>
      <c r="V148" s="27"/>
      <c r="W148">
        <v>0</v>
      </c>
      <c r="Z148">
        <v>0</v>
      </c>
      <c r="AD148">
        <v>14</v>
      </c>
      <c r="AE148" s="57">
        <f t="shared" si="5"/>
        <v>0</v>
      </c>
      <c r="AF148" s="59">
        <v>0</v>
      </c>
      <c r="AG148" s="57">
        <v>0</v>
      </c>
      <c r="AH148" s="57">
        <v>0</v>
      </c>
      <c r="AJ148" s="53"/>
      <c r="AM148" s="30">
        <v>1.8389830508474569</v>
      </c>
      <c r="AN148" s="30">
        <v>2.398305084745763</v>
      </c>
      <c r="AO148" s="30">
        <v>0.59322033898305082</v>
      </c>
      <c r="AP148" s="30">
        <v>2.4915254237288131</v>
      </c>
      <c r="AQ148" s="30">
        <v>0.25115740740740738</v>
      </c>
      <c r="AR148" s="30">
        <v>0.32754629629629628</v>
      </c>
      <c r="AS148" s="30">
        <v>8.1018518518518517E-2</v>
      </c>
      <c r="AT148" s="30">
        <v>0.34027777777777768</v>
      </c>
      <c r="AU148" s="27">
        <v>0.89</v>
      </c>
      <c r="AV148" s="27">
        <v>3.44</v>
      </c>
      <c r="AW148" s="27">
        <v>2.5499999999999998</v>
      </c>
      <c r="AX148" s="27">
        <v>2.7266101694915248</v>
      </c>
      <c r="AY148">
        <v>2.7266101694915261</v>
      </c>
      <c r="AZ148">
        <v>6.5117833191709238</v>
      </c>
    </row>
    <row r="149" spans="1:55" x14ac:dyDescent="0.3">
      <c r="A149" s="5" t="s">
        <v>120</v>
      </c>
      <c r="B149" s="19" t="s">
        <v>931</v>
      </c>
      <c r="C149" s="15"/>
      <c r="D149" s="5"/>
      <c r="E149" s="5"/>
      <c r="F149" s="5">
        <v>4.3</v>
      </c>
      <c r="G149" s="5" t="s">
        <v>122</v>
      </c>
      <c r="H149" s="42">
        <v>-2</v>
      </c>
      <c r="I149">
        <v>-1</v>
      </c>
      <c r="J149"/>
      <c r="K149" s="5"/>
      <c r="L149" s="27">
        <v>0</v>
      </c>
      <c r="M149">
        <v>0</v>
      </c>
      <c r="N149">
        <v>0</v>
      </c>
      <c r="T149" s="27">
        <v>0</v>
      </c>
      <c r="U149" s="27"/>
      <c r="V149" s="27"/>
      <c r="W149">
        <v>0</v>
      </c>
      <c r="Z149">
        <v>0</v>
      </c>
      <c r="AD149">
        <v>14</v>
      </c>
      <c r="AE149" s="57">
        <f t="shared" si="5"/>
        <v>0</v>
      </c>
      <c r="AF149" s="59">
        <v>0</v>
      </c>
      <c r="AG149" s="57">
        <v>0</v>
      </c>
      <c r="AH149" s="57">
        <v>0</v>
      </c>
      <c r="AJ149" s="53"/>
      <c r="AM149" s="30">
        <v>1.8135593220338979</v>
      </c>
      <c r="AN149" s="30">
        <v>2.398305084745763</v>
      </c>
      <c r="AO149" s="30">
        <v>0.63559322033898302</v>
      </c>
      <c r="AP149" s="30">
        <v>2.4915254237288131</v>
      </c>
      <c r="AQ149" s="30">
        <v>0.24711316397228639</v>
      </c>
      <c r="AR149" s="30">
        <v>0.32678983833718239</v>
      </c>
      <c r="AS149" s="30">
        <v>8.6605080831408776E-2</v>
      </c>
      <c r="AT149" s="30">
        <v>0.33949191685912239</v>
      </c>
      <c r="AU149" s="27">
        <v>0.82</v>
      </c>
      <c r="AV149" s="27">
        <v>3.44</v>
      </c>
      <c r="AW149" s="27">
        <v>2.62</v>
      </c>
      <c r="AX149" s="27">
        <v>2.733728813559321</v>
      </c>
      <c r="AY149">
        <v>2.7337288135593218</v>
      </c>
      <c r="AZ149">
        <v>6.5217336360353304</v>
      </c>
    </row>
    <row r="150" spans="1:55" x14ac:dyDescent="0.3">
      <c r="A150" s="2" t="s">
        <v>127</v>
      </c>
      <c r="B150" s="15" t="s">
        <v>758</v>
      </c>
      <c r="C150" s="15"/>
      <c r="F150" s="2">
        <v>2.39</v>
      </c>
      <c r="G150" s="2" t="s">
        <v>126</v>
      </c>
      <c r="H150" s="11">
        <v>-1</v>
      </c>
      <c r="I150">
        <v>-1</v>
      </c>
      <c r="J150"/>
      <c r="L150" s="27">
        <v>0</v>
      </c>
      <c r="M150">
        <v>0</v>
      </c>
      <c r="N150">
        <v>0</v>
      </c>
      <c r="O150" s="2">
        <v>5.4930000000000003</v>
      </c>
      <c r="P150" s="2">
        <v>5.4930000000000003</v>
      </c>
      <c r="Q150" s="2">
        <v>28.75</v>
      </c>
      <c r="S150" s="2">
        <f>Q150/2</f>
        <v>14.375</v>
      </c>
      <c r="T150" s="27">
        <v>0</v>
      </c>
      <c r="U150" s="27"/>
      <c r="V150" s="27"/>
      <c r="W150">
        <v>0</v>
      </c>
      <c r="Z150">
        <v>0</v>
      </c>
      <c r="AD150">
        <v>2</v>
      </c>
      <c r="AE150" s="57">
        <f t="shared" si="5"/>
        <v>867.47515875000011</v>
      </c>
      <c r="AF150" s="59">
        <v>0</v>
      </c>
      <c r="AG150" s="57">
        <v>0</v>
      </c>
      <c r="AH150" s="57">
        <v>0</v>
      </c>
      <c r="AJ150" s="53"/>
      <c r="AM150" s="30">
        <v>1.428571428571429</v>
      </c>
      <c r="AN150" s="30">
        <v>1.5</v>
      </c>
      <c r="AO150" s="30">
        <v>5.1428571428571432</v>
      </c>
      <c r="AP150" s="30">
        <v>4</v>
      </c>
      <c r="AQ150" s="30">
        <v>0.1183431952662722</v>
      </c>
      <c r="AR150" s="30">
        <v>0.1242603550295858</v>
      </c>
      <c r="AS150" s="30">
        <v>0.42603550295857989</v>
      </c>
      <c r="AT150" s="30">
        <v>0.33136094674556221</v>
      </c>
      <c r="AU150" s="27">
        <v>1.6</v>
      </c>
      <c r="AV150" s="27">
        <v>3.44</v>
      </c>
      <c r="AW150" s="27">
        <v>1.84</v>
      </c>
      <c r="AX150" s="27">
        <v>1.9628571428571431</v>
      </c>
      <c r="AY150">
        <v>1.9628571428571431</v>
      </c>
      <c r="AZ150">
        <v>4.4993245392857144</v>
      </c>
    </row>
    <row r="151" spans="1:55" x14ac:dyDescent="0.3">
      <c r="A151" s="2" t="s">
        <v>128</v>
      </c>
      <c r="B151" s="15" t="s">
        <v>759</v>
      </c>
      <c r="C151" s="15"/>
      <c r="F151" s="2">
        <v>3.42</v>
      </c>
      <c r="G151" s="2" t="s">
        <v>126</v>
      </c>
      <c r="H151" s="11" t="s">
        <v>575</v>
      </c>
      <c r="I151" t="s">
        <v>653</v>
      </c>
      <c r="J151"/>
      <c r="L151" s="27">
        <v>2</v>
      </c>
      <c r="M151">
        <v>2</v>
      </c>
      <c r="N151">
        <v>0</v>
      </c>
      <c r="T151" s="27">
        <v>3.8933966999999998</v>
      </c>
      <c r="U151" s="27">
        <v>3.8933966999999998</v>
      </c>
      <c r="V151" s="27">
        <v>7.4931887499999998</v>
      </c>
      <c r="W151">
        <v>3.89</v>
      </c>
      <c r="X151">
        <v>3.89</v>
      </c>
      <c r="Y151">
        <v>7.37</v>
      </c>
      <c r="Z151">
        <v>0</v>
      </c>
      <c r="AD151">
        <v>2</v>
      </c>
      <c r="AE151" s="57">
        <f t="shared" si="5"/>
        <v>0</v>
      </c>
      <c r="AF151" s="59">
        <v>113.5857853857584</v>
      </c>
      <c r="AG151" s="57">
        <v>111.523577</v>
      </c>
      <c r="AH151" s="57">
        <v>0</v>
      </c>
      <c r="AJ151" s="53">
        <v>3.5215674095268677E-2</v>
      </c>
      <c r="AK151" s="54">
        <v>3.5866855310783291E-2</v>
      </c>
      <c r="AM151" s="30">
        <v>2</v>
      </c>
      <c r="AN151" s="30">
        <v>4</v>
      </c>
      <c r="AO151" s="30">
        <v>3.333333333333333</v>
      </c>
      <c r="AP151" s="30">
        <v>4.666666666666667</v>
      </c>
      <c r="AQ151" s="30">
        <v>0.14285714285714279</v>
      </c>
      <c r="AR151" s="30">
        <v>0.2857142857142857</v>
      </c>
      <c r="AS151" s="30">
        <v>0.23809523809523811</v>
      </c>
      <c r="AT151" s="30">
        <v>0.33333333333333343</v>
      </c>
      <c r="AU151" s="27">
        <v>2.02</v>
      </c>
      <c r="AV151" s="27">
        <v>3.44</v>
      </c>
      <c r="AW151" s="27">
        <v>1.42</v>
      </c>
      <c r="AX151" s="27">
        <v>2.8733333333333331</v>
      </c>
      <c r="AY151">
        <v>2.8733333333333331</v>
      </c>
      <c r="AZ151">
        <v>6.6478994516666674</v>
      </c>
      <c r="BA151" s="62">
        <v>0.60918030397914924</v>
      </c>
      <c r="BB151" s="62">
        <v>0.6204447985828746</v>
      </c>
    </row>
    <row r="152" spans="1:55" x14ac:dyDescent="0.3">
      <c r="A152" s="2" t="s">
        <v>129</v>
      </c>
      <c r="B152" s="15" t="s">
        <v>760</v>
      </c>
      <c r="C152" s="15"/>
      <c r="F152" s="2">
        <v>2.39</v>
      </c>
      <c r="G152" s="2" t="s">
        <v>133</v>
      </c>
      <c r="H152" s="11" t="s">
        <v>576</v>
      </c>
      <c r="I152" t="s">
        <v>654</v>
      </c>
      <c r="J152"/>
      <c r="L152" s="27">
        <v>4</v>
      </c>
      <c r="M152">
        <v>4</v>
      </c>
      <c r="N152">
        <v>0</v>
      </c>
      <c r="T152" s="27">
        <v>5.5026178200000002</v>
      </c>
      <c r="U152" s="27">
        <v>5.5582516699999998</v>
      </c>
      <c r="V152" s="27">
        <v>28.882220520000001</v>
      </c>
      <c r="W152">
        <v>5.4930000000000003</v>
      </c>
      <c r="X152">
        <v>5.4960000000000004</v>
      </c>
      <c r="Y152">
        <v>28.75</v>
      </c>
      <c r="Z152">
        <v>0</v>
      </c>
      <c r="AD152">
        <v>16</v>
      </c>
      <c r="AE152" s="57">
        <f t="shared" si="5"/>
        <v>0</v>
      </c>
      <c r="AF152" s="59">
        <v>883.36082823090169</v>
      </c>
      <c r="AG152" s="57">
        <v>867.94893000000013</v>
      </c>
      <c r="AH152" s="57">
        <v>0</v>
      </c>
      <c r="AJ152" s="53">
        <v>7.2450575070407169E-2</v>
      </c>
      <c r="AK152" s="54">
        <v>7.3737057317416116E-2</v>
      </c>
      <c r="AM152" s="30">
        <v>1.928571428571429</v>
      </c>
      <c r="AN152" s="30">
        <v>3.5</v>
      </c>
      <c r="AO152" s="30">
        <v>3.1428571428571428</v>
      </c>
      <c r="AP152" s="30">
        <v>4</v>
      </c>
      <c r="AQ152" s="30">
        <v>0.15340909090909091</v>
      </c>
      <c r="AR152" s="30">
        <v>0.27840909090909088</v>
      </c>
      <c r="AS152" s="30">
        <v>0.25</v>
      </c>
      <c r="AT152" s="30">
        <v>0.31818181818181818</v>
      </c>
      <c r="AU152" s="27">
        <v>1.6</v>
      </c>
      <c r="AV152" s="27">
        <v>3.44</v>
      </c>
      <c r="AW152" s="27">
        <v>1.84</v>
      </c>
      <c r="AX152" s="27">
        <v>2.882857142857143</v>
      </c>
      <c r="AY152">
        <v>2.882857142857143</v>
      </c>
      <c r="AZ152">
        <v>6.350050364285714</v>
      </c>
      <c r="BA152" s="62">
        <v>0.52239337321040458</v>
      </c>
      <c r="BB152" s="62">
        <v>0.53166934928012111</v>
      </c>
    </row>
    <row r="153" spans="1:55" x14ac:dyDescent="0.3">
      <c r="A153" s="2" t="s">
        <v>130</v>
      </c>
      <c r="B153" s="15" t="s">
        <v>761</v>
      </c>
      <c r="C153" s="15"/>
      <c r="F153" s="2">
        <v>2.2200000000000002</v>
      </c>
      <c r="G153" s="2" t="s">
        <v>133</v>
      </c>
      <c r="H153" s="11" t="s">
        <v>577</v>
      </c>
      <c r="I153">
        <v>-1</v>
      </c>
      <c r="J153"/>
      <c r="L153" s="27">
        <v>4</v>
      </c>
      <c r="M153">
        <v>0</v>
      </c>
      <c r="N153">
        <v>0</v>
      </c>
      <c r="T153" s="27">
        <v>5.5809040000000003</v>
      </c>
      <c r="U153" s="27">
        <v>5.6539380000000001</v>
      </c>
      <c r="V153" s="27">
        <v>29.812771999999999</v>
      </c>
      <c r="W153">
        <v>0</v>
      </c>
      <c r="Z153">
        <v>0</v>
      </c>
      <c r="AD153">
        <v>16</v>
      </c>
      <c r="AE153" s="57">
        <f t="shared" si="5"/>
        <v>0</v>
      </c>
      <c r="AF153" s="59">
        <v>940.71474773474347</v>
      </c>
      <c r="AG153" s="57">
        <v>0</v>
      </c>
      <c r="AH153" s="57">
        <v>0</v>
      </c>
      <c r="AJ153" s="53">
        <v>6.8033375849706881E-2</v>
      </c>
      <c r="AM153" s="30">
        <v>1.928571428571429</v>
      </c>
      <c r="AN153" s="30">
        <v>3.5</v>
      </c>
      <c r="AO153" s="30">
        <v>3.8571428571428572</v>
      </c>
      <c r="AP153" s="30">
        <v>4</v>
      </c>
      <c r="AQ153" s="30">
        <v>0.1451612903225806</v>
      </c>
      <c r="AR153" s="30">
        <v>0.26344086021505381</v>
      </c>
      <c r="AS153" s="30">
        <v>0.29032258064516131</v>
      </c>
      <c r="AT153" s="30">
        <v>0.30107526881720431</v>
      </c>
      <c r="AU153" s="27">
        <v>1.6</v>
      </c>
      <c r="AV153" s="27">
        <v>3.44</v>
      </c>
      <c r="AW153" s="27">
        <v>1.84</v>
      </c>
      <c r="AX153" s="27">
        <v>2.8685714285714279</v>
      </c>
      <c r="AY153">
        <v>2.8685714285714279</v>
      </c>
      <c r="AZ153">
        <v>6.299944650714286</v>
      </c>
      <c r="BA153" s="62">
        <v>0.51496474224831645</v>
      </c>
    </row>
    <row r="154" spans="1:55" x14ac:dyDescent="0.3">
      <c r="A154" s="2" t="s">
        <v>131</v>
      </c>
      <c r="B154" s="15" t="s">
        <v>762</v>
      </c>
      <c r="C154" s="15"/>
      <c r="F154" s="2">
        <v>2.29</v>
      </c>
      <c r="G154" s="2" t="s">
        <v>133</v>
      </c>
      <c r="H154" s="11" t="s">
        <v>578</v>
      </c>
      <c r="I154" t="s">
        <v>655</v>
      </c>
      <c r="J154"/>
      <c r="L154" s="27">
        <v>1</v>
      </c>
      <c r="M154">
        <v>4</v>
      </c>
      <c r="N154">
        <v>0</v>
      </c>
      <c r="T154" s="27">
        <v>3.9070640000000001</v>
      </c>
      <c r="U154" s="27">
        <v>3.9070640000000001</v>
      </c>
      <c r="V154" s="27">
        <v>14.317354999999999</v>
      </c>
      <c r="W154">
        <v>5.4588999999999999</v>
      </c>
      <c r="X154">
        <v>5.5044000000000004</v>
      </c>
      <c r="Y154">
        <v>28.6998</v>
      </c>
      <c r="Z154">
        <v>0</v>
      </c>
      <c r="AD154">
        <v>16</v>
      </c>
      <c r="AE154" s="57">
        <f t="shared" si="5"/>
        <v>0</v>
      </c>
      <c r="AF154" s="59">
        <v>218.55655879400501</v>
      </c>
      <c r="AG154" s="57">
        <v>862.37070529816799</v>
      </c>
      <c r="AH154" s="57">
        <v>0</v>
      </c>
      <c r="AJ154" s="53">
        <v>7.320759481338833E-2</v>
      </c>
      <c r="AK154" s="54">
        <v>7.4214023745010863E-2</v>
      </c>
      <c r="AM154" s="30">
        <v>2</v>
      </c>
      <c r="AN154" s="30">
        <v>3.5</v>
      </c>
      <c r="AO154" s="30">
        <v>3.0714285714285721</v>
      </c>
      <c r="AP154" s="30">
        <v>5</v>
      </c>
      <c r="AQ154" s="30">
        <v>0.14736842105263159</v>
      </c>
      <c r="AR154" s="30">
        <v>0.25789473684210529</v>
      </c>
      <c r="AS154" s="30">
        <v>0.22631578947368419</v>
      </c>
      <c r="AT154" s="30">
        <v>0.36842105263157893</v>
      </c>
      <c r="AU154" s="27">
        <v>1.5</v>
      </c>
      <c r="AV154" s="27">
        <v>3.44</v>
      </c>
      <c r="AW154" s="27">
        <v>1.94</v>
      </c>
      <c r="AX154" s="27">
        <v>2.875714285714285</v>
      </c>
      <c r="AY154">
        <v>2.875714285714285</v>
      </c>
      <c r="AZ154">
        <v>6.3570658642857136</v>
      </c>
      <c r="BA154" s="62">
        <v>0.52785174392365897</v>
      </c>
      <c r="BB154" s="62">
        <v>0.53510844000890001</v>
      </c>
    </row>
    <row r="155" spans="1:55" x14ac:dyDescent="0.3">
      <c r="A155" s="2" t="s">
        <v>132</v>
      </c>
      <c r="B155" s="15" t="s">
        <v>763</v>
      </c>
      <c r="C155" s="15"/>
      <c r="F155" s="2">
        <v>2.27</v>
      </c>
      <c r="G155" s="2" t="s">
        <v>133</v>
      </c>
      <c r="H155" s="11" t="s">
        <v>579</v>
      </c>
      <c r="I155">
        <v>-1</v>
      </c>
      <c r="J155"/>
      <c r="L155" s="27">
        <v>4</v>
      </c>
      <c r="M155">
        <v>0</v>
      </c>
      <c r="N155">
        <v>0</v>
      </c>
      <c r="T155" s="27">
        <v>5.4952131800000004</v>
      </c>
      <c r="U155" s="27">
        <v>5.5421627200000003</v>
      </c>
      <c r="V155" s="27">
        <v>29.451395720000001</v>
      </c>
      <c r="W155">
        <v>0</v>
      </c>
      <c r="Z155">
        <v>0</v>
      </c>
      <c r="AD155">
        <v>16</v>
      </c>
      <c r="AE155" s="57">
        <f t="shared" si="5"/>
        <v>0</v>
      </c>
      <c r="AF155" s="59">
        <v>896.95302480881253</v>
      </c>
      <c r="AG155" s="57">
        <v>0</v>
      </c>
      <c r="AH155" s="57">
        <v>0</v>
      </c>
      <c r="AJ155" s="53">
        <v>7.1352677598296457E-2</v>
      </c>
      <c r="AM155" s="30">
        <v>2</v>
      </c>
      <c r="AN155" s="30">
        <v>3.5</v>
      </c>
      <c r="AO155" s="30">
        <v>3.785714285714286</v>
      </c>
      <c r="AP155" s="30">
        <v>5</v>
      </c>
      <c r="AQ155" s="30">
        <v>0.14000000000000001</v>
      </c>
      <c r="AR155" s="30">
        <v>0.245</v>
      </c>
      <c r="AS155" s="30">
        <v>0.26500000000000001</v>
      </c>
      <c r="AT155" s="30">
        <v>0.35</v>
      </c>
      <c r="AU155" s="27">
        <v>1.5</v>
      </c>
      <c r="AV155" s="27">
        <v>3.44</v>
      </c>
      <c r="AW155" s="27">
        <v>1.94</v>
      </c>
      <c r="AX155" s="27">
        <v>2.8614285714285721</v>
      </c>
      <c r="AY155">
        <v>2.8614285714285712</v>
      </c>
      <c r="AZ155">
        <v>6.3069601507142856</v>
      </c>
      <c r="BA155" s="62">
        <v>0.54008951884595136</v>
      </c>
    </row>
    <row r="156" spans="1:55" x14ac:dyDescent="0.3">
      <c r="A156" s="2" t="s">
        <v>136</v>
      </c>
      <c r="B156" s="15" t="s">
        <v>764</v>
      </c>
      <c r="C156" s="15"/>
      <c r="F156" s="2">
        <v>3.8</v>
      </c>
      <c r="G156" s="2" t="s">
        <v>135</v>
      </c>
      <c r="H156" s="11">
        <v>-1</v>
      </c>
      <c r="I156">
        <v>-1</v>
      </c>
      <c r="J156" t="s">
        <v>1168</v>
      </c>
      <c r="L156" s="27">
        <v>0</v>
      </c>
      <c r="M156">
        <v>0</v>
      </c>
      <c r="N156">
        <v>1</v>
      </c>
      <c r="O156" s="2">
        <v>3.89</v>
      </c>
      <c r="P156" s="2">
        <v>3.89</v>
      </c>
      <c r="Q156" s="2">
        <v>10.34</v>
      </c>
      <c r="R156" s="2" t="s">
        <v>440</v>
      </c>
      <c r="T156" s="27">
        <v>0</v>
      </c>
      <c r="U156" s="27"/>
      <c r="V156" s="27"/>
      <c r="W156">
        <v>0</v>
      </c>
      <c r="Z156">
        <v>3.88</v>
      </c>
      <c r="AA156">
        <v>3.88</v>
      </c>
      <c r="AB156">
        <v>10.66</v>
      </c>
      <c r="AC156" s="2">
        <v>2</v>
      </c>
      <c r="AD156">
        <v>14</v>
      </c>
      <c r="AE156" s="57">
        <f t="shared" si="5"/>
        <v>156.465914</v>
      </c>
      <c r="AF156" s="59">
        <v>0</v>
      </c>
      <c r="AG156" s="57">
        <v>0</v>
      </c>
      <c r="AH156" s="57">
        <v>160.479904</v>
      </c>
      <c r="AJ156" s="53"/>
      <c r="AL156" s="54">
        <v>8.7238337331009372E-2</v>
      </c>
      <c r="AM156" s="30">
        <v>1.9090909090909089</v>
      </c>
      <c r="AN156" s="30">
        <v>2.545454545454545</v>
      </c>
      <c r="AO156" s="30">
        <v>0.63636363636363635</v>
      </c>
      <c r="AP156" s="30">
        <v>2.545454545454545</v>
      </c>
      <c r="AQ156" s="30">
        <v>0.25</v>
      </c>
      <c r="AR156" s="30">
        <v>0.33333333333333331</v>
      </c>
      <c r="AS156" s="30">
        <v>8.3333333333333329E-2</v>
      </c>
      <c r="AT156" s="30">
        <v>0.33333333333333331</v>
      </c>
      <c r="AU156" s="27">
        <v>1.1000000000000001</v>
      </c>
      <c r="AV156" s="27">
        <v>3.44</v>
      </c>
      <c r="AW156" s="27">
        <v>2.34</v>
      </c>
      <c r="AX156" s="27">
        <v>2.7618181818181822</v>
      </c>
      <c r="AY156">
        <v>2.7618181818181822</v>
      </c>
      <c r="AZ156">
        <v>6.4448628590773636</v>
      </c>
      <c r="BC156" s="62">
        <v>0</v>
      </c>
    </row>
    <row r="157" spans="1:55" x14ac:dyDescent="0.3">
      <c r="A157" s="2" t="s">
        <v>137</v>
      </c>
      <c r="B157" s="15" t="s">
        <v>765</v>
      </c>
      <c r="C157" s="15"/>
      <c r="F157" s="2">
        <v>3.85</v>
      </c>
      <c r="G157" s="2" t="s">
        <v>135</v>
      </c>
      <c r="H157" s="11" t="s">
        <v>580</v>
      </c>
      <c r="I157" t="s">
        <v>656</v>
      </c>
      <c r="J157"/>
      <c r="L157" s="27">
        <v>1</v>
      </c>
      <c r="M157">
        <v>2</v>
      </c>
      <c r="N157">
        <v>0</v>
      </c>
      <c r="O157" s="2">
        <v>3.85</v>
      </c>
      <c r="P157" s="2">
        <v>3.85</v>
      </c>
      <c r="Q157" s="2">
        <v>12.77</v>
      </c>
      <c r="R157" s="2" t="s">
        <v>440</v>
      </c>
      <c r="T157" s="27">
        <v>11.210029909999999</v>
      </c>
      <c r="U157" s="27">
        <v>11.210029909999999</v>
      </c>
      <c r="V157" s="27">
        <v>11.210029909999999</v>
      </c>
      <c r="W157">
        <v>3.8955000000000002</v>
      </c>
      <c r="X157">
        <v>3.8955000000000002</v>
      </c>
      <c r="Y157">
        <v>21.436</v>
      </c>
      <c r="Z157">
        <v>0</v>
      </c>
      <c r="AC157" s="2">
        <v>2</v>
      </c>
      <c r="AD157">
        <v>14</v>
      </c>
      <c r="AE157" s="57">
        <f t="shared" si="5"/>
        <v>189.28332500000002</v>
      </c>
      <c r="AF157" s="59">
        <v>167.3639996655379</v>
      </c>
      <c r="AG157" s="57">
        <v>325.28959047900003</v>
      </c>
      <c r="AH157" s="57">
        <v>0</v>
      </c>
      <c r="AJ157" s="53">
        <v>8.365000853216796E-2</v>
      </c>
      <c r="AK157" s="54">
        <v>8.607714731593176E-2</v>
      </c>
      <c r="AM157" s="30">
        <v>1.9090909090909089</v>
      </c>
      <c r="AN157" s="30">
        <v>2.545454545454545</v>
      </c>
      <c r="AO157" s="30">
        <v>0.63636363636363635</v>
      </c>
      <c r="AP157" s="30">
        <v>2.545454545454545</v>
      </c>
      <c r="AQ157" s="30">
        <v>0.25</v>
      </c>
      <c r="AR157" s="30">
        <v>0.33333333333333331</v>
      </c>
      <c r="AS157" s="30">
        <v>8.3333333333333329E-2</v>
      </c>
      <c r="AT157" s="30">
        <v>0.33333333333333331</v>
      </c>
      <c r="AU157" s="27">
        <v>0.93</v>
      </c>
      <c r="AV157" s="27">
        <v>3.44</v>
      </c>
      <c r="AW157" s="27">
        <v>2.5099999999999998</v>
      </c>
      <c r="AX157" s="27">
        <v>2.646363636363636</v>
      </c>
      <c r="AY157">
        <v>2.646363636363636</v>
      </c>
      <c r="AZ157">
        <v>6.0509524322727266</v>
      </c>
      <c r="BA157" s="62">
        <v>0.45356967584663088</v>
      </c>
      <c r="BB157" s="62">
        <v>0</v>
      </c>
    </row>
    <row r="158" spans="1:55" x14ac:dyDescent="0.3">
      <c r="A158" s="2" t="s">
        <v>10</v>
      </c>
      <c r="B158" s="15" t="s">
        <v>699</v>
      </c>
      <c r="C158" s="15"/>
      <c r="F158" s="2">
        <v>3.9</v>
      </c>
      <c r="G158" s="2" t="s">
        <v>135</v>
      </c>
      <c r="H158" s="11" t="s">
        <v>535</v>
      </c>
      <c r="I158">
        <v>-1</v>
      </c>
      <c r="J158"/>
      <c r="L158" s="27">
        <v>1</v>
      </c>
      <c r="M158">
        <v>0</v>
      </c>
      <c r="N158">
        <v>0</v>
      </c>
      <c r="O158" s="2">
        <v>3.88</v>
      </c>
      <c r="P158" s="2">
        <v>3.88</v>
      </c>
      <c r="Q158" s="2">
        <v>11.07</v>
      </c>
      <c r="R158" s="2" t="s">
        <v>439</v>
      </c>
      <c r="T158" s="27">
        <v>3.9103940000000001</v>
      </c>
      <c r="U158" s="27">
        <v>3.9103940000000001</v>
      </c>
      <c r="V158" s="27">
        <v>11.314458</v>
      </c>
      <c r="W158">
        <v>0</v>
      </c>
      <c r="Z158">
        <v>0</v>
      </c>
      <c r="AC158" s="2">
        <v>2</v>
      </c>
      <c r="AD158">
        <v>14</v>
      </c>
      <c r="AE158" s="57">
        <f t="shared" si="5"/>
        <v>166.652208</v>
      </c>
      <c r="AF158" s="59">
        <v>173.0114278564659</v>
      </c>
      <c r="AG158" s="57">
        <v>0</v>
      </c>
      <c r="AH158" s="57">
        <v>0</v>
      </c>
      <c r="AJ158" s="53">
        <v>8.0919510193365449E-2</v>
      </c>
      <c r="AM158" s="30">
        <v>1.9090909090909089</v>
      </c>
      <c r="AN158" s="30">
        <v>2.545454545454545</v>
      </c>
      <c r="AO158" s="30">
        <v>0.63636363636363635</v>
      </c>
      <c r="AP158" s="30">
        <v>2.545454545454545</v>
      </c>
      <c r="AQ158" s="30">
        <v>0.25</v>
      </c>
      <c r="AR158" s="30">
        <v>0.33333333333333331</v>
      </c>
      <c r="AS158" s="30">
        <v>8.3333333333333329E-2</v>
      </c>
      <c r="AT158" s="30">
        <v>0.33333333333333331</v>
      </c>
      <c r="AU158" s="27">
        <v>0.82</v>
      </c>
      <c r="AV158" s="27">
        <v>3.44</v>
      </c>
      <c r="AW158" s="27">
        <v>2.62</v>
      </c>
      <c r="AX158" s="27">
        <v>2.6363636363636358</v>
      </c>
      <c r="AY158">
        <v>2.6363636363636371</v>
      </c>
      <c r="AZ158">
        <v>6.0044088459090901</v>
      </c>
      <c r="BA158" s="62">
        <v>0.5117218936152963</v>
      </c>
    </row>
    <row r="159" spans="1:55" x14ac:dyDescent="0.3">
      <c r="A159" s="2" t="s">
        <v>138</v>
      </c>
      <c r="B159" s="15" t="s">
        <v>766</v>
      </c>
      <c r="C159" s="15"/>
      <c r="F159" s="2">
        <v>3.95</v>
      </c>
      <c r="G159" s="2" t="s">
        <v>135</v>
      </c>
      <c r="H159" s="11">
        <v>-1</v>
      </c>
      <c r="I159">
        <v>-1</v>
      </c>
      <c r="J159" t="s">
        <v>1169</v>
      </c>
      <c r="L159" s="27">
        <v>0</v>
      </c>
      <c r="M159">
        <v>0</v>
      </c>
      <c r="N159">
        <v>1</v>
      </c>
      <c r="O159" s="2">
        <v>3.88</v>
      </c>
      <c r="P159" s="2">
        <v>3.88</v>
      </c>
      <c r="Q159" s="2">
        <v>11.07</v>
      </c>
      <c r="R159" s="2" t="s">
        <v>439</v>
      </c>
      <c r="T159" s="27">
        <v>0</v>
      </c>
      <c r="U159" s="27"/>
      <c r="V159" s="27"/>
      <c r="W159">
        <v>0</v>
      </c>
      <c r="Z159">
        <v>3.899</v>
      </c>
      <c r="AA159">
        <v>3.899</v>
      </c>
      <c r="AB159">
        <v>11.292</v>
      </c>
      <c r="AC159" s="2">
        <v>2</v>
      </c>
      <c r="AD159">
        <v>14</v>
      </c>
      <c r="AE159" s="57">
        <f t="shared" si="5"/>
        <v>166.652208</v>
      </c>
      <c r="AF159" s="59">
        <v>0</v>
      </c>
      <c r="AG159" s="57">
        <v>0</v>
      </c>
      <c r="AH159" s="57">
        <v>171.66325369200001</v>
      </c>
      <c r="AJ159" s="53"/>
      <c r="AL159" s="54">
        <v>8.1555019486691915E-2</v>
      </c>
      <c r="AM159" s="30">
        <v>1.9090909090909089</v>
      </c>
      <c r="AN159" s="30">
        <v>2.545454545454545</v>
      </c>
      <c r="AO159" s="30">
        <v>0.63636363636363635</v>
      </c>
      <c r="AP159" s="30">
        <v>2.545454545454545</v>
      </c>
      <c r="AQ159" s="30">
        <v>0.25</v>
      </c>
      <c r="AR159" s="30">
        <v>0.33333333333333331</v>
      </c>
      <c r="AS159" s="30">
        <v>8.3333333333333329E-2</v>
      </c>
      <c r="AT159" s="30">
        <v>0.33333333333333331</v>
      </c>
      <c r="AU159" s="27">
        <v>0.79</v>
      </c>
      <c r="AV159" s="27">
        <v>3.44</v>
      </c>
      <c r="AW159" s="27">
        <v>2.65</v>
      </c>
      <c r="AX159" s="27">
        <v>2.6336363636363629</v>
      </c>
      <c r="AY159">
        <v>2.6336363636363642</v>
      </c>
      <c r="AZ159">
        <v>5.9908857398831818</v>
      </c>
      <c r="BC159" s="62">
        <v>0.54881524259093173</v>
      </c>
    </row>
    <row r="160" spans="1:55" x14ac:dyDescent="0.3">
      <c r="A160" s="2" t="s">
        <v>139</v>
      </c>
      <c r="B160" s="15" t="s">
        <v>767</v>
      </c>
      <c r="C160" s="15"/>
      <c r="F160" s="2">
        <v>3.55</v>
      </c>
      <c r="G160" s="2" t="s">
        <v>135</v>
      </c>
      <c r="H160" s="11">
        <v>-1</v>
      </c>
      <c r="I160">
        <v>-1</v>
      </c>
      <c r="J160"/>
      <c r="K160" s="2">
        <v>1</v>
      </c>
      <c r="L160" s="27">
        <v>0</v>
      </c>
      <c r="M160">
        <v>0</v>
      </c>
      <c r="N160">
        <v>0</v>
      </c>
      <c r="O160" s="2">
        <v>3.9</v>
      </c>
      <c r="P160" s="2">
        <v>3.9</v>
      </c>
      <c r="Q160" s="2">
        <v>11.07</v>
      </c>
      <c r="R160" s="2" t="s">
        <v>523</v>
      </c>
      <c r="T160" s="27">
        <v>0</v>
      </c>
      <c r="U160" s="27"/>
      <c r="V160" s="27"/>
      <c r="W160">
        <v>0</v>
      </c>
      <c r="Z160">
        <v>0</v>
      </c>
      <c r="AC160" s="2">
        <v>2</v>
      </c>
      <c r="AD160">
        <v>14</v>
      </c>
      <c r="AE160" s="57">
        <f t="shared" si="5"/>
        <v>168.37469999999999</v>
      </c>
      <c r="AF160" s="59">
        <v>0</v>
      </c>
      <c r="AG160" s="57">
        <v>0</v>
      </c>
      <c r="AH160" s="57">
        <v>0</v>
      </c>
      <c r="AI160" s="54">
        <f>K160*AD160/AE160</f>
        <v>8.3147883856660179E-2</v>
      </c>
      <c r="AJ160" s="53"/>
      <c r="AM160" s="30">
        <v>1.9090909090909089</v>
      </c>
      <c r="AN160" s="30">
        <v>2.545454545454545</v>
      </c>
      <c r="AO160" s="30">
        <v>0.54545454545454541</v>
      </c>
      <c r="AP160" s="30">
        <v>2.8181818181818179</v>
      </c>
      <c r="AQ160" s="30">
        <v>0.2441860465116279</v>
      </c>
      <c r="AR160" s="30">
        <v>0.32558139534883718</v>
      </c>
      <c r="AS160" s="30">
        <v>6.9767441860465115E-2</v>
      </c>
      <c r="AT160" s="30">
        <v>0.3604651162790698</v>
      </c>
      <c r="AU160" s="27">
        <v>1.1299999999999999</v>
      </c>
      <c r="AV160" s="27">
        <v>3.44</v>
      </c>
      <c r="AW160" s="27">
        <v>2.31</v>
      </c>
      <c r="AX160" s="27">
        <v>2.7645454545454542</v>
      </c>
      <c r="AY160">
        <v>2.7645454545454551</v>
      </c>
      <c r="AZ160">
        <v>6.4196350590773639</v>
      </c>
    </row>
    <row r="161" spans="1:55" x14ac:dyDescent="0.3">
      <c r="A161" s="2" t="s">
        <v>140</v>
      </c>
      <c r="B161" s="15" t="s">
        <v>768</v>
      </c>
      <c r="C161" s="15"/>
      <c r="F161" s="2">
        <v>3.55</v>
      </c>
      <c r="G161" s="2" t="s">
        <v>135</v>
      </c>
      <c r="H161" s="11">
        <v>-1</v>
      </c>
      <c r="I161">
        <v>-1</v>
      </c>
      <c r="J161"/>
      <c r="K161" s="2">
        <v>1</v>
      </c>
      <c r="L161" s="27">
        <v>0</v>
      </c>
      <c r="M161">
        <v>0</v>
      </c>
      <c r="N161">
        <v>0</v>
      </c>
      <c r="O161" s="2">
        <v>3.88</v>
      </c>
      <c r="P161" s="2">
        <v>3.88</v>
      </c>
      <c r="Q161" s="2">
        <v>11.297000000000001</v>
      </c>
      <c r="R161" s="2" t="s">
        <v>439</v>
      </c>
      <c r="T161" s="27">
        <v>0</v>
      </c>
      <c r="U161" s="27"/>
      <c r="V161" s="27"/>
      <c r="W161">
        <v>0</v>
      </c>
      <c r="Z161">
        <v>0</v>
      </c>
      <c r="AC161" s="2">
        <v>2</v>
      </c>
      <c r="AD161">
        <v>14</v>
      </c>
      <c r="AE161" s="57">
        <f t="shared" si="5"/>
        <v>170.06955680000002</v>
      </c>
      <c r="AF161" s="59">
        <v>0</v>
      </c>
      <c r="AG161" s="57">
        <v>0</v>
      </c>
      <c r="AH161" s="57">
        <v>0</v>
      </c>
      <c r="AI161" s="54">
        <f>K161*AD161/AE161</f>
        <v>8.2319259621896068E-2</v>
      </c>
      <c r="AJ161" s="53"/>
      <c r="AM161" s="30">
        <v>1.9090909090909089</v>
      </c>
      <c r="AN161" s="30">
        <v>2.545454545454545</v>
      </c>
      <c r="AO161" s="30">
        <v>0.54545454545454541</v>
      </c>
      <c r="AP161" s="30">
        <v>2.8181818181818179</v>
      </c>
      <c r="AQ161" s="30">
        <v>0.2441860465116279</v>
      </c>
      <c r="AR161" s="30">
        <v>0.32558139534883718</v>
      </c>
      <c r="AS161" s="30">
        <v>6.9767441860465115E-2</v>
      </c>
      <c r="AT161" s="30">
        <v>0.3604651162790698</v>
      </c>
      <c r="AU161" s="27">
        <v>0.93</v>
      </c>
      <c r="AV161" s="27">
        <v>3.44</v>
      </c>
      <c r="AW161" s="27">
        <v>2.5099999999999998</v>
      </c>
      <c r="AX161" s="27">
        <v>2.6490909090909089</v>
      </c>
      <c r="AY161">
        <v>2.6490909090909081</v>
      </c>
      <c r="AZ161">
        <v>6.0257246322727269</v>
      </c>
    </row>
    <row r="162" spans="1:55" x14ac:dyDescent="0.3">
      <c r="A162" s="2" t="s">
        <v>11</v>
      </c>
      <c r="B162" s="15" t="s">
        <v>700</v>
      </c>
      <c r="C162" s="15"/>
      <c r="F162" s="2">
        <v>3.55</v>
      </c>
      <c r="G162" s="2" t="s">
        <v>135</v>
      </c>
      <c r="H162" s="11">
        <v>-1</v>
      </c>
      <c r="I162">
        <v>-1</v>
      </c>
      <c r="J162" t="s">
        <v>1148</v>
      </c>
      <c r="K162" s="2">
        <v>1</v>
      </c>
      <c r="L162" s="27">
        <v>0</v>
      </c>
      <c r="M162">
        <v>0</v>
      </c>
      <c r="N162">
        <v>1</v>
      </c>
      <c r="O162" s="2">
        <v>3.88</v>
      </c>
      <c r="P162" s="2">
        <v>3.88</v>
      </c>
      <c r="Q162" s="2">
        <v>10.647</v>
      </c>
      <c r="R162" s="2" t="s">
        <v>439</v>
      </c>
      <c r="T162" s="27">
        <v>0</v>
      </c>
      <c r="U162" s="27"/>
      <c r="V162" s="27"/>
      <c r="W162">
        <v>0</v>
      </c>
      <c r="Z162">
        <v>3.8653</v>
      </c>
      <c r="AA162">
        <v>3.8653</v>
      </c>
      <c r="AB162">
        <v>11.0131</v>
      </c>
      <c r="AC162" s="2">
        <v>2</v>
      </c>
      <c r="AD162">
        <v>14</v>
      </c>
      <c r="AE162" s="57">
        <f t="shared" si="5"/>
        <v>160.28419679999999</v>
      </c>
      <c r="AF162" s="59">
        <v>0</v>
      </c>
      <c r="AG162" s="57">
        <v>0</v>
      </c>
      <c r="AH162" s="57">
        <v>164.541706117579</v>
      </c>
      <c r="AI162" s="54">
        <f>K162*AD162/AE162</f>
        <v>8.7344855447408651E-2</v>
      </c>
      <c r="AJ162" s="53"/>
      <c r="AL162" s="54">
        <v>8.5084811202795069E-2</v>
      </c>
      <c r="AM162" s="30">
        <v>1.9090909090909089</v>
      </c>
      <c r="AN162" s="30">
        <v>2.545454545454545</v>
      </c>
      <c r="AO162" s="30">
        <v>0.54545454545454541</v>
      </c>
      <c r="AP162" s="30">
        <v>2.8181818181818179</v>
      </c>
      <c r="AQ162" s="30">
        <v>0.2441860465116279</v>
      </c>
      <c r="AR162" s="30">
        <v>0.32558139534883718</v>
      </c>
      <c r="AS162" s="30">
        <v>6.9767441860465115E-2</v>
      </c>
      <c r="AT162" s="30">
        <v>0.3604651162790698</v>
      </c>
      <c r="AU162" s="27">
        <v>0.82</v>
      </c>
      <c r="AV162" s="27">
        <v>3.44</v>
      </c>
      <c r="AW162" s="27">
        <v>2.62</v>
      </c>
      <c r="AX162" s="27">
        <v>2.6390909090909092</v>
      </c>
      <c r="AY162">
        <v>2.6390909090909092</v>
      </c>
      <c r="AZ162">
        <v>5.9791810459090904</v>
      </c>
      <c r="BC162" s="62">
        <v>0.53381265134868672</v>
      </c>
    </row>
    <row r="163" spans="1:55" x14ac:dyDescent="0.3">
      <c r="A163" s="2" t="s">
        <v>141</v>
      </c>
      <c r="B163" s="15" t="s">
        <v>769</v>
      </c>
      <c r="C163" s="15"/>
      <c r="F163" s="2">
        <v>3.55</v>
      </c>
      <c r="G163" s="2" t="s">
        <v>135</v>
      </c>
      <c r="H163" s="11">
        <v>-1</v>
      </c>
      <c r="I163">
        <v>-1</v>
      </c>
      <c r="J163"/>
      <c r="K163" s="2">
        <v>1</v>
      </c>
      <c r="L163" s="27">
        <v>0</v>
      </c>
      <c r="M163">
        <v>0</v>
      </c>
      <c r="N163">
        <v>0</v>
      </c>
      <c r="O163" s="2">
        <v>3.88</v>
      </c>
      <c r="P163" s="2">
        <v>3.88</v>
      </c>
      <c r="Q163" s="2">
        <v>11.066000000000001</v>
      </c>
      <c r="R163" s="2" t="s">
        <v>439</v>
      </c>
      <c r="T163" s="27">
        <v>0</v>
      </c>
      <c r="U163" s="27"/>
      <c r="V163" s="27"/>
      <c r="W163">
        <v>0</v>
      </c>
      <c r="Z163">
        <v>0</v>
      </c>
      <c r="AC163" s="2">
        <v>2</v>
      </c>
      <c r="AD163">
        <v>14</v>
      </c>
      <c r="AE163" s="57">
        <f t="shared" si="5"/>
        <v>166.59199040000001</v>
      </c>
      <c r="AF163" s="59">
        <v>0</v>
      </c>
      <c r="AG163" s="57">
        <v>0</v>
      </c>
      <c r="AH163" s="57">
        <v>0</v>
      </c>
      <c r="AI163" s="54">
        <f>K163*AD163/AE163</f>
        <v>8.4037653709430671E-2</v>
      </c>
      <c r="AJ163" s="53"/>
      <c r="AM163" s="30">
        <v>1.9090909090909089</v>
      </c>
      <c r="AN163" s="30">
        <v>2.545454545454545</v>
      </c>
      <c r="AO163" s="30">
        <v>0.54545454545454541</v>
      </c>
      <c r="AP163" s="30">
        <v>2.8181818181818179</v>
      </c>
      <c r="AQ163" s="30">
        <v>0.2441860465116279</v>
      </c>
      <c r="AR163" s="30">
        <v>0.32558139534883718</v>
      </c>
      <c r="AS163" s="30">
        <v>6.9767441860465115E-2</v>
      </c>
      <c r="AT163" s="30">
        <v>0.3604651162790698</v>
      </c>
      <c r="AU163" s="27">
        <v>0.79</v>
      </c>
      <c r="AV163" s="27">
        <v>3.44</v>
      </c>
      <c r="AW163" s="27">
        <v>2.65</v>
      </c>
      <c r="AX163" s="27">
        <v>2.6363636363636358</v>
      </c>
      <c r="AY163">
        <v>2.6363636363636358</v>
      </c>
      <c r="AZ163">
        <v>5.9656579398831813</v>
      </c>
    </row>
    <row r="164" spans="1:55" x14ac:dyDescent="0.3">
      <c r="A164" s="2" t="s">
        <v>142</v>
      </c>
      <c r="B164" s="15" t="s">
        <v>770</v>
      </c>
      <c r="C164" s="15"/>
      <c r="F164" s="2">
        <v>4.2</v>
      </c>
      <c r="G164" s="2" t="s">
        <v>135</v>
      </c>
      <c r="H164" s="11">
        <v>-1</v>
      </c>
      <c r="I164">
        <v>-1</v>
      </c>
      <c r="J164"/>
      <c r="K164" s="2">
        <v>1</v>
      </c>
      <c r="L164" s="27">
        <v>0</v>
      </c>
      <c r="M164">
        <v>0</v>
      </c>
      <c r="N164">
        <v>0</v>
      </c>
      <c r="O164" s="2">
        <v>3.92</v>
      </c>
      <c r="P164" s="2">
        <v>3.92</v>
      </c>
      <c r="Q164" s="2">
        <v>11.065</v>
      </c>
      <c r="R164" s="2" t="s">
        <v>439</v>
      </c>
      <c r="T164" s="27">
        <v>0</v>
      </c>
      <c r="U164" s="27"/>
      <c r="V164" s="27"/>
      <c r="W164">
        <v>0</v>
      </c>
      <c r="Z164">
        <v>0</v>
      </c>
      <c r="AC164" s="2">
        <v>2</v>
      </c>
      <c r="AD164">
        <v>14</v>
      </c>
      <c r="AE164" s="57">
        <f t="shared" si="5"/>
        <v>170.02921599999999</v>
      </c>
      <c r="AF164" s="59">
        <v>0</v>
      </c>
      <c r="AG164" s="57">
        <v>0</v>
      </c>
      <c r="AH164" s="57">
        <v>0</v>
      </c>
      <c r="AI164" s="54">
        <f t="shared" ref="AI164:AI171" si="6">K164*AD164/AE164</f>
        <v>8.2338790528799485E-2</v>
      </c>
      <c r="AJ164" s="53"/>
      <c r="AM164" s="30">
        <v>1.9090909090909089</v>
      </c>
      <c r="AN164" s="30">
        <v>2.545454545454545</v>
      </c>
      <c r="AO164" s="30">
        <v>0.54545454545454541</v>
      </c>
      <c r="AP164" s="30">
        <v>2.9090909090909092</v>
      </c>
      <c r="AQ164" s="30">
        <v>0.2413793103448276</v>
      </c>
      <c r="AR164" s="30">
        <v>0.32183908045977011</v>
      </c>
      <c r="AS164" s="30">
        <v>6.8965517241379309E-2</v>
      </c>
      <c r="AT164" s="30">
        <v>0.36781609195402298</v>
      </c>
      <c r="AU164" s="27">
        <v>1.1399999999999999</v>
      </c>
      <c r="AV164" s="27">
        <v>3.44</v>
      </c>
      <c r="AW164" s="27">
        <v>2.2999999999999998</v>
      </c>
      <c r="AX164" s="27">
        <v>2.7654545454545452</v>
      </c>
      <c r="AY164">
        <v>2.7654545454545461</v>
      </c>
      <c r="AZ164">
        <v>6.4215922727137267</v>
      </c>
    </row>
    <row r="165" spans="1:55" x14ac:dyDescent="0.3">
      <c r="A165" s="2" t="s">
        <v>143</v>
      </c>
      <c r="B165" s="15" t="s">
        <v>771</v>
      </c>
      <c r="C165" s="15"/>
      <c r="F165" s="2">
        <v>4.1500000000000004</v>
      </c>
      <c r="G165" s="2" t="s">
        <v>135</v>
      </c>
      <c r="H165" s="11">
        <v>-1</v>
      </c>
      <c r="I165">
        <v>-1</v>
      </c>
      <c r="J165"/>
      <c r="K165" s="2">
        <v>1</v>
      </c>
      <c r="L165" s="27">
        <v>0</v>
      </c>
      <c r="M165">
        <v>0</v>
      </c>
      <c r="N165">
        <v>0</v>
      </c>
      <c r="O165" s="2">
        <v>3.92</v>
      </c>
      <c r="P165" s="2">
        <v>3.92</v>
      </c>
      <c r="Q165" s="2">
        <v>11.7911</v>
      </c>
      <c r="R165" s="2" t="s">
        <v>439</v>
      </c>
      <c r="T165" s="27">
        <v>0</v>
      </c>
      <c r="U165" s="27"/>
      <c r="V165" s="27"/>
      <c r="W165">
        <v>0</v>
      </c>
      <c r="Z165">
        <v>0</v>
      </c>
      <c r="AC165" s="2">
        <v>2</v>
      </c>
      <c r="AD165">
        <v>14</v>
      </c>
      <c r="AE165" s="57">
        <f t="shared" si="5"/>
        <v>181.18675904</v>
      </c>
      <c r="AF165" s="59">
        <v>0</v>
      </c>
      <c r="AG165" s="57">
        <v>0</v>
      </c>
      <c r="AH165" s="57">
        <v>0</v>
      </c>
      <c r="AI165" s="54">
        <f t="shared" si="6"/>
        <v>7.7268339442559744E-2</v>
      </c>
      <c r="AJ165" s="53"/>
      <c r="AM165" s="30">
        <v>1.9090909090909089</v>
      </c>
      <c r="AN165" s="30">
        <v>2.545454545454545</v>
      </c>
      <c r="AO165" s="30">
        <v>0.54545454545454541</v>
      </c>
      <c r="AP165" s="30">
        <v>2.9090909090909092</v>
      </c>
      <c r="AQ165" s="30">
        <v>0.2413793103448276</v>
      </c>
      <c r="AR165" s="30">
        <v>0.32183908045977011</v>
      </c>
      <c r="AS165" s="30">
        <v>6.8965517241379309E-2</v>
      </c>
      <c r="AT165" s="30">
        <v>0.36781609195402298</v>
      </c>
      <c r="AU165" s="27">
        <v>0.93</v>
      </c>
      <c r="AV165" s="27">
        <v>3.44</v>
      </c>
      <c r="AW165" s="27">
        <v>2.5099999999999998</v>
      </c>
      <c r="AX165" s="27">
        <v>2.65</v>
      </c>
      <c r="AY165">
        <v>2.649999999999999</v>
      </c>
      <c r="AZ165">
        <v>6.0276818459090906</v>
      </c>
    </row>
    <row r="166" spans="1:55" x14ac:dyDescent="0.3">
      <c r="A166" s="2" t="s">
        <v>12</v>
      </c>
      <c r="B166" s="15" t="s">
        <v>701</v>
      </c>
      <c r="C166" s="15"/>
      <c r="F166" s="2">
        <v>4.1500000000000004</v>
      </c>
      <c r="G166" s="2" t="s">
        <v>135</v>
      </c>
      <c r="H166" s="11">
        <v>-1</v>
      </c>
      <c r="I166">
        <v>-1</v>
      </c>
      <c r="J166"/>
      <c r="K166" s="2">
        <v>1</v>
      </c>
      <c r="L166" s="27">
        <v>0</v>
      </c>
      <c r="M166">
        <v>0</v>
      </c>
      <c r="N166">
        <v>0</v>
      </c>
      <c r="O166" s="2">
        <v>3.92</v>
      </c>
      <c r="P166" s="2">
        <v>3.92</v>
      </c>
      <c r="Q166" s="2">
        <v>11.5395</v>
      </c>
      <c r="R166" s="2" t="s">
        <v>439</v>
      </c>
      <c r="T166" s="27">
        <v>0</v>
      </c>
      <c r="U166" s="27"/>
      <c r="V166" s="27"/>
      <c r="W166">
        <v>0</v>
      </c>
      <c r="Z166">
        <v>0</v>
      </c>
      <c r="AC166" s="2">
        <v>2</v>
      </c>
      <c r="AD166">
        <v>14</v>
      </c>
      <c r="AE166" s="57">
        <f t="shared" si="5"/>
        <v>177.32057279999998</v>
      </c>
      <c r="AF166" s="59">
        <v>0</v>
      </c>
      <c r="AG166" s="57">
        <v>0</v>
      </c>
      <c r="AH166" s="57">
        <v>0</v>
      </c>
      <c r="AI166" s="54">
        <f t="shared" si="6"/>
        <v>7.8953049716293272E-2</v>
      </c>
      <c r="AJ166" s="53"/>
      <c r="AM166" s="30">
        <v>1.9090909090909089</v>
      </c>
      <c r="AN166" s="30">
        <v>2.545454545454545</v>
      </c>
      <c r="AO166" s="30">
        <v>0.54545454545454541</v>
      </c>
      <c r="AP166" s="30">
        <v>2.9090909090909092</v>
      </c>
      <c r="AQ166" s="30">
        <v>0.2413793103448276</v>
      </c>
      <c r="AR166" s="30">
        <v>0.32183908045977011</v>
      </c>
      <c r="AS166" s="30">
        <v>6.8965517241379309E-2</v>
      </c>
      <c r="AT166" s="30">
        <v>0.36781609195402298</v>
      </c>
      <c r="AU166" s="27">
        <v>0.82</v>
      </c>
      <c r="AV166" s="27">
        <v>3.44</v>
      </c>
      <c r="AW166" s="27">
        <v>2.62</v>
      </c>
      <c r="AX166" s="27">
        <v>2.64</v>
      </c>
      <c r="AY166">
        <v>2.64</v>
      </c>
      <c r="AZ166">
        <v>5.9811382595454541</v>
      </c>
    </row>
    <row r="167" spans="1:55" x14ac:dyDescent="0.3">
      <c r="A167" s="2" t="s">
        <v>144</v>
      </c>
      <c r="B167" s="15" t="s">
        <v>772</v>
      </c>
      <c r="C167" s="15"/>
      <c r="F167" s="2">
        <v>4.1500000000000004</v>
      </c>
      <c r="G167" s="2" t="s">
        <v>135</v>
      </c>
      <c r="H167" s="11">
        <v>-1</v>
      </c>
      <c r="I167">
        <v>-1</v>
      </c>
      <c r="J167"/>
      <c r="K167" s="2">
        <v>1</v>
      </c>
      <c r="L167" s="27">
        <v>0</v>
      </c>
      <c r="M167">
        <v>0</v>
      </c>
      <c r="N167">
        <v>0</v>
      </c>
      <c r="O167" s="2">
        <v>3.84</v>
      </c>
      <c r="P167" s="2">
        <v>3.84</v>
      </c>
      <c r="Q167" s="2">
        <v>11.5395</v>
      </c>
      <c r="R167" s="2" t="s">
        <v>439</v>
      </c>
      <c r="T167" s="27">
        <v>0</v>
      </c>
      <c r="U167" s="27"/>
      <c r="V167" s="27"/>
      <c r="W167">
        <v>0</v>
      </c>
      <c r="Z167">
        <v>0</v>
      </c>
      <c r="AC167" s="2">
        <v>2</v>
      </c>
      <c r="AD167">
        <v>14</v>
      </c>
      <c r="AE167" s="57">
        <f t="shared" si="5"/>
        <v>170.15685120000001</v>
      </c>
      <c r="AF167" s="59">
        <v>0</v>
      </c>
      <c r="AG167" s="57">
        <v>0</v>
      </c>
      <c r="AH167" s="57">
        <v>0</v>
      </c>
      <c r="AI167" s="54">
        <f t="shared" si="6"/>
        <v>8.2277027937855962E-2</v>
      </c>
      <c r="AJ167" s="53"/>
      <c r="AM167" s="30">
        <v>1.9090909090909089</v>
      </c>
      <c r="AN167" s="30">
        <v>2.545454545454545</v>
      </c>
      <c r="AO167" s="30">
        <v>0.54545454545454541</v>
      </c>
      <c r="AP167" s="30">
        <v>2.9090909090909092</v>
      </c>
      <c r="AQ167" s="30">
        <v>0.2413793103448276</v>
      </c>
      <c r="AR167" s="30">
        <v>0.32183908045977011</v>
      </c>
      <c r="AS167" s="30">
        <v>6.8965517241379309E-2</v>
      </c>
      <c r="AT167" s="30">
        <v>0.36781609195402298</v>
      </c>
      <c r="AU167" s="27">
        <v>0.79</v>
      </c>
      <c r="AV167" s="27">
        <v>3.44</v>
      </c>
      <c r="AW167" s="27">
        <v>2.65</v>
      </c>
      <c r="AX167" s="27">
        <v>2.6372727272727272</v>
      </c>
      <c r="AY167">
        <v>2.6372727272727272</v>
      </c>
      <c r="AZ167">
        <v>5.967615153519545</v>
      </c>
    </row>
    <row r="168" spans="1:55" x14ac:dyDescent="0.3">
      <c r="A168" s="2" t="s">
        <v>145</v>
      </c>
      <c r="B168" s="15" t="s">
        <v>773</v>
      </c>
      <c r="C168" s="15"/>
      <c r="F168" s="2">
        <v>4.1500000000000004</v>
      </c>
      <c r="G168" s="2" t="s">
        <v>135</v>
      </c>
      <c r="H168" s="11">
        <v>-1</v>
      </c>
      <c r="I168">
        <v>-1</v>
      </c>
      <c r="J168"/>
      <c r="K168" s="2">
        <v>1</v>
      </c>
      <c r="L168" s="27">
        <v>0</v>
      </c>
      <c r="M168">
        <v>0</v>
      </c>
      <c r="N168">
        <v>0</v>
      </c>
      <c r="O168" s="2">
        <v>3.85</v>
      </c>
      <c r="P168" s="2">
        <v>3.85</v>
      </c>
      <c r="Q168" s="2">
        <v>10.95</v>
      </c>
      <c r="R168" s="2" t="s">
        <v>439</v>
      </c>
      <c r="T168" s="27">
        <v>0</v>
      </c>
      <c r="U168" s="27"/>
      <c r="V168" s="27"/>
      <c r="W168">
        <v>0</v>
      </c>
      <c r="Z168">
        <v>0</v>
      </c>
      <c r="AC168" s="2">
        <v>2</v>
      </c>
      <c r="AD168">
        <v>14</v>
      </c>
      <c r="AE168" s="57">
        <f t="shared" si="5"/>
        <v>162.306375</v>
      </c>
      <c r="AF168" s="59">
        <v>0</v>
      </c>
      <c r="AG168" s="57">
        <v>0</v>
      </c>
      <c r="AH168" s="57">
        <v>0</v>
      </c>
      <c r="AI168" s="54">
        <f t="shared" si="6"/>
        <v>8.6256624239189617E-2</v>
      </c>
      <c r="AJ168" s="53"/>
      <c r="AM168" s="30">
        <v>1.9090909090909089</v>
      </c>
      <c r="AN168" s="30">
        <v>2.545454545454545</v>
      </c>
      <c r="AO168" s="30">
        <v>0.54545454545454541</v>
      </c>
      <c r="AP168" s="30">
        <v>3.0909090909090908</v>
      </c>
      <c r="AQ168" s="30">
        <v>0.2359550561797753</v>
      </c>
      <c r="AR168" s="30">
        <v>0.3146067415730337</v>
      </c>
      <c r="AS168" s="30">
        <v>6.7415730337078636E-2</v>
      </c>
      <c r="AT168" s="30">
        <v>0.38202247191011229</v>
      </c>
      <c r="AU168" s="27">
        <v>1.17</v>
      </c>
      <c r="AV168" s="27">
        <v>3.44</v>
      </c>
      <c r="AW168" s="27">
        <v>2.27</v>
      </c>
      <c r="AX168" s="27">
        <v>2.7681818181818181</v>
      </c>
      <c r="AY168">
        <v>2.768181818181819</v>
      </c>
      <c r="AZ168">
        <v>6.4299203045319091</v>
      </c>
    </row>
    <row r="169" spans="1:55" x14ac:dyDescent="0.3">
      <c r="A169" s="2" t="s">
        <v>146</v>
      </c>
      <c r="B169" s="15" t="s">
        <v>774</v>
      </c>
      <c r="C169" s="15"/>
      <c r="F169" s="2">
        <v>4.25</v>
      </c>
      <c r="G169" s="2" t="s">
        <v>135</v>
      </c>
      <c r="H169" s="11">
        <v>-1</v>
      </c>
      <c r="I169">
        <v>-1</v>
      </c>
      <c r="J169"/>
      <c r="K169" s="2">
        <v>1</v>
      </c>
      <c r="L169" s="27">
        <v>0</v>
      </c>
      <c r="M169">
        <v>0</v>
      </c>
      <c r="N169">
        <v>0</v>
      </c>
      <c r="O169" s="2">
        <v>3.88</v>
      </c>
      <c r="P169" s="2">
        <v>3.88</v>
      </c>
      <c r="Q169" s="2">
        <v>11.54</v>
      </c>
      <c r="R169" s="2" t="s">
        <v>439</v>
      </c>
      <c r="T169" s="27">
        <v>0</v>
      </c>
      <c r="U169" s="27"/>
      <c r="V169" s="27"/>
      <c r="W169">
        <v>0</v>
      </c>
      <c r="Z169">
        <v>0</v>
      </c>
      <c r="AC169" s="2">
        <v>2</v>
      </c>
      <c r="AD169">
        <v>14</v>
      </c>
      <c r="AE169" s="57">
        <f t="shared" si="5"/>
        <v>173.72777599999998</v>
      </c>
      <c r="AF169" s="59">
        <v>0</v>
      </c>
      <c r="AG169" s="57">
        <v>0</v>
      </c>
      <c r="AH169" s="57">
        <v>0</v>
      </c>
      <c r="AI169" s="54">
        <f t="shared" si="6"/>
        <v>8.0585847135923747E-2</v>
      </c>
      <c r="AJ169" s="53"/>
      <c r="AM169" s="30">
        <v>1.9090909090909089</v>
      </c>
      <c r="AN169" s="30">
        <v>2.545454545454545</v>
      </c>
      <c r="AO169" s="30">
        <v>0.54545454545454541</v>
      </c>
      <c r="AP169" s="30">
        <v>3.0909090909090908</v>
      </c>
      <c r="AQ169" s="30">
        <v>0.2359550561797753</v>
      </c>
      <c r="AR169" s="30">
        <v>0.3146067415730337</v>
      </c>
      <c r="AS169" s="30">
        <v>6.7415730337078636E-2</v>
      </c>
      <c r="AT169" s="30">
        <v>0.38202247191011229</v>
      </c>
      <c r="AU169" s="27">
        <v>0.93</v>
      </c>
      <c r="AV169" s="27">
        <v>3.44</v>
      </c>
      <c r="AW169" s="27">
        <v>2.5099999999999998</v>
      </c>
      <c r="AX169" s="27">
        <v>2.6527272727272728</v>
      </c>
      <c r="AY169">
        <v>2.6527272727272719</v>
      </c>
      <c r="AZ169">
        <v>6.0360098777272722</v>
      </c>
    </row>
    <row r="170" spans="1:55" x14ac:dyDescent="0.3">
      <c r="A170" s="2" t="s">
        <v>13</v>
      </c>
      <c r="B170" s="15" t="s">
        <v>702</v>
      </c>
      <c r="C170" s="15"/>
      <c r="F170" s="2">
        <v>4.25</v>
      </c>
      <c r="G170" s="2" t="s">
        <v>135</v>
      </c>
      <c r="H170" s="11">
        <v>-1</v>
      </c>
      <c r="I170">
        <v>-1</v>
      </c>
      <c r="J170"/>
      <c r="K170" s="2">
        <v>1</v>
      </c>
      <c r="L170" s="27">
        <v>0</v>
      </c>
      <c r="M170">
        <v>0</v>
      </c>
      <c r="N170">
        <v>0</v>
      </c>
      <c r="O170" s="2">
        <v>3.85</v>
      </c>
      <c r="P170" s="2">
        <v>3.85</v>
      </c>
      <c r="Q170" s="2">
        <v>11.3</v>
      </c>
      <c r="R170" s="2" t="s">
        <v>439</v>
      </c>
      <c r="T170" s="27">
        <v>0</v>
      </c>
      <c r="U170" s="27"/>
      <c r="V170" s="27"/>
      <c r="W170">
        <v>0</v>
      </c>
      <c r="Z170">
        <v>0</v>
      </c>
      <c r="AC170" s="2">
        <v>2</v>
      </c>
      <c r="AD170">
        <v>14</v>
      </c>
      <c r="AE170" s="57">
        <f t="shared" si="5"/>
        <v>167.49425000000002</v>
      </c>
      <c r="AF170" s="59">
        <v>0</v>
      </c>
      <c r="AG170" s="57">
        <v>0</v>
      </c>
      <c r="AH170" s="57">
        <v>0</v>
      </c>
      <c r="AI170" s="54">
        <f t="shared" si="6"/>
        <v>8.3584958886648339E-2</v>
      </c>
      <c r="AJ170" s="53"/>
      <c r="AM170" s="30">
        <v>1.9090909090909089</v>
      </c>
      <c r="AN170" s="30">
        <v>2.545454545454545</v>
      </c>
      <c r="AO170" s="30">
        <v>0.54545454545454541</v>
      </c>
      <c r="AP170" s="30">
        <v>3.0909090909090908</v>
      </c>
      <c r="AQ170" s="30">
        <v>0.2359550561797753</v>
      </c>
      <c r="AR170" s="30">
        <v>0.3146067415730337</v>
      </c>
      <c r="AS170" s="30">
        <v>6.7415730337078636E-2</v>
      </c>
      <c r="AT170" s="30">
        <v>0.38202247191011229</v>
      </c>
      <c r="AU170" s="27">
        <v>0.82</v>
      </c>
      <c r="AV170" s="27">
        <v>3.44</v>
      </c>
      <c r="AW170" s="27">
        <v>2.62</v>
      </c>
      <c r="AX170" s="27">
        <v>2.642727272727273</v>
      </c>
      <c r="AY170">
        <v>2.642727272727273</v>
      </c>
      <c r="AZ170">
        <v>5.9894662913636356</v>
      </c>
    </row>
    <row r="171" spans="1:55" x14ac:dyDescent="0.3">
      <c r="A171" s="2" t="s">
        <v>147</v>
      </c>
      <c r="B171" s="15" t="s">
        <v>775</v>
      </c>
      <c r="C171" s="15"/>
      <c r="F171" s="2">
        <v>4.25</v>
      </c>
      <c r="G171" s="2" t="s">
        <v>135</v>
      </c>
      <c r="H171" s="11">
        <v>-1</v>
      </c>
      <c r="I171">
        <v>-1</v>
      </c>
      <c r="J171"/>
      <c r="K171" s="2">
        <v>1</v>
      </c>
      <c r="L171" s="27">
        <v>0</v>
      </c>
      <c r="M171">
        <v>0</v>
      </c>
      <c r="N171">
        <v>0</v>
      </c>
      <c r="O171" s="2">
        <v>3.76</v>
      </c>
      <c r="P171" s="2">
        <v>3.76</v>
      </c>
      <c r="Q171" s="2">
        <v>11.41</v>
      </c>
      <c r="R171" s="2" t="s">
        <v>439</v>
      </c>
      <c r="T171" s="27">
        <v>0</v>
      </c>
      <c r="U171" s="27"/>
      <c r="V171" s="27"/>
      <c r="W171">
        <v>0</v>
      </c>
      <c r="Z171">
        <v>0</v>
      </c>
      <c r="AC171" s="2">
        <v>2</v>
      </c>
      <c r="AD171">
        <v>14</v>
      </c>
      <c r="AE171" s="57">
        <f t="shared" si="5"/>
        <v>161.31001599999999</v>
      </c>
      <c r="AF171" s="59">
        <v>0</v>
      </c>
      <c r="AG171" s="57">
        <v>0</v>
      </c>
      <c r="AH171" s="57">
        <v>0</v>
      </c>
      <c r="AI171" s="54">
        <f t="shared" si="6"/>
        <v>8.678940308331505E-2</v>
      </c>
      <c r="AJ171" s="53"/>
      <c r="AM171" s="30">
        <v>1.9090909090909089</v>
      </c>
      <c r="AN171" s="30">
        <v>2.545454545454545</v>
      </c>
      <c r="AO171" s="30">
        <v>0.54545454545454541</v>
      </c>
      <c r="AP171" s="30">
        <v>3.0909090909090908</v>
      </c>
      <c r="AQ171" s="30">
        <v>0.2359550561797753</v>
      </c>
      <c r="AR171" s="30">
        <v>0.3146067415730337</v>
      </c>
      <c r="AS171" s="30">
        <v>6.7415730337078636E-2</v>
      </c>
      <c r="AT171" s="30">
        <v>0.38202247191011229</v>
      </c>
      <c r="AU171" s="27">
        <v>0.79</v>
      </c>
      <c r="AV171" s="27">
        <v>3.44</v>
      </c>
      <c r="AW171" s="27">
        <v>2.65</v>
      </c>
      <c r="AX171" s="27">
        <v>2.64</v>
      </c>
      <c r="AY171">
        <v>2.64</v>
      </c>
      <c r="AZ171">
        <v>5.9759431853377274</v>
      </c>
    </row>
    <row r="172" spans="1:55" x14ac:dyDescent="0.3">
      <c r="A172" s="2" t="s">
        <v>148</v>
      </c>
      <c r="B172" s="15" t="s">
        <v>776</v>
      </c>
      <c r="C172" s="15"/>
      <c r="F172" s="2">
        <v>3.2</v>
      </c>
      <c r="G172" s="2" t="s">
        <v>149</v>
      </c>
      <c r="H172" s="11" t="s">
        <v>581</v>
      </c>
      <c r="I172" t="s">
        <v>657</v>
      </c>
      <c r="J172"/>
      <c r="L172" s="27">
        <v>1</v>
      </c>
      <c r="M172">
        <v>2</v>
      </c>
      <c r="N172">
        <v>0</v>
      </c>
      <c r="O172" s="2">
        <v>3.85</v>
      </c>
      <c r="P172" s="2">
        <v>3.85</v>
      </c>
      <c r="Q172" s="2">
        <v>28.361999999999998</v>
      </c>
      <c r="R172" s="2" t="s">
        <v>440</v>
      </c>
      <c r="T172" s="27">
        <v>14.183127929999999</v>
      </c>
      <c r="U172" s="27">
        <v>14.183127929999999</v>
      </c>
      <c r="V172" s="27">
        <v>14.183127929999999</v>
      </c>
      <c r="W172">
        <v>3.8515000000000001</v>
      </c>
      <c r="X172">
        <v>3.8515000000000001</v>
      </c>
      <c r="Y172">
        <v>28.338999999999999</v>
      </c>
      <c r="Z172">
        <v>0</v>
      </c>
      <c r="AD172">
        <v>20</v>
      </c>
      <c r="AE172" s="57">
        <f t="shared" si="5"/>
        <v>420.39574500000003</v>
      </c>
      <c r="AF172" s="59">
        <v>215.8165104701838</v>
      </c>
      <c r="AG172" s="57">
        <v>420.38220671275002</v>
      </c>
      <c r="AH172" s="57">
        <v>0</v>
      </c>
      <c r="AJ172" s="53">
        <v>9.2671315815585423E-2</v>
      </c>
      <c r="AK172" s="54">
        <v>9.5151505846992876E-2</v>
      </c>
      <c r="AM172" s="30">
        <v>1.9375</v>
      </c>
      <c r="AN172" s="30">
        <v>2.5</v>
      </c>
      <c r="AO172" s="30">
        <v>0.5625</v>
      </c>
      <c r="AP172" s="30">
        <v>2.625</v>
      </c>
      <c r="AQ172" s="30">
        <v>0.25409836065573771</v>
      </c>
      <c r="AR172" s="30">
        <v>0.32786885245901642</v>
      </c>
      <c r="AS172" s="30">
        <v>7.3770491803278687E-2</v>
      </c>
      <c r="AT172" s="30">
        <v>0.34426229508196721</v>
      </c>
      <c r="AU172" s="27">
        <v>0.98</v>
      </c>
      <c r="AV172" s="27">
        <v>3.44</v>
      </c>
      <c r="AW172" s="27">
        <v>2.46</v>
      </c>
      <c r="AX172" s="27">
        <v>2.6175000000000002</v>
      </c>
      <c r="AY172">
        <v>2.6175000000000002</v>
      </c>
      <c r="AZ172">
        <v>6.0217141611250007</v>
      </c>
      <c r="BA172" s="62">
        <v>0.48754533225959679</v>
      </c>
      <c r="BB172" s="62">
        <v>0</v>
      </c>
    </row>
    <row r="173" spans="1:55" x14ac:dyDescent="0.3">
      <c r="A173" s="2" t="s">
        <v>63</v>
      </c>
      <c r="B173" s="15" t="s">
        <v>777</v>
      </c>
      <c r="C173" s="15"/>
      <c r="F173" s="2">
        <v>3.5</v>
      </c>
      <c r="G173" s="2" t="s">
        <v>150</v>
      </c>
      <c r="H173" s="11">
        <v>-1</v>
      </c>
      <c r="I173">
        <v>-1</v>
      </c>
      <c r="J173" t="s">
        <v>1148</v>
      </c>
      <c r="L173" s="27">
        <v>0</v>
      </c>
      <c r="M173">
        <v>0</v>
      </c>
      <c r="N173">
        <v>1</v>
      </c>
      <c r="T173" s="27">
        <v>0</v>
      </c>
      <c r="U173" s="27"/>
      <c r="V173" s="27"/>
      <c r="W173">
        <v>0</v>
      </c>
      <c r="Z173">
        <v>3.8653</v>
      </c>
      <c r="AA173">
        <v>3.8653</v>
      </c>
      <c r="AB173">
        <v>11.0131</v>
      </c>
      <c r="AD173">
        <v>20</v>
      </c>
      <c r="AE173" s="57">
        <f t="shared" si="5"/>
        <v>0</v>
      </c>
      <c r="AF173" s="59">
        <v>0</v>
      </c>
      <c r="AG173" s="57">
        <v>0</v>
      </c>
      <c r="AH173" s="57">
        <v>164.541706117579</v>
      </c>
      <c r="AJ173" s="53"/>
      <c r="AL173" s="54">
        <v>0.12154973028970729</v>
      </c>
      <c r="AM173" s="30">
        <v>1.75</v>
      </c>
      <c r="AN173" s="30">
        <v>2.5</v>
      </c>
      <c r="AO173" s="30">
        <v>0.75</v>
      </c>
      <c r="AP173" s="30">
        <v>0</v>
      </c>
      <c r="AQ173" s="30">
        <v>0.35</v>
      </c>
      <c r="AR173" s="30">
        <v>0.5</v>
      </c>
      <c r="AS173" s="30">
        <v>0.15</v>
      </c>
      <c r="AT173" s="30">
        <v>0</v>
      </c>
      <c r="AU173" s="27">
        <v>1</v>
      </c>
      <c r="AV173" s="27">
        <v>3.44</v>
      </c>
      <c r="AW173" s="27">
        <v>2.44</v>
      </c>
      <c r="AX173" s="27">
        <v>2.7124999999999999</v>
      </c>
      <c r="AY173">
        <v>2.7124999999999999</v>
      </c>
      <c r="AZ173">
        <v>6.264025610615688</v>
      </c>
      <c r="BC173" s="62">
        <v>0.53381265134868672</v>
      </c>
    </row>
    <row r="174" spans="1:55" x14ac:dyDescent="0.3">
      <c r="A174" s="2" t="s">
        <v>63</v>
      </c>
      <c r="B174" s="15" t="s">
        <v>777</v>
      </c>
      <c r="C174" s="15"/>
      <c r="F174" s="2">
        <v>3.5</v>
      </c>
      <c r="G174" s="2" t="s">
        <v>152</v>
      </c>
      <c r="H174" s="11">
        <v>-1</v>
      </c>
      <c r="I174">
        <v>-1</v>
      </c>
      <c r="J174" t="s">
        <v>1148</v>
      </c>
      <c r="L174" s="27">
        <v>0</v>
      </c>
      <c r="M174">
        <v>0</v>
      </c>
      <c r="N174">
        <v>1</v>
      </c>
      <c r="O174" s="2">
        <v>3.85</v>
      </c>
      <c r="P174" s="2">
        <v>3.85</v>
      </c>
      <c r="Q174" s="2">
        <v>29.296700000000001</v>
      </c>
      <c r="R174" s="2" t="s">
        <v>523</v>
      </c>
      <c r="S174"/>
      <c r="T174" s="27">
        <v>0</v>
      </c>
      <c r="U174" s="27"/>
      <c r="V174" s="27"/>
      <c r="W174">
        <v>0</v>
      </c>
      <c r="Z174">
        <v>3.8653</v>
      </c>
      <c r="AA174">
        <v>3.8653</v>
      </c>
      <c r="AB174">
        <v>11.0131</v>
      </c>
      <c r="AD174">
        <v>20</v>
      </c>
      <c r="AE174" s="57">
        <f t="shared" si="5"/>
        <v>434.25033575000009</v>
      </c>
      <c r="AF174" s="59">
        <v>0</v>
      </c>
      <c r="AG174" s="57">
        <v>0</v>
      </c>
      <c r="AH174" s="57">
        <v>164.541706117579</v>
      </c>
      <c r="AJ174" s="53"/>
      <c r="AL174" s="54">
        <v>0.12154973028970729</v>
      </c>
      <c r="AM174" s="30">
        <v>1.75</v>
      </c>
      <c r="AN174" s="30">
        <v>2.5</v>
      </c>
      <c r="AO174" s="30">
        <v>0.75</v>
      </c>
      <c r="AP174" s="30">
        <v>0</v>
      </c>
      <c r="AQ174" s="30">
        <v>0.35</v>
      </c>
      <c r="AR174" s="30">
        <v>0.5</v>
      </c>
      <c r="AS174" s="30">
        <v>0.15</v>
      </c>
      <c r="AT174" s="30">
        <v>0</v>
      </c>
      <c r="AU174" s="27">
        <v>1</v>
      </c>
      <c r="AV174" s="27">
        <v>3.44</v>
      </c>
      <c r="AW174" s="27">
        <v>2.44</v>
      </c>
      <c r="AX174" s="27">
        <v>2.7124999999999999</v>
      </c>
      <c r="AY174">
        <v>2.7124999999999999</v>
      </c>
      <c r="AZ174">
        <v>6.264025610615688</v>
      </c>
      <c r="BC174" s="62">
        <v>0.53381265134868672</v>
      </c>
    </row>
    <row r="175" spans="1:55" x14ac:dyDescent="0.3">
      <c r="A175" s="2" t="s">
        <v>151</v>
      </c>
      <c r="B175" s="15" t="s">
        <v>778</v>
      </c>
      <c r="C175" s="15"/>
      <c r="F175" s="2">
        <v>3.3</v>
      </c>
      <c r="G175" s="2" t="s">
        <v>152</v>
      </c>
      <c r="H175" s="11">
        <v>-1</v>
      </c>
      <c r="I175">
        <v>-1</v>
      </c>
      <c r="J175"/>
      <c r="K175" s="2">
        <v>2</v>
      </c>
      <c r="L175" s="27">
        <v>0</v>
      </c>
      <c r="M175">
        <v>0</v>
      </c>
      <c r="N175">
        <v>0</v>
      </c>
      <c r="O175" s="2">
        <v>3.89</v>
      </c>
      <c r="P175" s="2">
        <v>3.89</v>
      </c>
      <c r="Q175" s="2">
        <v>33.299999999999997</v>
      </c>
      <c r="R175" s="2" t="s">
        <v>523</v>
      </c>
      <c r="T175" s="27">
        <v>0</v>
      </c>
      <c r="U175" s="27"/>
      <c r="V175" s="27"/>
      <c r="W175">
        <v>0</v>
      </c>
      <c r="Z175">
        <v>0</v>
      </c>
      <c r="AD175">
        <v>20</v>
      </c>
      <c r="AE175" s="57">
        <f t="shared" si="5"/>
        <v>503.89893000000001</v>
      </c>
      <c r="AF175" s="59">
        <v>0</v>
      </c>
      <c r="AG175" s="57">
        <v>0</v>
      </c>
      <c r="AH175" s="57">
        <v>0</v>
      </c>
      <c r="AI175" s="54">
        <f t="shared" ref="AI175:AI200" si="7">K175*AD175/AE175</f>
        <v>7.9380998090232108E-2</v>
      </c>
      <c r="AJ175" s="53"/>
      <c r="AM175" s="30">
        <v>1.75</v>
      </c>
      <c r="AN175" s="30">
        <v>2.5</v>
      </c>
      <c r="AO175" s="30">
        <v>0.75</v>
      </c>
      <c r="AP175" s="30">
        <v>0</v>
      </c>
      <c r="AQ175" s="30">
        <v>0.35</v>
      </c>
      <c r="AR175" s="30">
        <v>0.5</v>
      </c>
      <c r="AS175" s="30">
        <v>0.15</v>
      </c>
      <c r="AT175" s="30">
        <v>0</v>
      </c>
      <c r="AU175" s="27">
        <v>0.95</v>
      </c>
      <c r="AV175" s="27">
        <v>3.44</v>
      </c>
      <c r="AW175" s="27">
        <v>2.4900000000000002</v>
      </c>
      <c r="AX175" s="27">
        <v>2.7062499999999998</v>
      </c>
      <c r="AY175">
        <v>2.7062499999999998</v>
      </c>
      <c r="AZ175">
        <v>6.2396022968656872</v>
      </c>
    </row>
    <row r="176" spans="1:55" x14ac:dyDescent="0.3">
      <c r="A176" s="2" t="s">
        <v>153</v>
      </c>
      <c r="B176" s="15" t="s">
        <v>779</v>
      </c>
      <c r="C176" s="15"/>
      <c r="F176" s="2">
        <v>3.23</v>
      </c>
      <c r="G176" s="2" t="s">
        <v>152</v>
      </c>
      <c r="H176" s="11" t="s">
        <v>582</v>
      </c>
      <c r="I176">
        <v>-1</v>
      </c>
      <c r="J176" t="s">
        <v>1170</v>
      </c>
      <c r="L176" s="27">
        <v>1</v>
      </c>
      <c r="M176">
        <v>0</v>
      </c>
      <c r="N176">
        <v>1</v>
      </c>
      <c r="O176" s="2">
        <v>3.89</v>
      </c>
      <c r="P176" s="2">
        <v>3.89</v>
      </c>
      <c r="Q176" s="2">
        <v>21.29</v>
      </c>
      <c r="R176" s="2" t="s">
        <v>523</v>
      </c>
      <c r="T176" s="27">
        <v>3.9263319999999999</v>
      </c>
      <c r="U176" s="27">
        <v>3.9263319999999999</v>
      </c>
      <c r="V176" s="27">
        <v>10.74639</v>
      </c>
      <c r="W176">
        <v>0</v>
      </c>
      <c r="Z176">
        <v>3.8913000000000002</v>
      </c>
      <c r="AA176">
        <v>3.8913000000000002</v>
      </c>
      <c r="AB176">
        <v>10.47</v>
      </c>
      <c r="AD176">
        <v>14</v>
      </c>
      <c r="AE176" s="57">
        <f t="shared" si="5"/>
        <v>322.16240900000003</v>
      </c>
      <c r="AF176" s="59">
        <v>165.66723991337099</v>
      </c>
      <c r="AG176" s="57">
        <v>0</v>
      </c>
      <c r="AH176" s="57">
        <v>158.53899827430001</v>
      </c>
      <c r="AJ176" s="53">
        <v>8.4506749839743392E-2</v>
      </c>
      <c r="AL176" s="54">
        <v>8.8306348295310685E-2</v>
      </c>
      <c r="AM176" s="30">
        <v>1.7272727272727271</v>
      </c>
      <c r="AN176" s="30">
        <v>2.545454545454545</v>
      </c>
      <c r="AO176" s="30">
        <v>0.81818181818181823</v>
      </c>
      <c r="AP176" s="30">
        <v>0</v>
      </c>
      <c r="AQ176" s="30">
        <v>0.3392857142857143</v>
      </c>
      <c r="AR176" s="30">
        <v>0.5</v>
      </c>
      <c r="AS176" s="30">
        <v>0.1607142857142857</v>
      </c>
      <c r="AT176" s="30">
        <v>0</v>
      </c>
      <c r="AU176" s="27">
        <v>1.1000000000000001</v>
      </c>
      <c r="AV176" s="27">
        <v>3.44</v>
      </c>
      <c r="AW176" s="27">
        <v>2.34</v>
      </c>
      <c r="AX176" s="27">
        <v>2.78</v>
      </c>
      <c r="AY176">
        <v>2.78</v>
      </c>
      <c r="AZ176">
        <v>6.4270052227137269</v>
      </c>
      <c r="BA176" s="62">
        <v>0.41874886813759421</v>
      </c>
      <c r="BC176" s="62">
        <v>0</v>
      </c>
    </row>
    <row r="177" spans="1:54" x14ac:dyDescent="0.3">
      <c r="A177" s="2" t="s">
        <v>7</v>
      </c>
      <c r="B177" s="15" t="s">
        <v>696</v>
      </c>
      <c r="C177" s="15"/>
      <c r="F177" s="2">
        <v>3.47</v>
      </c>
      <c r="G177" s="2" t="s">
        <v>154</v>
      </c>
      <c r="H177" s="11">
        <v>-1</v>
      </c>
      <c r="I177">
        <v>-1</v>
      </c>
      <c r="J177"/>
      <c r="K177" s="2">
        <v>8</v>
      </c>
      <c r="L177" s="27">
        <v>0</v>
      </c>
      <c r="M177">
        <v>0</v>
      </c>
      <c r="N177">
        <v>0</v>
      </c>
      <c r="O177" s="2">
        <v>7.8209999999999997</v>
      </c>
      <c r="P177" s="2">
        <v>7.7649999999999997</v>
      </c>
      <c r="Q177" s="2">
        <v>30.08</v>
      </c>
      <c r="R177" t="s">
        <v>495</v>
      </c>
      <c r="S177"/>
      <c r="T177" s="27">
        <v>0</v>
      </c>
      <c r="U177" s="27"/>
      <c r="V177" s="27"/>
      <c r="W177">
        <v>0</v>
      </c>
      <c r="Z177">
        <v>0</v>
      </c>
      <c r="AD177">
        <v>20</v>
      </c>
      <c r="AE177" s="57">
        <f t="shared" si="5"/>
        <v>1826.7603551999998</v>
      </c>
      <c r="AF177" s="59">
        <v>0</v>
      </c>
      <c r="AG177" s="57">
        <v>0</v>
      </c>
      <c r="AH177" s="57">
        <v>0</v>
      </c>
      <c r="AI177" s="54">
        <f t="shared" si="7"/>
        <v>8.7586748609115E-2</v>
      </c>
      <c r="AJ177" s="53"/>
      <c r="AM177" s="30">
        <v>1.75</v>
      </c>
      <c r="AN177" s="30">
        <v>2.5</v>
      </c>
      <c r="AO177" s="30">
        <v>0.75</v>
      </c>
      <c r="AP177" s="30">
        <v>0</v>
      </c>
      <c r="AQ177" s="30">
        <v>0.35</v>
      </c>
      <c r="AR177" s="30">
        <v>0.5</v>
      </c>
      <c r="AS177" s="30">
        <v>0.15</v>
      </c>
      <c r="AT177" s="30">
        <v>0</v>
      </c>
      <c r="AU177" s="27">
        <v>0.82</v>
      </c>
      <c r="AV177" s="27">
        <v>3.44</v>
      </c>
      <c r="AW177" s="27">
        <v>2.62</v>
      </c>
      <c r="AX177" s="27">
        <v>2.62</v>
      </c>
      <c r="AY177">
        <v>2.62</v>
      </c>
      <c r="AZ177">
        <v>5.9423863675000002</v>
      </c>
    </row>
    <row r="178" spans="1:54" x14ac:dyDescent="0.3">
      <c r="A178" s="2" t="s">
        <v>155</v>
      </c>
      <c r="B178" s="15" t="s">
        <v>780</v>
      </c>
      <c r="C178" s="15"/>
      <c r="F178" s="2">
        <v>3.76</v>
      </c>
      <c r="G178" s="2" t="s">
        <v>154</v>
      </c>
      <c r="H178" s="11">
        <v>-1</v>
      </c>
      <c r="I178">
        <v>-1</v>
      </c>
      <c r="J178"/>
      <c r="K178" s="2">
        <v>8</v>
      </c>
      <c r="L178" s="27">
        <v>0</v>
      </c>
      <c r="M178">
        <v>0</v>
      </c>
      <c r="N178">
        <v>0</v>
      </c>
      <c r="O178" s="2">
        <v>7.8209999999999997</v>
      </c>
      <c r="P178" s="2">
        <v>7.7649999999999997</v>
      </c>
      <c r="Q178" s="2">
        <v>30.96</v>
      </c>
      <c r="R178" t="s">
        <v>495</v>
      </c>
      <c r="S178"/>
      <c r="T178" s="27">
        <v>0</v>
      </c>
      <c r="U178" s="27"/>
      <c r="V178" s="27"/>
      <c r="W178">
        <v>0</v>
      </c>
      <c r="Z178">
        <v>0</v>
      </c>
      <c r="AD178">
        <v>20</v>
      </c>
      <c r="AE178" s="57">
        <f t="shared" si="5"/>
        <v>1880.2028123999999</v>
      </c>
      <c r="AF178" s="59">
        <v>0</v>
      </c>
      <c r="AG178" s="57">
        <v>0</v>
      </c>
      <c r="AH178" s="57">
        <v>0</v>
      </c>
      <c r="AI178" s="54">
        <f t="shared" si="7"/>
        <v>8.5097202783016121E-2</v>
      </c>
      <c r="AJ178" s="53"/>
      <c r="AM178" s="30">
        <v>1.8125</v>
      </c>
      <c r="AN178" s="30">
        <v>2.5</v>
      </c>
      <c r="AO178" s="30">
        <v>0.6875</v>
      </c>
      <c r="AP178" s="30">
        <v>0.875</v>
      </c>
      <c r="AQ178" s="30">
        <v>0.30851063829787229</v>
      </c>
      <c r="AR178" s="30">
        <v>0.42553191489361702</v>
      </c>
      <c r="AS178" s="30">
        <v>0.1170212765957447</v>
      </c>
      <c r="AT178" s="30">
        <v>0.14893617021276601</v>
      </c>
      <c r="AU178" s="27">
        <v>0.82</v>
      </c>
      <c r="AV178" s="27">
        <v>3.44</v>
      </c>
      <c r="AW178" s="27">
        <v>2.62</v>
      </c>
      <c r="AX178" s="27">
        <v>2.61375</v>
      </c>
      <c r="AY178">
        <v>2.61375</v>
      </c>
      <c r="AZ178">
        <v>5.9485249299999996</v>
      </c>
    </row>
    <row r="179" spans="1:54" x14ac:dyDescent="0.3">
      <c r="A179" s="2" t="s">
        <v>156</v>
      </c>
      <c r="B179" s="15" t="s">
        <v>781</v>
      </c>
      <c r="C179" s="15"/>
      <c r="F179" s="2">
        <v>3.76</v>
      </c>
      <c r="G179" s="2" t="s">
        <v>154</v>
      </c>
      <c r="H179" s="11">
        <v>-1</v>
      </c>
      <c r="I179">
        <v>-1</v>
      </c>
      <c r="J179"/>
      <c r="K179" s="2">
        <v>8</v>
      </c>
      <c r="L179" s="27">
        <v>0</v>
      </c>
      <c r="M179">
        <v>0</v>
      </c>
      <c r="N179">
        <v>0</v>
      </c>
      <c r="O179" s="2">
        <v>7.8209999999999997</v>
      </c>
      <c r="P179" s="2">
        <v>7.7649999999999997</v>
      </c>
      <c r="Q179" s="2">
        <v>29.84</v>
      </c>
      <c r="R179" t="s">
        <v>495</v>
      </c>
      <c r="S179"/>
      <c r="T179" s="27">
        <v>0</v>
      </c>
      <c r="U179" s="27"/>
      <c r="V179" s="27"/>
      <c r="W179">
        <v>0</v>
      </c>
      <c r="Z179">
        <v>0</v>
      </c>
      <c r="AD179">
        <v>20</v>
      </c>
      <c r="AE179" s="57">
        <f t="shared" si="5"/>
        <v>1812.1851396</v>
      </c>
      <c r="AF179" s="59">
        <v>0</v>
      </c>
      <c r="AG179" s="57">
        <v>0</v>
      </c>
      <c r="AH179" s="57">
        <v>0</v>
      </c>
      <c r="AI179" s="54">
        <f t="shared" si="7"/>
        <v>8.8291199670314305E-2</v>
      </c>
      <c r="AJ179" s="53"/>
      <c r="AM179" s="30">
        <v>1.8666666666666669</v>
      </c>
      <c r="AN179" s="30">
        <v>2.666666666666667</v>
      </c>
      <c r="AO179" s="30">
        <v>0.46666666666666667</v>
      </c>
      <c r="AP179" s="30">
        <v>0.93333333333333335</v>
      </c>
      <c r="AQ179" s="30">
        <v>0.3146067415730337</v>
      </c>
      <c r="AR179" s="30">
        <v>0.44943820224719089</v>
      </c>
      <c r="AS179" s="30">
        <v>7.8651685393258425E-2</v>
      </c>
      <c r="AT179" s="30">
        <v>0.15730337078651679</v>
      </c>
      <c r="AU179" s="27">
        <v>0.82</v>
      </c>
      <c r="AV179" s="27">
        <v>3.44</v>
      </c>
      <c r="AW179" s="27">
        <v>2.62</v>
      </c>
      <c r="AX179" s="27">
        <v>2.6813333333333329</v>
      </c>
      <c r="AY179">
        <v>2.6813333333333329</v>
      </c>
      <c r="AZ179">
        <v>6.0892180253333326</v>
      </c>
    </row>
    <row r="180" spans="1:54" x14ac:dyDescent="0.3">
      <c r="A180" s="2" t="s">
        <v>157</v>
      </c>
      <c r="B180" s="15" t="s">
        <v>782</v>
      </c>
      <c r="C180" s="15"/>
      <c r="F180" s="2">
        <v>3.91</v>
      </c>
      <c r="G180" s="2" t="s">
        <v>154</v>
      </c>
      <c r="H180" s="11">
        <v>-1</v>
      </c>
      <c r="I180">
        <v>-1</v>
      </c>
      <c r="J180"/>
      <c r="K180" s="2">
        <v>8</v>
      </c>
      <c r="L180" s="27">
        <v>0</v>
      </c>
      <c r="M180">
        <v>0</v>
      </c>
      <c r="N180">
        <v>0</v>
      </c>
      <c r="O180" s="2">
        <v>7.8209999999999997</v>
      </c>
      <c r="P180" s="2">
        <v>7.7649999999999997</v>
      </c>
      <c r="Q180" s="2">
        <v>30.08</v>
      </c>
      <c r="R180" t="s">
        <v>495</v>
      </c>
      <c r="S180"/>
      <c r="T180" s="27">
        <v>0</v>
      </c>
      <c r="U180" s="27"/>
      <c r="V180" s="27"/>
      <c r="W180">
        <v>0</v>
      </c>
      <c r="Z180">
        <v>0</v>
      </c>
      <c r="AD180">
        <v>20</v>
      </c>
      <c r="AE180" s="57">
        <f t="shared" si="5"/>
        <v>1826.7603551999998</v>
      </c>
      <c r="AF180" s="59">
        <v>0</v>
      </c>
      <c r="AG180" s="57">
        <v>0</v>
      </c>
      <c r="AH180" s="57">
        <v>0</v>
      </c>
      <c r="AI180" s="54">
        <f t="shared" si="7"/>
        <v>8.7586748609115E-2</v>
      </c>
      <c r="AJ180" s="53"/>
      <c r="AM180" s="30">
        <v>1.875</v>
      </c>
      <c r="AN180" s="30">
        <v>2.5</v>
      </c>
      <c r="AO180" s="30">
        <v>0.625</v>
      </c>
      <c r="AP180" s="30">
        <v>1.75</v>
      </c>
      <c r="AQ180" s="30">
        <v>0.27777777777777779</v>
      </c>
      <c r="AR180" s="30">
        <v>0.37037037037037029</v>
      </c>
      <c r="AS180" s="30">
        <v>9.2592592592592587E-2</v>
      </c>
      <c r="AT180" s="30">
        <v>0.25925925925925919</v>
      </c>
      <c r="AU180" s="27">
        <v>0.82</v>
      </c>
      <c r="AV180" s="27">
        <v>3.44</v>
      </c>
      <c r="AW180" s="27">
        <v>2.62</v>
      </c>
      <c r="AX180" s="27">
        <v>2.6074999999999999</v>
      </c>
      <c r="AY180">
        <v>2.6074999999999999</v>
      </c>
      <c r="AZ180">
        <v>5.9546634925000008</v>
      </c>
    </row>
    <row r="181" spans="1:54" x14ac:dyDescent="0.3">
      <c r="A181" s="2" t="s">
        <v>158</v>
      </c>
      <c r="B181" s="15" t="s">
        <v>783</v>
      </c>
      <c r="C181" s="15"/>
      <c r="F181" s="2">
        <v>4.29</v>
      </c>
      <c r="G181" s="2" t="s">
        <v>154</v>
      </c>
      <c r="H181" s="11">
        <v>-1</v>
      </c>
      <c r="I181">
        <v>-1</v>
      </c>
      <c r="J181"/>
      <c r="K181" s="2">
        <v>8</v>
      </c>
      <c r="L181" s="27">
        <v>0</v>
      </c>
      <c r="M181">
        <v>0</v>
      </c>
      <c r="N181">
        <v>0</v>
      </c>
      <c r="O181" s="2">
        <v>7.8440000000000003</v>
      </c>
      <c r="P181" s="2">
        <v>7.7690000000000001</v>
      </c>
      <c r="Q181" s="2">
        <v>29.72</v>
      </c>
      <c r="R181" t="s">
        <v>495</v>
      </c>
      <c r="S181"/>
      <c r="T181" s="27">
        <v>0</v>
      </c>
      <c r="U181" s="27"/>
      <c r="V181" s="27"/>
      <c r="W181">
        <v>0</v>
      </c>
      <c r="Z181">
        <v>0</v>
      </c>
      <c r="AD181">
        <v>20</v>
      </c>
      <c r="AE181" s="57">
        <f t="shared" si="5"/>
        <v>1811.1378699200002</v>
      </c>
      <c r="AF181" s="59">
        <v>0</v>
      </c>
      <c r="AG181" s="57">
        <v>0</v>
      </c>
      <c r="AH181" s="57">
        <v>0</v>
      </c>
      <c r="AI181" s="54">
        <f t="shared" si="7"/>
        <v>8.8342253042871535E-2</v>
      </c>
      <c r="AJ181" s="53"/>
      <c r="AM181" s="30">
        <v>1.9375</v>
      </c>
      <c r="AN181" s="30">
        <v>2.5</v>
      </c>
      <c r="AO181" s="30">
        <v>0.5625</v>
      </c>
      <c r="AP181" s="30">
        <v>2.625</v>
      </c>
      <c r="AQ181" s="30">
        <v>0.25409836065573771</v>
      </c>
      <c r="AR181" s="30">
        <v>0.32786885245901642</v>
      </c>
      <c r="AS181" s="30">
        <v>7.3770491803278687E-2</v>
      </c>
      <c r="AT181" s="30">
        <v>0.34426229508196721</v>
      </c>
      <c r="AU181" s="27">
        <v>0.82</v>
      </c>
      <c r="AV181" s="27">
        <v>3.44</v>
      </c>
      <c r="AW181" s="27">
        <v>2.62</v>
      </c>
      <c r="AX181" s="27">
        <v>2.6012499999999998</v>
      </c>
      <c r="AY181">
        <v>2.6012499999999998</v>
      </c>
      <c r="AZ181">
        <v>5.9608020550000003</v>
      </c>
    </row>
    <row r="182" spans="1:54" x14ac:dyDescent="0.3">
      <c r="A182" s="2" t="s">
        <v>151</v>
      </c>
      <c r="B182" s="15" t="s">
        <v>778</v>
      </c>
      <c r="C182" s="15"/>
      <c r="F182" s="2">
        <v>3.5</v>
      </c>
      <c r="G182" s="2" t="s">
        <v>154</v>
      </c>
      <c r="H182" s="11">
        <v>-1</v>
      </c>
      <c r="I182">
        <v>-1</v>
      </c>
      <c r="J182"/>
      <c r="K182" s="2">
        <v>8</v>
      </c>
      <c r="L182" s="27">
        <v>0</v>
      </c>
      <c r="M182">
        <v>0</v>
      </c>
      <c r="N182">
        <v>0</v>
      </c>
      <c r="O182" s="2">
        <f>3.907*2</f>
        <v>7.8140000000000001</v>
      </c>
      <c r="P182" s="2">
        <f>3.907*2</f>
        <v>7.8140000000000001</v>
      </c>
      <c r="Q182" s="2">
        <v>33.06</v>
      </c>
      <c r="T182" s="27">
        <v>0</v>
      </c>
      <c r="U182" s="27"/>
      <c r="V182" s="27"/>
      <c r="W182">
        <v>0</v>
      </c>
      <c r="Z182">
        <v>0</v>
      </c>
      <c r="AD182">
        <v>20</v>
      </c>
      <c r="AE182" s="57">
        <f t="shared" si="5"/>
        <v>2018.5971837600002</v>
      </c>
      <c r="AF182" s="59">
        <v>0</v>
      </c>
      <c r="AG182" s="57">
        <v>0</v>
      </c>
      <c r="AH182" s="57">
        <v>0</v>
      </c>
      <c r="AI182" s="54">
        <f t="shared" si="7"/>
        <v>7.9262966027710005E-2</v>
      </c>
      <c r="AJ182" s="53"/>
      <c r="AM182" s="30">
        <v>1.75</v>
      </c>
      <c r="AN182" s="30">
        <v>2.5</v>
      </c>
      <c r="AO182" s="30">
        <v>0.75</v>
      </c>
      <c r="AP182" s="30">
        <v>0</v>
      </c>
      <c r="AQ182" s="30">
        <v>0.35</v>
      </c>
      <c r="AR182" s="30">
        <v>0.5</v>
      </c>
      <c r="AS182" s="30">
        <v>0.15</v>
      </c>
      <c r="AT182" s="30">
        <v>0</v>
      </c>
      <c r="AU182" s="27">
        <v>0.95</v>
      </c>
      <c r="AV182" s="27">
        <v>3.44</v>
      </c>
      <c r="AW182" s="27">
        <v>2.4900000000000002</v>
      </c>
      <c r="AX182" s="27">
        <v>2.7062499999999998</v>
      </c>
      <c r="AY182">
        <v>2.7062499999999998</v>
      </c>
      <c r="AZ182">
        <v>6.2396022968656872</v>
      </c>
    </row>
    <row r="183" spans="1:54" x14ac:dyDescent="0.3">
      <c r="A183" s="2" t="s">
        <v>159</v>
      </c>
      <c r="B183" s="15" t="s">
        <v>784</v>
      </c>
      <c r="C183" s="15"/>
      <c r="F183" s="2">
        <v>3.77</v>
      </c>
      <c r="G183" s="2" t="s">
        <v>154</v>
      </c>
      <c r="H183" s="11">
        <v>-1</v>
      </c>
      <c r="I183">
        <v>-1</v>
      </c>
      <c r="J183"/>
      <c r="K183" s="2">
        <v>8</v>
      </c>
      <c r="L183" s="27">
        <v>0</v>
      </c>
      <c r="M183">
        <v>0</v>
      </c>
      <c r="N183">
        <v>0</v>
      </c>
      <c r="O183" s="2">
        <f t="shared" ref="O183:P186" si="8">3.907*2</f>
        <v>7.8140000000000001</v>
      </c>
      <c r="P183" s="2">
        <f t="shared" si="8"/>
        <v>7.8140000000000001</v>
      </c>
      <c r="Q183" s="2">
        <v>32.86</v>
      </c>
      <c r="T183" s="27">
        <v>0</v>
      </c>
      <c r="U183" s="27"/>
      <c r="V183" s="27"/>
      <c r="W183">
        <v>0</v>
      </c>
      <c r="Z183">
        <v>0</v>
      </c>
      <c r="AD183">
        <v>20</v>
      </c>
      <c r="AE183" s="57">
        <f t="shared" si="5"/>
        <v>2006.3854645599999</v>
      </c>
      <c r="AF183" s="59">
        <v>0</v>
      </c>
      <c r="AG183" s="57">
        <v>0</v>
      </c>
      <c r="AH183" s="57">
        <v>0</v>
      </c>
      <c r="AI183" s="54">
        <f t="shared" si="7"/>
        <v>7.9745394305419756E-2</v>
      </c>
      <c r="AJ183" s="53"/>
      <c r="AM183" s="30">
        <v>1.8125</v>
      </c>
      <c r="AN183" s="30">
        <v>2.5</v>
      </c>
      <c r="AO183" s="30">
        <v>0.6875</v>
      </c>
      <c r="AP183" s="30">
        <v>0.875</v>
      </c>
      <c r="AQ183" s="30">
        <v>0.30851063829787229</v>
      </c>
      <c r="AR183" s="30">
        <v>0.42553191489361702</v>
      </c>
      <c r="AS183" s="30">
        <v>0.1170212765957447</v>
      </c>
      <c r="AT183" s="30">
        <v>0.14893617021276601</v>
      </c>
      <c r="AU183" s="27">
        <v>0.95</v>
      </c>
      <c r="AV183" s="27">
        <v>3.44</v>
      </c>
      <c r="AW183" s="27">
        <v>2.4900000000000002</v>
      </c>
      <c r="AX183" s="27">
        <v>2.7</v>
      </c>
      <c r="AY183">
        <v>2.7</v>
      </c>
      <c r="AZ183">
        <v>6.2457408593656876</v>
      </c>
    </row>
    <row r="184" spans="1:54" x14ac:dyDescent="0.3">
      <c r="A184" s="2" t="s">
        <v>160</v>
      </c>
      <c r="B184" s="15" t="s">
        <v>785</v>
      </c>
      <c r="C184" s="15"/>
      <c r="F184" s="2">
        <v>3.8</v>
      </c>
      <c r="G184" s="2" t="s">
        <v>154</v>
      </c>
      <c r="H184" s="11">
        <v>-1</v>
      </c>
      <c r="I184">
        <v>-1</v>
      </c>
      <c r="J184"/>
      <c r="K184" s="2">
        <v>8</v>
      </c>
      <c r="L184" s="27">
        <v>0</v>
      </c>
      <c r="M184">
        <v>0</v>
      </c>
      <c r="N184">
        <v>0</v>
      </c>
      <c r="O184" s="2">
        <f t="shared" si="8"/>
        <v>7.8140000000000001</v>
      </c>
      <c r="P184" s="2">
        <f t="shared" si="8"/>
        <v>7.8140000000000001</v>
      </c>
      <c r="Q184" s="2">
        <v>32.42</v>
      </c>
      <c r="T184" s="27">
        <v>0</v>
      </c>
      <c r="U184" s="27"/>
      <c r="V184" s="27"/>
      <c r="W184">
        <v>0</v>
      </c>
      <c r="Z184">
        <v>0</v>
      </c>
      <c r="AD184">
        <v>20</v>
      </c>
      <c r="AE184" s="57">
        <f t="shared" si="5"/>
        <v>1979.5196823200001</v>
      </c>
      <c r="AF184" s="59">
        <v>0</v>
      </c>
      <c r="AG184" s="57">
        <v>0</v>
      </c>
      <c r="AH184" s="57">
        <v>0</v>
      </c>
      <c r="AI184" s="54">
        <f t="shared" si="7"/>
        <v>8.082768836755376E-2</v>
      </c>
      <c r="AJ184" s="53"/>
      <c r="AM184" s="30">
        <v>1.8666666666666669</v>
      </c>
      <c r="AN184" s="30">
        <v>2.666666666666667</v>
      </c>
      <c r="AO184" s="30">
        <v>0.46666666666666667</v>
      </c>
      <c r="AP184" s="30">
        <v>0.93333333333333335</v>
      </c>
      <c r="AQ184" s="30">
        <v>0.3146067415730337</v>
      </c>
      <c r="AR184" s="30">
        <v>0.44943820224719089</v>
      </c>
      <c r="AS184" s="30">
        <v>7.8651685393258425E-2</v>
      </c>
      <c r="AT184" s="30">
        <v>0.15730337078651679</v>
      </c>
      <c r="AU184" s="27">
        <v>0.95</v>
      </c>
      <c r="AV184" s="27">
        <v>3.44</v>
      </c>
      <c r="AW184" s="27">
        <v>2.4900000000000002</v>
      </c>
      <c r="AX184" s="27">
        <v>2.773333333333333</v>
      </c>
      <c r="AY184">
        <v>2.773333333333333</v>
      </c>
      <c r="AZ184">
        <v>6.4062483499900669</v>
      </c>
    </row>
    <row r="185" spans="1:54" x14ac:dyDescent="0.3">
      <c r="A185" s="2" t="s">
        <v>161</v>
      </c>
      <c r="B185" s="15" t="s">
        <v>786</v>
      </c>
      <c r="C185" s="15"/>
      <c r="F185" s="2">
        <v>3.92</v>
      </c>
      <c r="G185" s="2" t="s">
        <v>154</v>
      </c>
      <c r="H185" s="11">
        <v>-1</v>
      </c>
      <c r="I185">
        <v>-1</v>
      </c>
      <c r="J185"/>
      <c r="K185" s="2">
        <v>8</v>
      </c>
      <c r="L185" s="27">
        <v>0</v>
      </c>
      <c r="M185">
        <v>0</v>
      </c>
      <c r="N185">
        <v>0</v>
      </c>
      <c r="O185" s="2">
        <f t="shared" si="8"/>
        <v>7.8140000000000001</v>
      </c>
      <c r="P185" s="2">
        <f t="shared" si="8"/>
        <v>7.8140000000000001</v>
      </c>
      <c r="Q185" s="2">
        <v>32.58</v>
      </c>
      <c r="T185" s="27">
        <v>0</v>
      </c>
      <c r="U185" s="27"/>
      <c r="V185" s="27"/>
      <c r="W185">
        <v>0</v>
      </c>
      <c r="Z185">
        <v>0</v>
      </c>
      <c r="AD185">
        <v>20</v>
      </c>
      <c r="AE185" s="57">
        <f t="shared" si="5"/>
        <v>1989.28905768</v>
      </c>
      <c r="AF185" s="59">
        <v>0</v>
      </c>
      <c r="AG185" s="57">
        <v>0</v>
      </c>
      <c r="AH185" s="57">
        <v>0</v>
      </c>
      <c r="AI185" s="54">
        <f t="shared" si="7"/>
        <v>8.0430744532722323E-2</v>
      </c>
      <c r="AJ185" s="53"/>
      <c r="AM185" s="30">
        <v>1.875</v>
      </c>
      <c r="AN185" s="30">
        <v>2.5</v>
      </c>
      <c r="AO185" s="30">
        <v>0.625</v>
      </c>
      <c r="AP185" s="30">
        <v>1.75</v>
      </c>
      <c r="AQ185" s="30">
        <v>0.27777777777777779</v>
      </c>
      <c r="AR185" s="30">
        <v>0.37037037037037029</v>
      </c>
      <c r="AS185" s="30">
        <v>9.2592592592592587E-2</v>
      </c>
      <c r="AT185" s="30">
        <v>0.25925925925925919</v>
      </c>
      <c r="AU185" s="27">
        <v>0.95</v>
      </c>
      <c r="AV185" s="27">
        <v>3.44</v>
      </c>
      <c r="AW185" s="27">
        <v>2.4900000000000002</v>
      </c>
      <c r="AX185" s="27">
        <v>2.6937500000000001</v>
      </c>
      <c r="AY185">
        <v>2.6937500000000001</v>
      </c>
      <c r="AZ185">
        <v>6.2518794218656879</v>
      </c>
    </row>
    <row r="186" spans="1:54" x14ac:dyDescent="0.3">
      <c r="A186" s="2" t="s">
        <v>162</v>
      </c>
      <c r="B186" s="15" t="s">
        <v>787</v>
      </c>
      <c r="C186" s="15"/>
      <c r="F186" s="2">
        <v>4.25</v>
      </c>
      <c r="G186" s="2" t="s">
        <v>154</v>
      </c>
      <c r="H186" s="11">
        <v>-1</v>
      </c>
      <c r="I186">
        <v>-1</v>
      </c>
      <c r="J186"/>
      <c r="K186" s="2">
        <v>8</v>
      </c>
      <c r="L186" s="27">
        <v>0</v>
      </c>
      <c r="M186">
        <v>0</v>
      </c>
      <c r="N186">
        <v>0</v>
      </c>
      <c r="O186" s="2">
        <f t="shared" si="8"/>
        <v>7.8140000000000001</v>
      </c>
      <c r="P186" s="2">
        <f t="shared" si="8"/>
        <v>7.8140000000000001</v>
      </c>
      <c r="Q186" s="2">
        <v>31.54</v>
      </c>
      <c r="T186" s="27">
        <v>0</v>
      </c>
      <c r="U186" s="27"/>
      <c r="V186" s="27"/>
      <c r="W186">
        <v>0</v>
      </c>
      <c r="Z186">
        <v>0</v>
      </c>
      <c r="AD186">
        <v>20</v>
      </c>
      <c r="AE186" s="57">
        <f t="shared" si="5"/>
        <v>1925.78811784</v>
      </c>
      <c r="AF186" s="59">
        <v>0</v>
      </c>
      <c r="AG186" s="57">
        <v>0</v>
      </c>
      <c r="AH186" s="57">
        <v>0</v>
      </c>
      <c r="AI186" s="54">
        <f t="shared" si="7"/>
        <v>8.3082868004949059E-2</v>
      </c>
      <c r="AJ186" s="53"/>
      <c r="AM186" s="30">
        <v>1.9375</v>
      </c>
      <c r="AN186" s="30">
        <v>2.5</v>
      </c>
      <c r="AO186" s="30">
        <v>0.5625</v>
      </c>
      <c r="AP186" s="30">
        <v>2.625</v>
      </c>
      <c r="AQ186" s="30">
        <v>0.25409836065573771</v>
      </c>
      <c r="AR186" s="30">
        <v>0.32786885245901642</v>
      </c>
      <c r="AS186" s="30">
        <v>7.3770491803278687E-2</v>
      </c>
      <c r="AT186" s="30">
        <v>0.34426229508196721</v>
      </c>
      <c r="AU186" s="27">
        <v>0.95</v>
      </c>
      <c r="AV186" s="27">
        <v>3.44</v>
      </c>
      <c r="AW186" s="27">
        <v>2.4900000000000002</v>
      </c>
      <c r="AX186" s="27">
        <v>2.6875</v>
      </c>
      <c r="AY186">
        <v>2.6875</v>
      </c>
      <c r="AZ186">
        <v>6.2580179843656882</v>
      </c>
    </row>
    <row r="187" spans="1:54" x14ac:dyDescent="0.3">
      <c r="A187" s="2" t="s">
        <v>151</v>
      </c>
      <c r="B187" s="19" t="s">
        <v>778</v>
      </c>
      <c r="C187" s="15"/>
      <c r="D187" s="2" t="s">
        <v>867</v>
      </c>
      <c r="E187" s="2">
        <v>4</v>
      </c>
      <c r="F187" s="2">
        <v>3.35</v>
      </c>
      <c r="G187" s="2" t="s">
        <v>154</v>
      </c>
      <c r="H187" s="11">
        <v>-1</v>
      </c>
      <c r="I187">
        <v>-1</v>
      </c>
      <c r="J187"/>
      <c r="K187" s="2">
        <v>8</v>
      </c>
      <c r="L187" s="27">
        <v>0</v>
      </c>
      <c r="M187">
        <v>0</v>
      </c>
      <c r="N187">
        <v>0</v>
      </c>
      <c r="O187" s="2">
        <f>3.88*2</f>
        <v>7.76</v>
      </c>
      <c r="P187" s="2">
        <f>3.88*2</f>
        <v>7.76</v>
      </c>
      <c r="Q187" s="2">
        <v>33</v>
      </c>
      <c r="T187" s="27">
        <v>0</v>
      </c>
      <c r="U187" s="27"/>
      <c r="V187" s="27"/>
      <c r="W187">
        <v>0</v>
      </c>
      <c r="Z187">
        <v>0</v>
      </c>
      <c r="AD187">
        <v>20</v>
      </c>
      <c r="AE187" s="57">
        <f t="shared" si="5"/>
        <v>1987.1807999999999</v>
      </c>
      <c r="AF187" s="59">
        <v>0</v>
      </c>
      <c r="AG187" s="57">
        <v>0</v>
      </c>
      <c r="AH187" s="57">
        <v>0</v>
      </c>
      <c r="AI187" s="54">
        <f t="shared" si="7"/>
        <v>8.0516075839702161E-2</v>
      </c>
      <c r="AJ187" s="53"/>
      <c r="AM187" s="30">
        <v>1.75</v>
      </c>
      <c r="AN187" s="30">
        <v>2.5</v>
      </c>
      <c r="AO187" s="30">
        <v>0.75</v>
      </c>
      <c r="AP187" s="30">
        <v>0</v>
      </c>
      <c r="AQ187" s="30">
        <v>0.35</v>
      </c>
      <c r="AR187" s="30">
        <v>0.5</v>
      </c>
      <c r="AS187" s="30">
        <v>0.15</v>
      </c>
      <c r="AT187" s="30">
        <v>0</v>
      </c>
      <c r="AU187" s="27">
        <v>0.95</v>
      </c>
      <c r="AV187" s="27">
        <v>3.44</v>
      </c>
      <c r="AW187" s="27">
        <v>2.4900000000000002</v>
      </c>
      <c r="AX187" s="27">
        <v>2.7062499999999998</v>
      </c>
      <c r="AY187">
        <v>2.7062499999999998</v>
      </c>
      <c r="AZ187">
        <v>6.2396022968656872</v>
      </c>
    </row>
    <row r="188" spans="1:54" x14ac:dyDescent="0.3">
      <c r="A188" s="2" t="s">
        <v>159</v>
      </c>
      <c r="B188" s="19" t="s">
        <v>784</v>
      </c>
      <c r="C188" s="15"/>
      <c r="D188" s="2" t="s">
        <v>867</v>
      </c>
      <c r="E188" s="2">
        <v>4</v>
      </c>
      <c r="F188" s="2">
        <v>3.74</v>
      </c>
      <c r="G188" s="2" t="s">
        <v>154</v>
      </c>
      <c r="H188" s="11">
        <v>-1</v>
      </c>
      <c r="I188">
        <v>-1</v>
      </c>
      <c r="J188"/>
      <c r="K188" s="2">
        <v>8</v>
      </c>
      <c r="L188" s="27">
        <v>0</v>
      </c>
      <c r="M188">
        <v>0</v>
      </c>
      <c r="N188">
        <v>0</v>
      </c>
      <c r="O188" s="2">
        <f t="shared" ref="O188:P191" si="9">3.88*2</f>
        <v>7.76</v>
      </c>
      <c r="P188" s="2">
        <f t="shared" si="9"/>
        <v>7.76</v>
      </c>
      <c r="Q188" s="2">
        <v>33.08</v>
      </c>
      <c r="T188" s="27">
        <v>0</v>
      </c>
      <c r="U188" s="27"/>
      <c r="V188" s="27"/>
      <c r="W188">
        <v>0</v>
      </c>
      <c r="Z188">
        <v>0</v>
      </c>
      <c r="AD188">
        <v>20</v>
      </c>
      <c r="AE188" s="57">
        <f t="shared" si="5"/>
        <v>1991.9982079999997</v>
      </c>
      <c r="AF188" s="59">
        <v>0</v>
      </c>
      <c r="AG188" s="57">
        <v>0</v>
      </c>
      <c r="AH188" s="57">
        <v>0</v>
      </c>
      <c r="AI188" s="54">
        <f t="shared" si="7"/>
        <v>8.0321357397526341E-2</v>
      </c>
      <c r="AJ188" s="53"/>
      <c r="AM188" s="30">
        <v>1.8125</v>
      </c>
      <c r="AN188" s="30">
        <v>2.5</v>
      </c>
      <c r="AO188" s="30">
        <v>0.6875</v>
      </c>
      <c r="AP188" s="30">
        <v>0.875</v>
      </c>
      <c r="AQ188" s="30">
        <v>0.30851063829787229</v>
      </c>
      <c r="AR188" s="30">
        <v>0.42553191489361702</v>
      </c>
      <c r="AS188" s="30">
        <v>0.1170212765957447</v>
      </c>
      <c r="AT188" s="30">
        <v>0.14893617021276601</v>
      </c>
      <c r="AU188" s="27">
        <v>0.95</v>
      </c>
      <c r="AV188" s="27">
        <v>3.44</v>
      </c>
      <c r="AW188" s="27">
        <v>2.4900000000000002</v>
      </c>
      <c r="AX188" s="27">
        <v>2.7</v>
      </c>
      <c r="AY188">
        <v>2.7</v>
      </c>
      <c r="AZ188">
        <v>6.2457408593656876</v>
      </c>
    </row>
    <row r="189" spans="1:54" x14ac:dyDescent="0.3">
      <c r="A189" s="2" t="s">
        <v>160</v>
      </c>
      <c r="B189" s="19" t="s">
        <v>785</v>
      </c>
      <c r="C189" s="15"/>
      <c r="D189" s="2" t="s">
        <v>867</v>
      </c>
      <c r="E189" s="2">
        <v>4</v>
      </c>
      <c r="F189" s="2">
        <v>3.74</v>
      </c>
      <c r="G189" s="2" t="s">
        <v>154</v>
      </c>
      <c r="H189" s="11">
        <v>-1</v>
      </c>
      <c r="I189">
        <v>-1</v>
      </c>
      <c r="J189"/>
      <c r="K189" s="2">
        <v>8</v>
      </c>
      <c r="L189" s="27">
        <v>0</v>
      </c>
      <c r="M189">
        <v>0</v>
      </c>
      <c r="N189">
        <v>0</v>
      </c>
      <c r="O189" s="2">
        <f t="shared" si="9"/>
        <v>7.76</v>
      </c>
      <c r="P189" s="2">
        <f t="shared" si="9"/>
        <v>7.76</v>
      </c>
      <c r="Q189" s="2">
        <v>33.24</v>
      </c>
      <c r="T189" s="27">
        <v>0</v>
      </c>
      <c r="U189" s="27"/>
      <c r="V189" s="27"/>
      <c r="W189">
        <v>0</v>
      </c>
      <c r="Z189">
        <v>0</v>
      </c>
      <c r="AD189">
        <v>20</v>
      </c>
      <c r="AE189" s="57">
        <f t="shared" si="5"/>
        <v>2001.633024</v>
      </c>
      <c r="AF189" s="59">
        <v>0</v>
      </c>
      <c r="AG189" s="57">
        <v>0</v>
      </c>
      <c r="AH189" s="57">
        <v>0</v>
      </c>
      <c r="AI189" s="54">
        <f t="shared" si="7"/>
        <v>7.9934732331834277E-2</v>
      </c>
      <c r="AJ189" s="53"/>
      <c r="AM189" s="30">
        <v>1.8666666666666669</v>
      </c>
      <c r="AN189" s="30">
        <v>2.666666666666667</v>
      </c>
      <c r="AO189" s="30">
        <v>0.46666666666666667</v>
      </c>
      <c r="AP189" s="30">
        <v>0.93333333333333335</v>
      </c>
      <c r="AQ189" s="30">
        <v>0.3146067415730337</v>
      </c>
      <c r="AR189" s="30">
        <v>0.44943820224719089</v>
      </c>
      <c r="AS189" s="30">
        <v>7.8651685393258425E-2</v>
      </c>
      <c r="AT189" s="30">
        <v>0.15730337078651679</v>
      </c>
      <c r="AU189" s="27">
        <v>0.95</v>
      </c>
      <c r="AV189" s="27">
        <v>3.44</v>
      </c>
      <c r="AW189" s="27">
        <v>2.4900000000000002</v>
      </c>
      <c r="AX189" s="27">
        <v>2.773333333333333</v>
      </c>
      <c r="AY189">
        <v>2.773333333333333</v>
      </c>
      <c r="AZ189">
        <v>6.4062483499900669</v>
      </c>
    </row>
    <row r="190" spans="1:54" x14ac:dyDescent="0.3">
      <c r="A190" s="2" t="s">
        <v>161</v>
      </c>
      <c r="B190" s="19" t="s">
        <v>786</v>
      </c>
      <c r="C190" s="15"/>
      <c r="D190" s="2" t="s">
        <v>867</v>
      </c>
      <c r="E190" s="2">
        <v>4</v>
      </c>
      <c r="F190" s="2">
        <v>3.78</v>
      </c>
      <c r="G190" s="2" t="s">
        <v>154</v>
      </c>
      <c r="H190" s="11">
        <v>-1</v>
      </c>
      <c r="I190">
        <v>-1</v>
      </c>
      <c r="J190"/>
      <c r="K190" s="2">
        <v>8</v>
      </c>
      <c r="L190" s="27">
        <v>0</v>
      </c>
      <c r="M190">
        <v>0</v>
      </c>
      <c r="N190">
        <v>0</v>
      </c>
      <c r="O190" s="2">
        <f t="shared" si="9"/>
        <v>7.76</v>
      </c>
      <c r="P190" s="2">
        <f t="shared" si="9"/>
        <v>7.76</v>
      </c>
      <c r="Q190" s="2">
        <v>33</v>
      </c>
      <c r="T190" s="27">
        <v>0</v>
      </c>
      <c r="U190" s="27"/>
      <c r="V190" s="27"/>
      <c r="W190">
        <v>0</v>
      </c>
      <c r="Z190">
        <v>0</v>
      </c>
      <c r="AD190">
        <v>20</v>
      </c>
      <c r="AE190" s="57">
        <f t="shared" si="5"/>
        <v>1987.1807999999999</v>
      </c>
      <c r="AF190" s="59">
        <v>0</v>
      </c>
      <c r="AG190" s="57">
        <v>0</v>
      </c>
      <c r="AH190" s="57">
        <v>0</v>
      </c>
      <c r="AI190" s="54">
        <f t="shared" si="7"/>
        <v>8.0516075839702161E-2</v>
      </c>
      <c r="AJ190" s="53"/>
      <c r="AM190" s="30">
        <v>1.875</v>
      </c>
      <c r="AN190" s="30">
        <v>2.5</v>
      </c>
      <c r="AO190" s="30">
        <v>0.625</v>
      </c>
      <c r="AP190" s="30">
        <v>1.75</v>
      </c>
      <c r="AQ190" s="30">
        <v>0.27777777777777779</v>
      </c>
      <c r="AR190" s="30">
        <v>0.37037037037037029</v>
      </c>
      <c r="AS190" s="30">
        <v>9.2592592592592587E-2</v>
      </c>
      <c r="AT190" s="30">
        <v>0.25925925925925919</v>
      </c>
      <c r="AU190" s="27">
        <v>0.95</v>
      </c>
      <c r="AV190" s="27">
        <v>3.44</v>
      </c>
      <c r="AW190" s="27">
        <v>2.4900000000000002</v>
      </c>
      <c r="AX190" s="27">
        <v>2.6937500000000001</v>
      </c>
      <c r="AY190">
        <v>2.6937500000000001</v>
      </c>
      <c r="AZ190">
        <v>6.2518794218656879</v>
      </c>
    </row>
    <row r="191" spans="1:54" x14ac:dyDescent="0.3">
      <c r="A191" s="2" t="s">
        <v>162</v>
      </c>
      <c r="B191" s="19" t="s">
        <v>787</v>
      </c>
      <c r="C191" s="15"/>
      <c r="D191" s="2" t="s">
        <v>867</v>
      </c>
      <c r="E191" s="2">
        <v>4</v>
      </c>
      <c r="F191" s="2">
        <v>3.99</v>
      </c>
      <c r="G191" s="2" t="s">
        <v>154</v>
      </c>
      <c r="H191" s="11">
        <v>-1</v>
      </c>
      <c r="I191">
        <v>-1</v>
      </c>
      <c r="J191"/>
      <c r="K191" s="2">
        <v>8</v>
      </c>
      <c r="L191" s="27">
        <v>0</v>
      </c>
      <c r="M191">
        <v>0</v>
      </c>
      <c r="N191">
        <v>0</v>
      </c>
      <c r="O191" s="2">
        <f t="shared" si="9"/>
        <v>7.76</v>
      </c>
      <c r="P191" s="2">
        <f t="shared" si="9"/>
        <v>7.76</v>
      </c>
      <c r="Q191" s="2">
        <v>29.18</v>
      </c>
      <c r="T191" s="27">
        <v>0</v>
      </c>
      <c r="U191" s="27"/>
      <c r="V191" s="27"/>
      <c r="W191">
        <v>0</v>
      </c>
      <c r="Z191">
        <v>0</v>
      </c>
      <c r="AD191">
        <v>20</v>
      </c>
      <c r="AE191" s="57">
        <f t="shared" si="5"/>
        <v>1757.1495679999998</v>
      </c>
      <c r="AF191" s="59">
        <v>0</v>
      </c>
      <c r="AG191" s="57">
        <v>0</v>
      </c>
      <c r="AH191" s="57">
        <v>0</v>
      </c>
      <c r="AI191" s="54">
        <f t="shared" si="7"/>
        <v>9.1056562807065505E-2</v>
      </c>
      <c r="AJ191" s="53"/>
      <c r="AM191" s="30">
        <v>1.9375</v>
      </c>
      <c r="AN191" s="30">
        <v>2.5</v>
      </c>
      <c r="AO191" s="30">
        <v>0.5625</v>
      </c>
      <c r="AP191" s="30">
        <v>2.625</v>
      </c>
      <c r="AQ191" s="30">
        <v>0.25409836065573771</v>
      </c>
      <c r="AR191" s="30">
        <v>0.32786885245901642</v>
      </c>
      <c r="AS191" s="30">
        <v>7.3770491803278687E-2</v>
      </c>
      <c r="AT191" s="30">
        <v>0.34426229508196721</v>
      </c>
      <c r="AU191" s="27">
        <v>0.95</v>
      </c>
      <c r="AV191" s="27">
        <v>3.44</v>
      </c>
      <c r="AW191" s="27">
        <v>2.4900000000000002</v>
      </c>
      <c r="AX191" s="27">
        <v>2.6875</v>
      </c>
      <c r="AY191">
        <v>2.6875</v>
      </c>
      <c r="AZ191">
        <v>6.2580179843656882</v>
      </c>
    </row>
    <row r="192" spans="1:54" x14ac:dyDescent="0.3">
      <c r="A192" s="2" t="s">
        <v>4</v>
      </c>
      <c r="B192" s="15" t="s">
        <v>693</v>
      </c>
      <c r="C192" s="15"/>
      <c r="F192" s="2">
        <v>3.5</v>
      </c>
      <c r="G192" s="2" t="s">
        <v>163</v>
      </c>
      <c r="H192" s="11" t="s">
        <v>531</v>
      </c>
      <c r="I192" t="s">
        <v>613</v>
      </c>
      <c r="J192"/>
      <c r="L192" s="27">
        <v>4</v>
      </c>
      <c r="M192">
        <v>4</v>
      </c>
      <c r="N192">
        <v>0</v>
      </c>
      <c r="T192" s="27">
        <v>7.8084429999999996</v>
      </c>
      <c r="U192" s="27">
        <v>7.8548809999999998</v>
      </c>
      <c r="V192" s="27">
        <v>15.19056011</v>
      </c>
      <c r="W192">
        <v>3.8801999999999999</v>
      </c>
      <c r="X192">
        <v>29.507999999999999</v>
      </c>
      <c r="Y192">
        <v>7.7140000000000004</v>
      </c>
      <c r="Z192">
        <v>0</v>
      </c>
      <c r="AD192">
        <v>20</v>
      </c>
      <c r="AE192" s="57">
        <f t="shared" si="5"/>
        <v>0</v>
      </c>
      <c r="AF192" s="59">
        <v>924.74694800021894</v>
      </c>
      <c r="AG192" s="57">
        <v>883.22940750240002</v>
      </c>
      <c r="AH192" s="57">
        <v>0</v>
      </c>
      <c r="AJ192" s="53">
        <v>8.6510153045653584E-2</v>
      </c>
      <c r="AK192" s="54">
        <v>9.0576694254581439E-2</v>
      </c>
      <c r="AM192" s="30">
        <v>1.75</v>
      </c>
      <c r="AN192" s="30">
        <v>2.5</v>
      </c>
      <c r="AO192" s="30">
        <v>0.75</v>
      </c>
      <c r="AP192" s="30">
        <v>0</v>
      </c>
      <c r="AQ192" s="30">
        <v>0.35</v>
      </c>
      <c r="AR192" s="30">
        <v>0.5</v>
      </c>
      <c r="AS192" s="30">
        <v>0.15</v>
      </c>
      <c r="AT192" s="30">
        <v>0</v>
      </c>
      <c r="AU192" s="27">
        <v>0.82</v>
      </c>
      <c r="AV192" s="27">
        <v>3.44</v>
      </c>
      <c r="AW192" s="27">
        <v>2.62</v>
      </c>
      <c r="AX192" s="27">
        <v>2.6262500000000002</v>
      </c>
      <c r="AY192">
        <v>2.6262500000000002</v>
      </c>
      <c r="AZ192">
        <v>5.96680968125</v>
      </c>
      <c r="BA192" s="62">
        <v>0.50555206026575039</v>
      </c>
      <c r="BB192" s="62">
        <v>0</v>
      </c>
    </row>
    <row r="193" spans="1:55" x14ac:dyDescent="0.3">
      <c r="A193" s="2" t="s">
        <v>165</v>
      </c>
      <c r="B193" s="15" t="s">
        <v>788</v>
      </c>
      <c r="C193" s="15"/>
      <c r="F193" s="2">
        <v>2.84</v>
      </c>
      <c r="G193" s="2" t="s">
        <v>164</v>
      </c>
      <c r="H193" s="11">
        <v>-1</v>
      </c>
      <c r="I193">
        <v>-1</v>
      </c>
      <c r="J193"/>
      <c r="K193" s="2">
        <v>2</v>
      </c>
      <c r="L193" s="27">
        <v>0</v>
      </c>
      <c r="M193">
        <v>0</v>
      </c>
      <c r="N193">
        <v>0</v>
      </c>
      <c r="O193" s="2">
        <v>3.97</v>
      </c>
      <c r="P193" s="2">
        <v>3.97</v>
      </c>
      <c r="Q193" s="2">
        <v>22.5</v>
      </c>
      <c r="T193" s="27">
        <v>0</v>
      </c>
      <c r="U193" s="27"/>
      <c r="V193" s="27"/>
      <c r="W193">
        <v>0</v>
      </c>
      <c r="Z193">
        <v>0</v>
      </c>
      <c r="AD193">
        <v>18</v>
      </c>
      <c r="AE193" s="57">
        <f t="shared" si="5"/>
        <v>354.62025000000006</v>
      </c>
      <c r="AF193" s="59">
        <v>0</v>
      </c>
      <c r="AG193" s="57">
        <v>0</v>
      </c>
      <c r="AH193" s="57">
        <v>0</v>
      </c>
      <c r="AI193" s="54">
        <f t="shared" si="7"/>
        <v>0.10151704534639518</v>
      </c>
      <c r="AJ193" s="53"/>
      <c r="AM193" s="30">
        <v>1.8</v>
      </c>
      <c r="AN193" s="30">
        <v>2.4</v>
      </c>
      <c r="AO193" s="30">
        <v>1.1333333333333331</v>
      </c>
      <c r="AP193" s="30">
        <v>0</v>
      </c>
      <c r="AQ193" s="30">
        <v>0.33750000000000002</v>
      </c>
      <c r="AR193" s="30">
        <v>0.45</v>
      </c>
      <c r="AS193" s="30">
        <v>0.21249999999999999</v>
      </c>
      <c r="AT193" s="30">
        <v>0</v>
      </c>
      <c r="AU193" s="27">
        <v>0.93</v>
      </c>
      <c r="AV193" s="27">
        <v>3.44</v>
      </c>
      <c r="AW193" s="27">
        <v>2.5099999999999998</v>
      </c>
      <c r="AX193" s="27">
        <v>2.6033333333333331</v>
      </c>
      <c r="AY193">
        <v>2.6033333333333331</v>
      </c>
      <c r="AZ193">
        <v>5.9143459586666669</v>
      </c>
    </row>
    <row r="194" spans="1:55" x14ac:dyDescent="0.3">
      <c r="A194" s="2" t="s">
        <v>166</v>
      </c>
      <c r="B194" s="15" t="s">
        <v>789</v>
      </c>
      <c r="C194" s="15"/>
      <c r="F194" s="2">
        <v>3.48</v>
      </c>
      <c r="G194" s="2" t="s">
        <v>164</v>
      </c>
      <c r="H194" s="11">
        <v>-1</v>
      </c>
      <c r="I194">
        <v>-1</v>
      </c>
      <c r="J194"/>
      <c r="K194" s="2">
        <v>2</v>
      </c>
      <c r="L194" s="27">
        <v>0</v>
      </c>
      <c r="M194">
        <v>0</v>
      </c>
      <c r="N194">
        <v>0</v>
      </c>
      <c r="O194" s="2">
        <v>3.97</v>
      </c>
      <c r="P194" s="2">
        <v>3.97</v>
      </c>
      <c r="Q194" s="2">
        <v>22.5</v>
      </c>
      <c r="T194" s="27">
        <v>0</v>
      </c>
      <c r="U194" s="27"/>
      <c r="V194" s="27"/>
      <c r="W194">
        <v>0</v>
      </c>
      <c r="Z194">
        <v>0</v>
      </c>
      <c r="AC194" s="2">
        <v>3</v>
      </c>
      <c r="AD194">
        <v>18</v>
      </c>
      <c r="AE194" s="57">
        <f t="shared" si="5"/>
        <v>354.62025000000006</v>
      </c>
      <c r="AF194" s="59">
        <v>0</v>
      </c>
      <c r="AG194" s="57">
        <v>0</v>
      </c>
      <c r="AH194" s="57">
        <v>0</v>
      </c>
      <c r="AI194" s="54">
        <f t="shared" si="7"/>
        <v>0.10151704534639518</v>
      </c>
      <c r="AJ194" s="53"/>
      <c r="AM194" s="30">
        <v>1.8</v>
      </c>
      <c r="AN194" s="30">
        <v>2.4</v>
      </c>
      <c r="AO194" s="30">
        <v>1.1333333333333331</v>
      </c>
      <c r="AP194" s="30">
        <v>0</v>
      </c>
      <c r="AQ194" s="30">
        <v>0.33750000000000002</v>
      </c>
      <c r="AR194" s="30">
        <v>0.45</v>
      </c>
      <c r="AS194" s="30">
        <v>0.21249999999999999</v>
      </c>
      <c r="AT194" s="30">
        <v>0</v>
      </c>
      <c r="AU194" s="27">
        <v>0.79</v>
      </c>
      <c r="AV194" s="27">
        <v>3.44</v>
      </c>
      <c r="AW194" s="27">
        <v>2.65</v>
      </c>
      <c r="AX194" s="27">
        <v>2.5939999999999999</v>
      </c>
      <c r="AY194">
        <v>2.5939999999999999</v>
      </c>
      <c r="AZ194">
        <v>5.870297050914334</v>
      </c>
    </row>
    <row r="195" spans="1:55" s="5" customFormat="1" x14ac:dyDescent="0.3">
      <c r="A195" s="5" t="s">
        <v>167</v>
      </c>
      <c r="B195" s="41" t="s">
        <v>790</v>
      </c>
      <c r="C195" s="41"/>
      <c r="F195" s="5">
        <v>3.49</v>
      </c>
      <c r="G195" s="5" t="s">
        <v>164</v>
      </c>
      <c r="H195" s="42">
        <v>-2</v>
      </c>
      <c r="I195" s="5">
        <v>-1</v>
      </c>
      <c r="L195" s="43">
        <v>0</v>
      </c>
      <c r="M195">
        <v>0</v>
      </c>
      <c r="N195">
        <v>0</v>
      </c>
      <c r="T195" s="43">
        <v>0</v>
      </c>
      <c r="U195" s="43"/>
      <c r="V195" s="43"/>
      <c r="W195">
        <v>0</v>
      </c>
      <c r="X195"/>
      <c r="Y195"/>
      <c r="Z195">
        <v>0</v>
      </c>
      <c r="AA195"/>
      <c r="AB195"/>
      <c r="AD195" s="5">
        <v>18</v>
      </c>
      <c r="AE195" s="57">
        <f t="shared" ref="AE195:AE258" si="10">O195*P195*Q195</f>
        <v>0</v>
      </c>
      <c r="AF195" s="59">
        <v>0</v>
      </c>
      <c r="AG195" s="57">
        <v>0</v>
      </c>
      <c r="AH195" s="57">
        <v>0</v>
      </c>
      <c r="AI195" s="54"/>
      <c r="AJ195" s="53"/>
      <c r="AK195" s="54"/>
      <c r="AL195" s="54"/>
      <c r="AM195" s="5">
        <v>1.8</v>
      </c>
      <c r="AN195" s="5">
        <v>2.4</v>
      </c>
      <c r="AO195" s="5">
        <v>1.1333333333333331</v>
      </c>
      <c r="AP195" s="5">
        <v>0</v>
      </c>
      <c r="AQ195" s="5">
        <v>0.33750000000000002</v>
      </c>
      <c r="AR195" s="5">
        <v>0.45</v>
      </c>
      <c r="AS195" s="5">
        <v>0.21249999999999999</v>
      </c>
      <c r="AT195" s="5">
        <v>0</v>
      </c>
      <c r="AU195" s="43">
        <v>0.95</v>
      </c>
      <c r="AV195" s="43">
        <v>3.44</v>
      </c>
      <c r="AW195" s="43">
        <v>2.4900000000000002</v>
      </c>
      <c r="AX195" s="43">
        <v>2.6880000000000011</v>
      </c>
      <c r="AY195" s="5">
        <v>2.6880000000000002</v>
      </c>
      <c r="AZ195" s="5">
        <v>6.2032136049900668</v>
      </c>
      <c r="BA195" s="62"/>
      <c r="BB195" s="62"/>
      <c r="BC195" s="62"/>
    </row>
    <row r="196" spans="1:55" x14ac:dyDescent="0.3">
      <c r="A196" s="2" t="s">
        <v>63</v>
      </c>
      <c r="B196" s="74" t="s">
        <v>1234</v>
      </c>
      <c r="C196" s="15"/>
      <c r="F196" s="2">
        <v>3.75</v>
      </c>
      <c r="G196" s="2" t="s">
        <v>168</v>
      </c>
      <c r="H196" s="11">
        <v>-1</v>
      </c>
      <c r="I196">
        <v>-1</v>
      </c>
      <c r="J196"/>
      <c r="K196" s="2">
        <v>2</v>
      </c>
      <c r="L196" s="27">
        <v>0</v>
      </c>
      <c r="M196">
        <v>0</v>
      </c>
      <c r="N196">
        <v>0</v>
      </c>
      <c r="O196" s="2">
        <v>3.8530000000000002</v>
      </c>
      <c r="P196" s="2">
        <v>3.8530000000000002</v>
      </c>
      <c r="Q196" s="2">
        <v>29</v>
      </c>
      <c r="R196"/>
      <c r="S196"/>
      <c r="T196" s="27">
        <v>0</v>
      </c>
      <c r="U196" s="27"/>
      <c r="V196" s="27"/>
      <c r="W196">
        <v>0</v>
      </c>
      <c r="Z196">
        <v>0</v>
      </c>
      <c r="AC196" s="2">
        <v>3</v>
      </c>
      <c r="AD196">
        <v>20</v>
      </c>
      <c r="AE196" s="57">
        <f t="shared" si="10"/>
        <v>430.52266100000003</v>
      </c>
      <c r="AF196" s="59">
        <v>0</v>
      </c>
      <c r="AG196" s="57">
        <v>0</v>
      </c>
      <c r="AH196" s="57">
        <v>0</v>
      </c>
      <c r="AI196" s="54">
        <f t="shared" si="7"/>
        <v>9.2910324179195758E-2</v>
      </c>
      <c r="AJ196" s="53"/>
      <c r="AM196" s="30">
        <v>1.75</v>
      </c>
      <c r="AN196" s="30">
        <v>2.5</v>
      </c>
      <c r="AO196" s="30">
        <v>0.75</v>
      </c>
      <c r="AP196" s="30">
        <v>0</v>
      </c>
      <c r="AQ196" s="30">
        <v>0.35</v>
      </c>
      <c r="AR196" s="30">
        <v>0.5</v>
      </c>
      <c r="AS196" s="30">
        <v>0.15</v>
      </c>
      <c r="AT196" s="30">
        <v>0</v>
      </c>
      <c r="AU196" s="27">
        <v>1</v>
      </c>
      <c r="AV196" s="27">
        <v>3.44</v>
      </c>
      <c r="AW196" s="27">
        <v>2.44</v>
      </c>
      <c r="AX196" s="27">
        <v>2.7124999999999999</v>
      </c>
      <c r="AY196">
        <v>2.7124999999999999</v>
      </c>
      <c r="AZ196">
        <v>6.264025610615688</v>
      </c>
    </row>
    <row r="197" spans="1:55" x14ac:dyDescent="0.3">
      <c r="A197" s="2" t="s">
        <v>232</v>
      </c>
      <c r="B197" s="74" t="s">
        <v>1235</v>
      </c>
      <c r="C197" s="15"/>
      <c r="F197" s="2">
        <v>3.86</v>
      </c>
      <c r="G197" s="2" t="s">
        <v>168</v>
      </c>
      <c r="H197" s="11">
        <v>-1</v>
      </c>
      <c r="I197">
        <v>-1</v>
      </c>
      <c r="J197"/>
      <c r="K197" s="2">
        <v>2</v>
      </c>
      <c r="L197" s="27">
        <v>0</v>
      </c>
      <c r="M197">
        <v>0</v>
      </c>
      <c r="N197">
        <v>0</v>
      </c>
      <c r="O197" s="2">
        <v>3.8530000000000002</v>
      </c>
      <c r="P197" s="2">
        <v>3.8530000000000002</v>
      </c>
      <c r="Q197" s="2">
        <v>31.24</v>
      </c>
      <c r="T197" s="27">
        <v>0</v>
      </c>
      <c r="U197" s="27"/>
      <c r="V197" s="27"/>
      <c r="W197">
        <v>0</v>
      </c>
      <c r="Z197">
        <v>0</v>
      </c>
      <c r="AC197" s="2">
        <v>3</v>
      </c>
      <c r="AD197">
        <v>20</v>
      </c>
      <c r="AE197" s="57">
        <f t="shared" si="10"/>
        <v>463.77682516000004</v>
      </c>
      <c r="AF197" s="59">
        <v>0</v>
      </c>
      <c r="AG197" s="57">
        <v>0</v>
      </c>
      <c r="AH197" s="57">
        <v>0</v>
      </c>
      <c r="AI197" s="54">
        <f t="shared" si="7"/>
        <v>8.6248380319996057E-2</v>
      </c>
      <c r="AJ197" s="53"/>
      <c r="AM197" s="30">
        <v>1.8125</v>
      </c>
      <c r="AN197" s="30">
        <v>2.5</v>
      </c>
      <c r="AO197" s="30">
        <v>0.6875</v>
      </c>
      <c r="AP197" s="30">
        <v>0.875</v>
      </c>
      <c r="AQ197" s="30">
        <v>0.30851063829787229</v>
      </c>
      <c r="AR197" s="30">
        <v>0.42553191489361702</v>
      </c>
      <c r="AS197" s="30">
        <v>0.1170212765957447</v>
      </c>
      <c r="AT197" s="30">
        <v>0.14893617021276601</v>
      </c>
      <c r="AU197" s="27">
        <v>1</v>
      </c>
      <c r="AV197" s="27">
        <v>3.44</v>
      </c>
      <c r="AW197" s="27">
        <v>2.44</v>
      </c>
      <c r="AX197" s="27">
        <v>2.7062499999999998</v>
      </c>
      <c r="AY197">
        <v>2.7062499999999998</v>
      </c>
      <c r="AZ197">
        <v>6.2701641731156874</v>
      </c>
    </row>
    <row r="198" spans="1:55" x14ac:dyDescent="0.3">
      <c r="A198" s="2" t="s">
        <v>1232</v>
      </c>
      <c r="B198" s="74" t="s">
        <v>1236</v>
      </c>
      <c r="C198" s="15"/>
      <c r="F198" s="2">
        <v>4.01</v>
      </c>
      <c r="G198" s="2" t="s">
        <v>168</v>
      </c>
      <c r="H198" s="11">
        <v>-1</v>
      </c>
      <c r="I198">
        <v>-1</v>
      </c>
      <c r="J198"/>
      <c r="K198" s="2">
        <v>2</v>
      </c>
      <c r="L198" s="27">
        <v>0</v>
      </c>
      <c r="M198">
        <v>0</v>
      </c>
      <c r="N198">
        <v>0</v>
      </c>
      <c r="O198" s="2">
        <v>3.8530000000000002</v>
      </c>
      <c r="P198" s="2">
        <v>3.8530000000000002</v>
      </c>
      <c r="Q198" s="2">
        <v>31.54</v>
      </c>
      <c r="T198" s="27">
        <v>0</v>
      </c>
      <c r="U198" s="27"/>
      <c r="V198" s="27"/>
      <c r="W198">
        <v>0</v>
      </c>
      <c r="Z198">
        <v>0</v>
      </c>
      <c r="AC198" s="2">
        <v>3</v>
      </c>
      <c r="AD198">
        <v>20</v>
      </c>
      <c r="AE198" s="57">
        <f t="shared" si="10"/>
        <v>468.23050786000005</v>
      </c>
      <c r="AF198" s="59">
        <v>0</v>
      </c>
      <c r="AG198" s="57">
        <v>0</v>
      </c>
      <c r="AH198" s="57">
        <v>0</v>
      </c>
      <c r="AI198" s="54">
        <f t="shared" si="7"/>
        <v>8.5428008915557282E-2</v>
      </c>
      <c r="AJ198" s="53"/>
      <c r="AM198" s="30">
        <v>1.84375</v>
      </c>
      <c r="AN198" s="30">
        <v>2.5</v>
      </c>
      <c r="AO198" s="30">
        <v>0.65625</v>
      </c>
      <c r="AP198" s="30">
        <v>1.3125</v>
      </c>
      <c r="AQ198" s="30">
        <v>0.29207920792079212</v>
      </c>
      <c r="AR198" s="30">
        <v>0.39603960396039611</v>
      </c>
      <c r="AS198" s="30">
        <v>0.103960396039604</v>
      </c>
      <c r="AT198" s="30">
        <v>0.20792079207920791</v>
      </c>
      <c r="AU198" s="27">
        <v>1</v>
      </c>
      <c r="AV198" s="27">
        <v>3.44</v>
      </c>
      <c r="AW198" s="27">
        <v>2.44</v>
      </c>
      <c r="AX198" s="27">
        <v>2.703125</v>
      </c>
      <c r="AY198">
        <v>2.703125</v>
      </c>
      <c r="AZ198">
        <v>6.2732334543656876</v>
      </c>
    </row>
    <row r="199" spans="1:55" x14ac:dyDescent="0.3">
      <c r="A199" s="2" t="s">
        <v>1233</v>
      </c>
      <c r="B199" s="74" t="s">
        <v>1237</v>
      </c>
      <c r="C199" s="15"/>
      <c r="F199" s="2">
        <v>4.16</v>
      </c>
      <c r="G199" s="2" t="s">
        <v>168</v>
      </c>
      <c r="H199" s="11">
        <v>-1</v>
      </c>
      <c r="I199">
        <v>-1</v>
      </c>
      <c r="J199"/>
      <c r="K199" s="2">
        <v>2</v>
      </c>
      <c r="L199" s="27">
        <v>0</v>
      </c>
      <c r="M199">
        <v>0</v>
      </c>
      <c r="N199">
        <v>0</v>
      </c>
      <c r="O199" s="2">
        <v>3.8530000000000002</v>
      </c>
      <c r="P199" s="2">
        <v>3.8530000000000002</v>
      </c>
      <c r="Q199" s="2">
        <v>32.4</v>
      </c>
      <c r="T199" s="27">
        <v>0</v>
      </c>
      <c r="U199" s="27"/>
      <c r="V199" s="27"/>
      <c r="W199">
        <v>0</v>
      </c>
      <c r="Z199">
        <v>0</v>
      </c>
      <c r="AC199" s="2">
        <v>3</v>
      </c>
      <c r="AD199">
        <v>20</v>
      </c>
      <c r="AE199" s="57">
        <f t="shared" si="10"/>
        <v>480.99773160000001</v>
      </c>
      <c r="AF199" s="59">
        <v>0</v>
      </c>
      <c r="AG199" s="57">
        <v>0</v>
      </c>
      <c r="AH199" s="57">
        <v>0</v>
      </c>
      <c r="AI199" s="54">
        <f t="shared" si="7"/>
        <v>8.3160475345576454E-2</v>
      </c>
      <c r="AJ199" s="53"/>
      <c r="AM199" s="30">
        <v>1.875</v>
      </c>
      <c r="AN199" s="30">
        <v>2.5</v>
      </c>
      <c r="AO199" s="30">
        <v>0.625</v>
      </c>
      <c r="AP199" s="30">
        <v>1.75</v>
      </c>
      <c r="AQ199" s="30">
        <v>0.27777777777777779</v>
      </c>
      <c r="AR199" s="30">
        <v>0.37037037037037029</v>
      </c>
      <c r="AS199" s="30">
        <v>9.2592592592592587E-2</v>
      </c>
      <c r="AT199" s="30">
        <v>0.25925925925925919</v>
      </c>
      <c r="AU199" s="27">
        <v>1</v>
      </c>
      <c r="AV199" s="27">
        <v>3.44</v>
      </c>
      <c r="AW199" s="27">
        <v>2.44</v>
      </c>
      <c r="AX199" s="27">
        <v>2.7</v>
      </c>
      <c r="AY199">
        <v>2.7</v>
      </c>
      <c r="AZ199">
        <v>6.2763027356156877</v>
      </c>
    </row>
    <row r="200" spans="1:55" x14ac:dyDescent="0.3">
      <c r="A200" s="2" t="s">
        <v>859</v>
      </c>
      <c r="B200" s="74" t="s">
        <v>1238</v>
      </c>
      <c r="C200" s="15"/>
      <c r="F200" s="2">
        <v>4.59</v>
      </c>
      <c r="G200" s="2" t="s">
        <v>168</v>
      </c>
      <c r="H200" s="11">
        <v>-1</v>
      </c>
      <c r="I200">
        <v>-1</v>
      </c>
      <c r="J200"/>
      <c r="K200" s="2">
        <v>2</v>
      </c>
      <c r="L200" s="27">
        <v>0</v>
      </c>
      <c r="M200">
        <v>0</v>
      </c>
      <c r="N200">
        <v>0</v>
      </c>
      <c r="O200" s="2">
        <v>3.8530000000000002</v>
      </c>
      <c r="P200" s="2">
        <v>3.8530000000000002</v>
      </c>
      <c r="Q200" s="2">
        <v>32.64</v>
      </c>
      <c r="R200" t="s">
        <v>496</v>
      </c>
      <c r="S200"/>
      <c r="T200" s="27">
        <v>0</v>
      </c>
      <c r="U200" s="27"/>
      <c r="V200" s="27"/>
      <c r="W200">
        <v>0</v>
      </c>
      <c r="Z200">
        <v>0</v>
      </c>
      <c r="AC200" s="2">
        <v>3</v>
      </c>
      <c r="AD200">
        <v>20</v>
      </c>
      <c r="AE200" s="57">
        <f t="shared" si="10"/>
        <v>484.56067776000003</v>
      </c>
      <c r="AF200" s="59">
        <v>0</v>
      </c>
      <c r="AG200" s="57">
        <v>0</v>
      </c>
      <c r="AH200" s="57">
        <v>0</v>
      </c>
      <c r="AI200" s="54">
        <f t="shared" si="7"/>
        <v>8.2549001262153088E-2</v>
      </c>
      <c r="AJ200" s="53"/>
      <c r="AM200" s="30">
        <v>1.9375</v>
      </c>
      <c r="AN200" s="30">
        <v>2.5</v>
      </c>
      <c r="AO200" s="30">
        <v>0.5625</v>
      </c>
      <c r="AP200" s="30">
        <v>2.625</v>
      </c>
      <c r="AQ200" s="30">
        <v>0.25409836065573771</v>
      </c>
      <c r="AR200" s="30">
        <v>0.32786885245901642</v>
      </c>
      <c r="AS200" s="30">
        <v>7.3770491803278687E-2</v>
      </c>
      <c r="AT200" s="30">
        <v>0.34426229508196721</v>
      </c>
      <c r="AU200" s="27">
        <v>1</v>
      </c>
      <c r="AV200" s="27">
        <v>3.44</v>
      </c>
      <c r="AW200" s="27">
        <v>2.44</v>
      </c>
      <c r="AX200" s="27">
        <v>2.6937500000000001</v>
      </c>
      <c r="AY200">
        <v>2.6937500000000001</v>
      </c>
      <c r="AZ200">
        <v>6.2824412981156881</v>
      </c>
    </row>
    <row r="201" spans="1:55" x14ac:dyDescent="0.3">
      <c r="A201" s="2" t="s">
        <v>2</v>
      </c>
      <c r="B201" s="15" t="s">
        <v>691</v>
      </c>
      <c r="C201" s="15"/>
      <c r="F201" s="2">
        <v>3.3</v>
      </c>
      <c r="G201" s="2" t="s">
        <v>174</v>
      </c>
      <c r="H201" s="11" t="s">
        <v>529</v>
      </c>
      <c r="I201">
        <v>-1</v>
      </c>
      <c r="J201"/>
      <c r="L201" s="27">
        <v>2</v>
      </c>
      <c r="M201">
        <v>0</v>
      </c>
      <c r="N201">
        <v>0</v>
      </c>
      <c r="O201" s="2">
        <v>5.4763999999999999</v>
      </c>
      <c r="P201" s="2">
        <v>22.404199999999999</v>
      </c>
      <c r="Q201" s="2">
        <v>5.1576000000000004</v>
      </c>
      <c r="R201" s="2" t="s">
        <v>515</v>
      </c>
      <c r="T201" s="27">
        <v>11.92921406</v>
      </c>
      <c r="U201" s="27">
        <v>11.92921406</v>
      </c>
      <c r="V201" s="27">
        <v>11.92921406</v>
      </c>
      <c r="W201">
        <v>0</v>
      </c>
      <c r="Z201">
        <v>0</v>
      </c>
      <c r="AD201">
        <v>14</v>
      </c>
      <c r="AE201" s="57">
        <f t="shared" si="10"/>
        <v>632.80843567468798</v>
      </c>
      <c r="AF201" s="59">
        <v>349.00875366799971</v>
      </c>
      <c r="AG201" s="57">
        <v>0</v>
      </c>
      <c r="AH201" s="57">
        <v>0</v>
      </c>
      <c r="AJ201" s="53">
        <v>8.0227214090553903E-2</v>
      </c>
      <c r="AM201" s="30">
        <v>1.7272727272727271</v>
      </c>
      <c r="AN201" s="30">
        <v>2.545454545454545</v>
      </c>
      <c r="AO201" s="30">
        <v>0.81818181818181823</v>
      </c>
      <c r="AP201" s="30">
        <v>0</v>
      </c>
      <c r="AQ201" s="30">
        <v>0.3392857142857143</v>
      </c>
      <c r="AR201" s="30">
        <v>0.5</v>
      </c>
      <c r="AS201" s="30">
        <v>0.1607142857142857</v>
      </c>
      <c r="AT201" s="30">
        <v>0</v>
      </c>
      <c r="AU201" s="27">
        <v>0.82</v>
      </c>
      <c r="AV201" s="27">
        <v>3.44</v>
      </c>
      <c r="AW201" s="27">
        <v>2.62</v>
      </c>
      <c r="AX201" s="27">
        <v>2.6545454545454539</v>
      </c>
      <c r="AY201">
        <v>2.6545454545454552</v>
      </c>
      <c r="AZ201">
        <v>5.9865512095454543</v>
      </c>
      <c r="BA201" s="62">
        <v>0.50734392504100967</v>
      </c>
    </row>
    <row r="202" spans="1:55" x14ac:dyDescent="0.3">
      <c r="A202" s="2" t="s">
        <v>175</v>
      </c>
      <c r="B202" s="15" t="s">
        <v>796</v>
      </c>
      <c r="C202" s="15"/>
      <c r="F202" s="2">
        <v>2.98</v>
      </c>
      <c r="G202" s="2" t="s">
        <v>174</v>
      </c>
      <c r="H202" s="11" t="s">
        <v>583</v>
      </c>
      <c r="I202" t="s">
        <v>658</v>
      </c>
      <c r="J202"/>
      <c r="L202" s="27">
        <v>1</v>
      </c>
      <c r="M202">
        <v>2</v>
      </c>
      <c r="N202">
        <v>0</v>
      </c>
      <c r="O202" s="2">
        <v>7.7803000000000004</v>
      </c>
      <c r="P202" s="2">
        <v>7.7803000000000004</v>
      </c>
      <c r="Q202" s="2">
        <v>42.569200000000002</v>
      </c>
      <c r="R202" s="2" t="s">
        <v>516</v>
      </c>
      <c r="T202" s="27">
        <v>11.30538971</v>
      </c>
      <c r="U202" s="27">
        <v>11.30538971</v>
      </c>
      <c r="V202" s="27">
        <v>11.30538971</v>
      </c>
      <c r="W202">
        <v>3.8996</v>
      </c>
      <c r="X202">
        <v>3.8996</v>
      </c>
      <c r="Y202">
        <v>21.687999999999999</v>
      </c>
      <c r="Z202">
        <v>0</v>
      </c>
      <c r="AD202">
        <v>14</v>
      </c>
      <c r="AE202" s="57">
        <f t="shared" si="10"/>
        <v>2576.8442821368285</v>
      </c>
      <c r="AF202" s="59">
        <v>169.7295487154349</v>
      </c>
      <c r="AG202" s="57">
        <v>329.80681691007999</v>
      </c>
      <c r="AH202" s="57">
        <v>0</v>
      </c>
      <c r="AJ202" s="53">
        <v>8.248416440128592E-2</v>
      </c>
      <c r="AK202" s="54">
        <v>8.4898184526107132E-2</v>
      </c>
      <c r="AM202" s="30">
        <v>1.7272727272727271</v>
      </c>
      <c r="AN202" s="30">
        <v>2.545454545454545</v>
      </c>
      <c r="AO202" s="30">
        <v>1.7272727272727271</v>
      </c>
      <c r="AP202" s="30">
        <v>0</v>
      </c>
      <c r="AQ202" s="30">
        <v>0.2878787878787879</v>
      </c>
      <c r="AR202" s="30">
        <v>0.42424242424242431</v>
      </c>
      <c r="AS202" s="30">
        <v>0.2878787878787879</v>
      </c>
      <c r="AT202" s="30">
        <v>0</v>
      </c>
      <c r="AU202" s="27">
        <v>1.1000000000000001</v>
      </c>
      <c r="AV202" s="27">
        <v>3.44</v>
      </c>
      <c r="AW202" s="27">
        <v>2.34</v>
      </c>
      <c r="AX202" s="27">
        <v>2.7554545454545449</v>
      </c>
      <c r="AY202">
        <v>2.7554545454545449</v>
      </c>
      <c r="AZ202">
        <v>6.1782631499999994</v>
      </c>
      <c r="BA202" s="62">
        <v>0.46170510468104309</v>
      </c>
      <c r="BB202" s="62">
        <v>0</v>
      </c>
    </row>
    <row r="203" spans="1:55" x14ac:dyDescent="0.3">
      <c r="A203" s="2" t="s">
        <v>2</v>
      </c>
      <c r="B203" s="15" t="s">
        <v>691</v>
      </c>
      <c r="C203" s="15"/>
      <c r="F203" s="2">
        <v>3.3</v>
      </c>
      <c r="G203" s="2" t="s">
        <v>176</v>
      </c>
      <c r="H203" s="11" t="s">
        <v>529</v>
      </c>
      <c r="I203">
        <v>-1</v>
      </c>
      <c r="J203"/>
      <c r="L203" s="27">
        <v>2</v>
      </c>
      <c r="M203">
        <v>0</v>
      </c>
      <c r="N203">
        <v>0</v>
      </c>
      <c r="O203" s="2">
        <v>5.5339999999999998</v>
      </c>
      <c r="P203" s="2">
        <v>22.083300000000001</v>
      </c>
      <c r="Q203" s="2">
        <v>5.5033000000000003</v>
      </c>
      <c r="R203" s="2" t="s">
        <v>515</v>
      </c>
      <c r="T203" s="27">
        <v>11.92921406</v>
      </c>
      <c r="U203" s="27">
        <v>11.92921406</v>
      </c>
      <c r="V203" s="27">
        <v>11.92921406</v>
      </c>
      <c r="W203">
        <v>0</v>
      </c>
      <c r="Z203">
        <v>0</v>
      </c>
      <c r="AD203">
        <v>14</v>
      </c>
      <c r="AE203" s="57">
        <f t="shared" si="10"/>
        <v>672.55269174126011</v>
      </c>
      <c r="AF203" s="59">
        <v>349.00875366799971</v>
      </c>
      <c r="AG203" s="57">
        <v>0</v>
      </c>
      <c r="AH203" s="57">
        <v>0</v>
      </c>
      <c r="AJ203" s="53">
        <v>8.0227214090553903E-2</v>
      </c>
      <c r="AM203" s="30">
        <v>1.7272727272727271</v>
      </c>
      <c r="AN203" s="30">
        <v>2.545454545454545</v>
      </c>
      <c r="AO203" s="30">
        <v>0.81818181818181823</v>
      </c>
      <c r="AP203" s="30">
        <v>0</v>
      </c>
      <c r="AQ203" s="30">
        <v>0.3392857142857143</v>
      </c>
      <c r="AR203" s="30">
        <v>0.5</v>
      </c>
      <c r="AS203" s="30">
        <v>0.1607142857142857</v>
      </c>
      <c r="AT203" s="30">
        <v>0</v>
      </c>
      <c r="AU203" s="27">
        <v>0.82</v>
      </c>
      <c r="AV203" s="27">
        <v>3.44</v>
      </c>
      <c r="AW203" s="27">
        <v>2.62</v>
      </c>
      <c r="AX203" s="27">
        <v>2.6545454545454539</v>
      </c>
      <c r="AY203">
        <v>2.6545454545454552</v>
      </c>
      <c r="AZ203">
        <v>5.9865512095454543</v>
      </c>
      <c r="BA203" s="62">
        <v>0.50734392504100967</v>
      </c>
    </row>
    <row r="204" spans="1:55" x14ac:dyDescent="0.3">
      <c r="A204" s="2" t="s">
        <v>175</v>
      </c>
      <c r="B204" s="15" t="s">
        <v>796</v>
      </c>
      <c r="C204" s="15"/>
      <c r="F204" s="2">
        <v>2.85</v>
      </c>
      <c r="G204" s="2" t="s">
        <v>176</v>
      </c>
      <c r="H204" s="11" t="s">
        <v>583</v>
      </c>
      <c r="I204" t="s">
        <v>658</v>
      </c>
      <c r="J204"/>
      <c r="L204" s="27">
        <v>1</v>
      </c>
      <c r="M204">
        <v>2</v>
      </c>
      <c r="N204">
        <v>0</v>
      </c>
      <c r="O204" s="2">
        <v>3.9045000000000001</v>
      </c>
      <c r="P204" s="2">
        <v>3.9045000000000001</v>
      </c>
      <c r="Q204" s="2">
        <v>21.652100000000001</v>
      </c>
      <c r="R204" s="2" t="s">
        <v>516</v>
      </c>
      <c r="T204" s="27">
        <v>11.30538971</v>
      </c>
      <c r="U204" s="27">
        <v>11.30538971</v>
      </c>
      <c r="V204" s="27">
        <v>11.30538971</v>
      </c>
      <c r="W204">
        <v>3.8996</v>
      </c>
      <c r="X204">
        <v>3.8996</v>
      </c>
      <c r="Y204">
        <v>21.687999999999999</v>
      </c>
      <c r="Z204">
        <v>0</v>
      </c>
      <c r="AD204">
        <v>14</v>
      </c>
      <c r="AE204" s="57">
        <f t="shared" si="10"/>
        <v>330.08886816502502</v>
      </c>
      <c r="AF204" s="59">
        <v>169.7295487154349</v>
      </c>
      <c r="AG204" s="57">
        <v>329.80681691007999</v>
      </c>
      <c r="AH204" s="57">
        <v>0</v>
      </c>
      <c r="AJ204" s="53">
        <v>8.248416440128592E-2</v>
      </c>
      <c r="AK204" s="54">
        <v>8.4898184526107132E-2</v>
      </c>
      <c r="AM204" s="30">
        <v>1.7272727272727271</v>
      </c>
      <c r="AN204" s="30">
        <v>2.545454545454545</v>
      </c>
      <c r="AO204" s="30">
        <v>1.7272727272727271</v>
      </c>
      <c r="AP204" s="30">
        <v>0</v>
      </c>
      <c r="AQ204" s="30">
        <v>0.2878787878787879</v>
      </c>
      <c r="AR204" s="30">
        <v>0.42424242424242431</v>
      </c>
      <c r="AS204" s="30">
        <v>0.2878787878787879</v>
      </c>
      <c r="AT204" s="30">
        <v>0</v>
      </c>
      <c r="AU204" s="27">
        <v>1.1000000000000001</v>
      </c>
      <c r="AV204" s="27">
        <v>3.44</v>
      </c>
      <c r="AW204" s="27">
        <v>2.34</v>
      </c>
      <c r="AX204" s="27">
        <v>2.7554545454545449</v>
      </c>
      <c r="AY204">
        <v>2.7554545454545449</v>
      </c>
      <c r="AZ204">
        <v>6.1782631499999994</v>
      </c>
      <c r="BA204" s="62">
        <v>0.46170510468104309</v>
      </c>
      <c r="BB204" s="62">
        <v>0</v>
      </c>
    </row>
    <row r="205" spans="1:55" x14ac:dyDescent="0.3">
      <c r="A205" s="2" t="s">
        <v>5</v>
      </c>
      <c r="B205" s="15" t="s">
        <v>694</v>
      </c>
      <c r="C205" s="15"/>
      <c r="F205" s="2">
        <v>3.5</v>
      </c>
      <c r="G205" s="2" t="s">
        <v>176</v>
      </c>
      <c r="H205" s="11" t="s">
        <v>532</v>
      </c>
      <c r="I205" t="s">
        <v>614</v>
      </c>
      <c r="J205"/>
      <c r="L205" s="27">
        <v>1</v>
      </c>
      <c r="M205">
        <v>1</v>
      </c>
      <c r="N205">
        <v>0</v>
      </c>
      <c r="O205" s="2">
        <v>3.8650000000000002</v>
      </c>
      <c r="P205" s="2">
        <v>3.8650000000000002</v>
      </c>
      <c r="Q205" s="2">
        <v>14.974299999999999</v>
      </c>
      <c r="R205" s="2" t="s">
        <v>439</v>
      </c>
      <c r="T205" s="27">
        <v>3.9661010000000001</v>
      </c>
      <c r="U205" s="27">
        <v>3.9661010000000001</v>
      </c>
      <c r="V205" s="27">
        <v>15.283337</v>
      </c>
      <c r="W205">
        <v>3.8586499999999999</v>
      </c>
      <c r="X205">
        <v>3.8586499999999999</v>
      </c>
      <c r="Y205">
        <v>14.9108</v>
      </c>
      <c r="Z205">
        <v>0</v>
      </c>
      <c r="AD205">
        <v>20</v>
      </c>
      <c r="AE205" s="57">
        <f t="shared" si="10"/>
        <v>223.6894626175</v>
      </c>
      <c r="AF205" s="59">
        <v>240.40623599981481</v>
      </c>
      <c r="AG205" s="57">
        <v>222.00958249733301</v>
      </c>
      <c r="AH205" s="57">
        <v>0</v>
      </c>
      <c r="AJ205" s="53">
        <v>8.3192517518619641E-2</v>
      </c>
      <c r="AK205" s="54">
        <v>9.0086201573034624E-2</v>
      </c>
      <c r="AM205" s="30">
        <v>1.75</v>
      </c>
      <c r="AN205" s="30">
        <v>2.5</v>
      </c>
      <c r="AO205" s="30">
        <v>0.75</v>
      </c>
      <c r="AP205" s="30">
        <v>0</v>
      </c>
      <c r="AQ205" s="30">
        <v>0.35</v>
      </c>
      <c r="AR205" s="30">
        <v>0.5</v>
      </c>
      <c r="AS205" s="30">
        <v>0.15</v>
      </c>
      <c r="AT205" s="30">
        <v>0</v>
      </c>
      <c r="AU205" s="27">
        <v>0.82</v>
      </c>
      <c r="AV205" s="27">
        <v>3.44</v>
      </c>
      <c r="AW205" s="27">
        <v>2.62</v>
      </c>
      <c r="AX205" s="27">
        <v>2.6262500000000002</v>
      </c>
      <c r="AY205">
        <v>2.6262500000000002</v>
      </c>
      <c r="AZ205">
        <v>5.9612134765624996</v>
      </c>
      <c r="BA205" s="62">
        <v>0.50467688585120674</v>
      </c>
      <c r="BB205" s="62">
        <v>0.54649654829675798</v>
      </c>
    </row>
    <row r="206" spans="1:55" s="5" customFormat="1" x14ac:dyDescent="0.3">
      <c r="A206" s="5" t="s">
        <v>177</v>
      </c>
      <c r="B206" s="41" t="s">
        <v>797</v>
      </c>
      <c r="C206" s="41"/>
      <c r="F206" s="5">
        <v>2.65</v>
      </c>
      <c r="G206" s="5" t="s">
        <v>176</v>
      </c>
      <c r="H206" s="42">
        <v>-2</v>
      </c>
      <c r="I206" s="5">
        <v>-1</v>
      </c>
      <c r="L206" s="43">
        <v>0</v>
      </c>
      <c r="M206">
        <v>0</v>
      </c>
      <c r="N206">
        <v>0</v>
      </c>
      <c r="T206" s="43">
        <v>0</v>
      </c>
      <c r="U206" s="43"/>
      <c r="V206" s="43"/>
      <c r="W206">
        <v>0</v>
      </c>
      <c r="X206"/>
      <c r="Y206"/>
      <c r="Z206">
        <v>0</v>
      </c>
      <c r="AA206"/>
      <c r="AB206"/>
      <c r="AD206" s="5">
        <v>20</v>
      </c>
      <c r="AE206" s="57">
        <f t="shared" si="10"/>
        <v>0</v>
      </c>
      <c r="AF206" s="59">
        <v>0</v>
      </c>
      <c r="AG206" s="57">
        <v>0</v>
      </c>
      <c r="AH206" s="57">
        <v>0</v>
      </c>
      <c r="AI206" s="54"/>
      <c r="AJ206" s="53"/>
      <c r="AK206" s="54"/>
      <c r="AL206" s="54"/>
      <c r="AM206" s="5">
        <v>1.75</v>
      </c>
      <c r="AN206" s="5">
        <v>2.5</v>
      </c>
      <c r="AO206" s="5">
        <v>1.375</v>
      </c>
      <c r="AP206" s="5">
        <v>0</v>
      </c>
      <c r="AQ206" s="5">
        <v>0.31111111111111112</v>
      </c>
      <c r="AR206" s="5">
        <v>0.44444444444444442</v>
      </c>
      <c r="AS206" s="5">
        <v>0.24444444444444441</v>
      </c>
      <c r="AT206" s="5">
        <v>0</v>
      </c>
      <c r="AU206" s="43">
        <v>1</v>
      </c>
      <c r="AV206" s="43">
        <v>3.44</v>
      </c>
      <c r="AW206" s="43">
        <v>2.44</v>
      </c>
      <c r="AX206" s="43">
        <v>2.6956250000000002</v>
      </c>
      <c r="AY206" s="5">
        <v>2.6956250000000002</v>
      </c>
      <c r="AZ206" s="5">
        <v>6.0930154356250004</v>
      </c>
      <c r="BA206" s="62"/>
      <c r="BB206" s="62"/>
      <c r="BC206" s="62"/>
    </row>
    <row r="207" spans="1:55" x14ac:dyDescent="0.3">
      <c r="A207" s="2" t="s">
        <v>178</v>
      </c>
      <c r="B207" s="15" t="s">
        <v>798</v>
      </c>
      <c r="C207" s="15"/>
      <c r="F207" s="2">
        <v>3.1</v>
      </c>
      <c r="G207" s="2" t="s">
        <v>176</v>
      </c>
      <c r="H207" s="11" t="s">
        <v>584</v>
      </c>
      <c r="I207" t="s">
        <v>659</v>
      </c>
      <c r="J207"/>
      <c r="L207" s="27">
        <v>1</v>
      </c>
      <c r="M207">
        <v>1</v>
      </c>
      <c r="N207">
        <v>0</v>
      </c>
      <c r="O207" s="2">
        <v>3.9007999999999998</v>
      </c>
      <c r="P207" s="2">
        <v>3.9007999999999998</v>
      </c>
      <c r="Q207" s="2">
        <v>15.317</v>
      </c>
      <c r="R207" s="2" t="s">
        <v>439</v>
      </c>
      <c r="T207" s="27">
        <v>3.9860820000000001</v>
      </c>
      <c r="U207" s="27">
        <v>3.9860820000000001</v>
      </c>
      <c r="V207" s="27">
        <v>15.440419</v>
      </c>
      <c r="W207">
        <v>3.8944000000000001</v>
      </c>
      <c r="X207">
        <v>3.8944000000000001</v>
      </c>
      <c r="Y207">
        <v>15.271000000000001</v>
      </c>
      <c r="Z207">
        <v>0</v>
      </c>
      <c r="AD207">
        <v>20</v>
      </c>
      <c r="AE207" s="57">
        <f t="shared" si="10"/>
        <v>233.06715788288</v>
      </c>
      <c r="AF207" s="59">
        <v>245.33049696160739</v>
      </c>
      <c r="AG207" s="57">
        <v>231.60535161856001</v>
      </c>
      <c r="AH207" s="57">
        <v>0</v>
      </c>
      <c r="AJ207" s="53">
        <v>8.1522681638434333E-2</v>
      </c>
      <c r="AK207" s="54">
        <v>8.6353790446685313E-2</v>
      </c>
      <c r="AM207" s="30">
        <v>1.75</v>
      </c>
      <c r="AN207" s="30">
        <v>2.5</v>
      </c>
      <c r="AO207" s="30">
        <v>0.75</v>
      </c>
      <c r="AP207" s="30">
        <v>0</v>
      </c>
      <c r="AQ207" s="30">
        <v>0.35</v>
      </c>
      <c r="AR207" s="30">
        <v>0.5</v>
      </c>
      <c r="AS207" s="30">
        <v>0.15</v>
      </c>
      <c r="AT207" s="30">
        <v>0</v>
      </c>
      <c r="AU207" s="27">
        <v>0.82</v>
      </c>
      <c r="AV207" s="27">
        <v>3.44</v>
      </c>
      <c r="AW207" s="27">
        <v>2.62</v>
      </c>
      <c r="AX207" s="27">
        <v>2.62</v>
      </c>
      <c r="AY207">
        <v>2.62</v>
      </c>
      <c r="AZ207">
        <v>5.9367901628125006</v>
      </c>
      <c r="BA207" s="62">
        <v>0.52249469585014929</v>
      </c>
      <c r="BB207" s="62">
        <v>0.55345821025686881</v>
      </c>
    </row>
    <row r="208" spans="1:55" x14ac:dyDescent="0.3">
      <c r="A208" s="5" t="s">
        <v>179</v>
      </c>
      <c r="B208" s="41" t="s">
        <v>799</v>
      </c>
      <c r="C208" s="41"/>
      <c r="D208" s="5"/>
      <c r="E208" s="5"/>
      <c r="F208" s="5">
        <v>2.66</v>
      </c>
      <c r="G208" s="5" t="s">
        <v>176</v>
      </c>
      <c r="H208" s="42">
        <v>-2</v>
      </c>
      <c r="I208" s="5">
        <v>-1</v>
      </c>
      <c r="J208" s="5"/>
      <c r="K208" s="5"/>
      <c r="L208" s="43">
        <v>0</v>
      </c>
      <c r="M208">
        <v>0</v>
      </c>
      <c r="N208">
        <v>0</v>
      </c>
      <c r="O208" s="5"/>
      <c r="P208" s="5"/>
      <c r="Q208" s="5"/>
      <c r="R208" s="5"/>
      <c r="S208" s="5"/>
      <c r="T208" s="43">
        <v>0</v>
      </c>
      <c r="U208" s="43"/>
      <c r="V208" s="43"/>
      <c r="W208">
        <v>0</v>
      </c>
      <c r="Z208">
        <v>0</v>
      </c>
      <c r="AC208" s="5"/>
      <c r="AD208" s="5">
        <v>20</v>
      </c>
      <c r="AE208" s="57">
        <f t="shared" si="10"/>
        <v>0</v>
      </c>
      <c r="AF208" s="59">
        <v>0</v>
      </c>
      <c r="AG208" s="57">
        <v>0</v>
      </c>
      <c r="AH208" s="57">
        <v>0</v>
      </c>
      <c r="AJ208" s="53"/>
      <c r="AM208" s="5">
        <v>1.75</v>
      </c>
      <c r="AN208" s="5">
        <v>2.5</v>
      </c>
      <c r="AO208" s="5">
        <v>1.375</v>
      </c>
      <c r="AP208" s="5">
        <v>0</v>
      </c>
      <c r="AQ208" s="5">
        <v>0.31111111111111112</v>
      </c>
      <c r="AR208" s="5">
        <v>0.44444444444444442</v>
      </c>
      <c r="AS208" s="5">
        <v>0.24444444444444441</v>
      </c>
      <c r="AT208" s="5">
        <v>0</v>
      </c>
      <c r="AU208" s="43">
        <v>0.95</v>
      </c>
      <c r="AV208" s="43">
        <v>3.44</v>
      </c>
      <c r="AW208" s="43">
        <v>2.4900000000000002</v>
      </c>
      <c r="AX208" s="43">
        <v>2.6893750000000001</v>
      </c>
      <c r="AY208" s="5">
        <v>2.6893750000000001</v>
      </c>
      <c r="AZ208" s="5">
        <v>6.0685921218750014</v>
      </c>
    </row>
    <row r="209" spans="1:55" x14ac:dyDescent="0.3">
      <c r="A209" s="2" t="s">
        <v>180</v>
      </c>
      <c r="B209" s="15" t="s">
        <v>800</v>
      </c>
      <c r="C209" s="15"/>
      <c r="F209" s="2">
        <v>3.6</v>
      </c>
      <c r="G209" s="2" t="s">
        <v>176</v>
      </c>
      <c r="H209" s="11">
        <v>-1</v>
      </c>
      <c r="I209">
        <v>-1</v>
      </c>
      <c r="J209"/>
      <c r="K209" s="2">
        <v>2</v>
      </c>
      <c r="L209" s="27">
        <v>0</v>
      </c>
      <c r="M209">
        <v>0</v>
      </c>
      <c r="N209">
        <v>0</v>
      </c>
      <c r="O209" s="2">
        <v>3.9287999999999998</v>
      </c>
      <c r="P209" s="2">
        <v>3.9287999999999998</v>
      </c>
      <c r="Q209" s="2">
        <v>30.2698</v>
      </c>
      <c r="R209" s="2" t="s">
        <v>439</v>
      </c>
      <c r="T209" s="27">
        <v>0</v>
      </c>
      <c r="U209" s="27"/>
      <c r="V209" s="27"/>
      <c r="W209">
        <v>0</v>
      </c>
      <c r="Z209">
        <v>0</v>
      </c>
      <c r="AD209">
        <v>20</v>
      </c>
      <c r="AE209" s="57">
        <f t="shared" si="10"/>
        <v>467.22857285491193</v>
      </c>
      <c r="AF209" s="59">
        <v>0</v>
      </c>
      <c r="AG209" s="57">
        <v>0</v>
      </c>
      <c r="AH209" s="57">
        <v>0</v>
      </c>
      <c r="AI209" s="54">
        <f t="shared" ref="AI209:AI212" si="11">K209*AD209/AE209</f>
        <v>8.5611202576048706E-2</v>
      </c>
      <c r="AJ209" s="53"/>
      <c r="AM209" s="30">
        <v>1.882352941176471</v>
      </c>
      <c r="AN209" s="30">
        <v>2.3529411764705879</v>
      </c>
      <c r="AO209" s="30">
        <v>0.47058823529411759</v>
      </c>
      <c r="AP209" s="30">
        <v>0</v>
      </c>
      <c r="AQ209" s="30">
        <v>0.4</v>
      </c>
      <c r="AR209" s="30">
        <v>0.5</v>
      </c>
      <c r="AS209" s="30">
        <v>9.9999999999999992E-2</v>
      </c>
      <c r="AT209" s="30">
        <v>0</v>
      </c>
      <c r="AU209" s="27">
        <v>0.82</v>
      </c>
      <c r="AV209" s="27">
        <v>3.44</v>
      </c>
      <c r="AW209" s="27">
        <v>2.62</v>
      </c>
      <c r="AX209" s="27">
        <v>2.5211764705882351</v>
      </c>
      <c r="AY209">
        <v>2.521176470588236</v>
      </c>
      <c r="AZ209">
        <v>5.6793405594117647</v>
      </c>
    </row>
    <row r="210" spans="1:55" x14ac:dyDescent="0.3">
      <c r="A210" s="2" t="s">
        <v>181</v>
      </c>
      <c r="B210" s="15" t="s">
        <v>801</v>
      </c>
      <c r="C210" s="15"/>
      <c r="F210" s="2">
        <v>2.4</v>
      </c>
      <c r="G210" s="2" t="s">
        <v>176</v>
      </c>
      <c r="H210" s="11" t="s">
        <v>585</v>
      </c>
      <c r="I210" t="s">
        <v>660</v>
      </c>
      <c r="J210"/>
      <c r="K210" s="2">
        <v>2</v>
      </c>
      <c r="L210" s="27">
        <v>1</v>
      </c>
      <c r="M210">
        <v>2</v>
      </c>
      <c r="N210">
        <v>0</v>
      </c>
      <c r="O210" s="2">
        <v>3.8313999999999999</v>
      </c>
      <c r="P210" s="2">
        <v>3.8313999999999999</v>
      </c>
      <c r="Q210" s="2">
        <v>28.871400000000001</v>
      </c>
      <c r="R210" s="2" t="s">
        <v>440</v>
      </c>
      <c r="T210" s="27">
        <v>14.88329339</v>
      </c>
      <c r="U210" s="27">
        <v>14.88329339</v>
      </c>
      <c r="V210" s="27">
        <v>14.88329339</v>
      </c>
      <c r="W210">
        <v>3.8250999999999999</v>
      </c>
      <c r="X210">
        <v>3.8250999999999999</v>
      </c>
      <c r="Y210">
        <v>28.884</v>
      </c>
      <c r="Z210">
        <v>0</v>
      </c>
      <c r="AD210">
        <v>20</v>
      </c>
      <c r="AE210" s="57">
        <f t="shared" si="10"/>
        <v>423.82135294154398</v>
      </c>
      <c r="AF210" s="59">
        <v>218.43262216091571</v>
      </c>
      <c r="AG210" s="57">
        <v>422.61306904883998</v>
      </c>
      <c r="AH210" s="57">
        <v>0</v>
      </c>
      <c r="AI210" s="54">
        <f t="shared" si="11"/>
        <v>9.4379388207741013E-2</v>
      </c>
      <c r="AJ210" s="53">
        <v>9.1561415150097566E-2</v>
      </c>
      <c r="AK210" s="54">
        <v>9.4649226276950119E-2</v>
      </c>
      <c r="AM210" s="30">
        <v>1.882352941176471</v>
      </c>
      <c r="AN210" s="30">
        <v>2.3529411764705879</v>
      </c>
      <c r="AO210" s="30">
        <v>1.6470588235294119</v>
      </c>
      <c r="AP210" s="30">
        <v>0</v>
      </c>
      <c r="AQ210" s="30">
        <v>0.32</v>
      </c>
      <c r="AR210" s="30">
        <v>0.4</v>
      </c>
      <c r="AS210" s="30">
        <v>0.28000000000000003</v>
      </c>
      <c r="AT210" s="30">
        <v>0</v>
      </c>
      <c r="AU210" s="27">
        <v>1.1000000000000001</v>
      </c>
      <c r="AV210" s="27">
        <v>3.44</v>
      </c>
      <c r="AW210" s="27">
        <v>2.34</v>
      </c>
      <c r="AX210" s="27">
        <v>2.651764705882353</v>
      </c>
      <c r="AY210">
        <v>2.651764705882353</v>
      </c>
      <c r="AZ210">
        <v>5.9274383647058819</v>
      </c>
      <c r="BA210" s="62">
        <v>0.55146660057091235</v>
      </c>
      <c r="BB210" s="62">
        <v>0.57006422384419775</v>
      </c>
    </row>
    <row r="211" spans="1:55" x14ac:dyDescent="0.3">
      <c r="A211" s="2" t="s">
        <v>175</v>
      </c>
      <c r="B211" s="19" t="s">
        <v>796</v>
      </c>
      <c r="C211" s="15"/>
      <c r="D211" s="2" t="s">
        <v>867</v>
      </c>
      <c r="E211" s="2">
        <v>1</v>
      </c>
      <c r="F211" s="2">
        <v>3.15</v>
      </c>
      <c r="G211" s="2" t="s">
        <v>176</v>
      </c>
      <c r="H211" s="11" t="s">
        <v>583</v>
      </c>
      <c r="I211" t="s">
        <v>658</v>
      </c>
      <c r="J211"/>
      <c r="L211" s="27">
        <v>1</v>
      </c>
      <c r="M211">
        <v>2</v>
      </c>
      <c r="N211">
        <v>0</v>
      </c>
      <c r="O211" s="2">
        <v>7.7803000000000004</v>
      </c>
      <c r="P211" s="2">
        <v>7.7803000000000004</v>
      </c>
      <c r="Q211" s="2">
        <v>42.569200000000002</v>
      </c>
      <c r="R211" s="2" t="s">
        <v>516</v>
      </c>
      <c r="T211" s="27">
        <v>11.30538971</v>
      </c>
      <c r="U211" s="27">
        <v>11.30538971</v>
      </c>
      <c r="V211" s="27">
        <v>11.30538971</v>
      </c>
      <c r="W211">
        <v>3.8996</v>
      </c>
      <c r="X211">
        <v>3.8996</v>
      </c>
      <c r="Y211">
        <v>21.687999999999999</v>
      </c>
      <c r="Z211">
        <v>0</v>
      </c>
      <c r="AD211">
        <v>14</v>
      </c>
      <c r="AE211" s="57">
        <f t="shared" si="10"/>
        <v>2576.8442821368285</v>
      </c>
      <c r="AF211" s="59">
        <v>169.7295487154349</v>
      </c>
      <c r="AG211" s="57">
        <v>329.80681691007999</v>
      </c>
      <c r="AH211" s="57">
        <v>0</v>
      </c>
      <c r="AJ211" s="53">
        <v>8.248416440128592E-2</v>
      </c>
      <c r="AK211" s="54">
        <v>8.4898184526107132E-2</v>
      </c>
      <c r="AM211" s="30">
        <v>1.7272727272727271</v>
      </c>
      <c r="AN211" s="30">
        <v>2.545454545454545</v>
      </c>
      <c r="AO211" s="30">
        <v>1.7272727272727271</v>
      </c>
      <c r="AP211" s="30">
        <v>0</v>
      </c>
      <c r="AQ211" s="30">
        <v>0.2878787878787879</v>
      </c>
      <c r="AR211" s="30">
        <v>0.42424242424242431</v>
      </c>
      <c r="AS211" s="30">
        <v>0.2878787878787879</v>
      </c>
      <c r="AT211" s="30">
        <v>0</v>
      </c>
      <c r="AU211" s="27">
        <v>1.1000000000000001</v>
      </c>
      <c r="AV211" s="27">
        <v>3.44</v>
      </c>
      <c r="AW211" s="27">
        <v>2.34</v>
      </c>
      <c r="AX211" s="27">
        <v>2.7554545454545449</v>
      </c>
      <c r="AY211">
        <v>2.7554545454545449</v>
      </c>
      <c r="AZ211">
        <v>6.1782631499999994</v>
      </c>
      <c r="BA211" s="62">
        <v>0.46170510468104309</v>
      </c>
      <c r="BB211" s="62">
        <v>0</v>
      </c>
    </row>
    <row r="212" spans="1:55" x14ac:dyDescent="0.3">
      <c r="A212" s="2" t="s">
        <v>177</v>
      </c>
      <c r="B212" s="19" t="s">
        <v>797</v>
      </c>
      <c r="C212" s="15"/>
      <c r="D212" s="2" t="s">
        <v>867</v>
      </c>
      <c r="E212" s="2">
        <v>1</v>
      </c>
      <c r="F212" s="2">
        <v>3.14</v>
      </c>
      <c r="G212" s="2" t="s">
        <v>176</v>
      </c>
      <c r="H212" s="11">
        <v>-1</v>
      </c>
      <c r="I212">
        <v>-1</v>
      </c>
      <c r="J212"/>
      <c r="K212" s="2">
        <v>1</v>
      </c>
      <c r="L212" s="27">
        <v>0</v>
      </c>
      <c r="M212">
        <v>0</v>
      </c>
      <c r="N212">
        <v>0</v>
      </c>
      <c r="O212" s="2">
        <v>3.84</v>
      </c>
      <c r="P212" s="2">
        <v>3.84</v>
      </c>
      <c r="Q212" s="2">
        <v>15.007</v>
      </c>
      <c r="T212" s="27">
        <v>0</v>
      </c>
      <c r="U212" s="27"/>
      <c r="V212" s="27"/>
      <c r="W212">
        <v>0</v>
      </c>
      <c r="Z212">
        <v>0</v>
      </c>
      <c r="AD212">
        <v>20</v>
      </c>
      <c r="AE212" s="57">
        <f t="shared" si="10"/>
        <v>221.28721919999998</v>
      </c>
      <c r="AF212" s="59">
        <v>0</v>
      </c>
      <c r="AG212" s="57">
        <v>0</v>
      </c>
      <c r="AH212" s="57">
        <v>0</v>
      </c>
      <c r="AI212" s="54">
        <f t="shared" si="11"/>
        <v>9.0380276241457697E-2</v>
      </c>
      <c r="AJ212" s="53"/>
      <c r="AM212" s="30">
        <v>1.75</v>
      </c>
      <c r="AN212" s="30">
        <v>2.5</v>
      </c>
      <c r="AO212" s="30">
        <v>1.375</v>
      </c>
      <c r="AP212" s="30">
        <v>0</v>
      </c>
      <c r="AQ212" s="30">
        <v>0.31111111111111112</v>
      </c>
      <c r="AR212" s="30">
        <v>0.44444444444444442</v>
      </c>
      <c r="AS212" s="30">
        <v>0.24444444444444441</v>
      </c>
      <c r="AT212" s="30">
        <v>0</v>
      </c>
      <c r="AU212" s="27">
        <v>1</v>
      </c>
      <c r="AV212" s="27">
        <v>3.44</v>
      </c>
      <c r="AW212" s="27">
        <v>2.44</v>
      </c>
      <c r="AX212" s="27">
        <v>2.6956250000000002</v>
      </c>
      <c r="AY212">
        <v>2.6956250000000002</v>
      </c>
      <c r="AZ212">
        <v>6.0930154356250004</v>
      </c>
    </row>
    <row r="213" spans="1:55" s="5" customFormat="1" x14ac:dyDescent="0.3">
      <c r="A213" s="5" t="s">
        <v>179</v>
      </c>
      <c r="B213" s="48" t="s">
        <v>799</v>
      </c>
      <c r="C213" s="41"/>
      <c r="D213" s="5" t="s">
        <v>867</v>
      </c>
      <c r="E213" s="5">
        <v>1</v>
      </c>
      <c r="F213" s="5">
        <v>3.22</v>
      </c>
      <c r="G213" s="5" t="s">
        <v>176</v>
      </c>
      <c r="H213" s="42">
        <v>-2</v>
      </c>
      <c r="I213" s="5">
        <v>-1</v>
      </c>
      <c r="L213" s="43">
        <v>0</v>
      </c>
      <c r="M213">
        <v>0</v>
      </c>
      <c r="N213">
        <v>0</v>
      </c>
      <c r="T213" s="43">
        <v>0</v>
      </c>
      <c r="U213" s="43"/>
      <c r="V213" s="43"/>
      <c r="W213">
        <v>0</v>
      </c>
      <c r="X213"/>
      <c r="Y213"/>
      <c r="Z213">
        <v>0</v>
      </c>
      <c r="AA213"/>
      <c r="AB213"/>
      <c r="AD213" s="5">
        <v>20</v>
      </c>
      <c r="AE213" s="57">
        <f t="shared" si="10"/>
        <v>0</v>
      </c>
      <c r="AF213" s="59">
        <v>0</v>
      </c>
      <c r="AG213" s="57">
        <v>0</v>
      </c>
      <c r="AH213" s="57">
        <v>0</v>
      </c>
      <c r="AI213" s="54"/>
      <c r="AJ213" s="53"/>
      <c r="AK213" s="54"/>
      <c r="AL213" s="54"/>
      <c r="AM213" s="5">
        <v>1.75</v>
      </c>
      <c r="AN213" s="5">
        <v>2.5</v>
      </c>
      <c r="AO213" s="5">
        <v>1.375</v>
      </c>
      <c r="AP213" s="5">
        <v>0</v>
      </c>
      <c r="AQ213" s="5">
        <v>0.31111111111111112</v>
      </c>
      <c r="AR213" s="5">
        <v>0.44444444444444442</v>
      </c>
      <c r="AS213" s="5">
        <v>0.24444444444444441</v>
      </c>
      <c r="AT213" s="5">
        <v>0</v>
      </c>
      <c r="AU213" s="43">
        <v>0.95</v>
      </c>
      <c r="AV213" s="43">
        <v>3.44</v>
      </c>
      <c r="AW213" s="43">
        <v>2.4900000000000002</v>
      </c>
      <c r="AX213" s="43">
        <v>2.6893750000000001</v>
      </c>
      <c r="AY213" s="5">
        <v>2.6893750000000001</v>
      </c>
      <c r="AZ213" s="5">
        <v>6.0685921218750014</v>
      </c>
      <c r="BA213" s="62"/>
      <c r="BB213" s="62"/>
      <c r="BC213" s="62"/>
    </row>
    <row r="214" spans="1:55" x14ac:dyDescent="0.3">
      <c r="A214" s="2" t="s">
        <v>181</v>
      </c>
      <c r="B214" s="19" t="s">
        <v>801</v>
      </c>
      <c r="C214" s="15"/>
      <c r="D214" s="2" t="s">
        <v>867</v>
      </c>
      <c r="E214" s="2">
        <v>1</v>
      </c>
      <c r="F214" s="2">
        <v>3.42</v>
      </c>
      <c r="G214" s="2" t="s">
        <v>176</v>
      </c>
      <c r="H214" s="11" t="s">
        <v>585</v>
      </c>
      <c r="I214" t="s">
        <v>660</v>
      </c>
      <c r="J214"/>
      <c r="L214" s="27">
        <v>1</v>
      </c>
      <c r="M214">
        <v>2</v>
      </c>
      <c r="N214">
        <v>0</v>
      </c>
      <c r="O214" s="2">
        <v>7.7803000000000004</v>
      </c>
      <c r="P214" s="2">
        <v>7.7803000000000004</v>
      </c>
      <c r="Q214" s="2">
        <v>42.569200000000002</v>
      </c>
      <c r="R214" s="2" t="s">
        <v>516</v>
      </c>
      <c r="T214" s="27">
        <v>14.88329339</v>
      </c>
      <c r="U214" s="27">
        <v>14.88329339</v>
      </c>
      <c r="V214" s="27">
        <v>14.88329339</v>
      </c>
      <c r="W214">
        <v>3.8250999999999999</v>
      </c>
      <c r="X214">
        <v>3.8250999999999999</v>
      </c>
      <c r="Y214">
        <v>28.884</v>
      </c>
      <c r="Z214">
        <v>0</v>
      </c>
      <c r="AD214">
        <v>20</v>
      </c>
      <c r="AE214" s="57">
        <f t="shared" si="10"/>
        <v>2576.8442821368285</v>
      </c>
      <c r="AF214" s="59">
        <v>218.43262216091571</v>
      </c>
      <c r="AG214" s="57">
        <v>422.61306904883998</v>
      </c>
      <c r="AH214" s="57">
        <v>0</v>
      </c>
      <c r="AJ214" s="53">
        <v>9.1561415150097566E-2</v>
      </c>
      <c r="AK214" s="54">
        <v>9.4649226276950119E-2</v>
      </c>
      <c r="AM214" s="30">
        <v>1.882352941176471</v>
      </c>
      <c r="AN214" s="30">
        <v>2.3529411764705879</v>
      </c>
      <c r="AO214" s="30">
        <v>1.6470588235294119</v>
      </c>
      <c r="AP214" s="30">
        <v>0</v>
      </c>
      <c r="AQ214" s="30">
        <v>0.32</v>
      </c>
      <c r="AR214" s="30">
        <v>0.4</v>
      </c>
      <c r="AS214" s="30">
        <v>0.28000000000000003</v>
      </c>
      <c r="AT214" s="30">
        <v>0</v>
      </c>
      <c r="AU214" s="27">
        <v>1.1000000000000001</v>
      </c>
      <c r="AV214" s="27">
        <v>3.44</v>
      </c>
      <c r="AW214" s="27">
        <v>2.34</v>
      </c>
      <c r="AX214" s="27">
        <v>2.651764705882353</v>
      </c>
      <c r="AY214">
        <v>2.651764705882353</v>
      </c>
      <c r="AZ214">
        <v>5.9274383647058819</v>
      </c>
      <c r="BA214" s="62">
        <v>0.55146660057091235</v>
      </c>
      <c r="BB214" s="62">
        <v>0.57006422384419775</v>
      </c>
    </row>
    <row r="215" spans="1:55" x14ac:dyDescent="0.3">
      <c r="A215" s="2" t="s">
        <v>38</v>
      </c>
      <c r="B215" s="15" t="s">
        <v>718</v>
      </c>
      <c r="C215" s="15"/>
      <c r="F215" s="2">
        <v>3.9</v>
      </c>
      <c r="G215" s="2" t="s">
        <v>182</v>
      </c>
      <c r="H215" s="11" t="s">
        <v>549</v>
      </c>
      <c r="I215" t="s">
        <v>630</v>
      </c>
      <c r="J215"/>
      <c r="L215" s="27">
        <v>1</v>
      </c>
      <c r="M215">
        <v>1</v>
      </c>
      <c r="N215">
        <v>0</v>
      </c>
      <c r="T215" s="27">
        <v>5.8532381300000003</v>
      </c>
      <c r="U215" s="27">
        <v>5.8532371599999999</v>
      </c>
      <c r="V215" s="27">
        <v>11.912811489999999</v>
      </c>
      <c r="W215">
        <v>5.7946</v>
      </c>
      <c r="X215">
        <v>5.7946</v>
      </c>
      <c r="Y215">
        <v>11.787599999999999</v>
      </c>
      <c r="Z215">
        <v>0</v>
      </c>
      <c r="AD215">
        <v>30</v>
      </c>
      <c r="AE215" s="57">
        <f t="shared" si="10"/>
        <v>0</v>
      </c>
      <c r="AF215" s="59">
        <v>353.45760058531442</v>
      </c>
      <c r="AG215" s="57">
        <v>342.77011164986573</v>
      </c>
      <c r="AH215" s="57">
        <v>0</v>
      </c>
      <c r="AJ215" s="53">
        <v>8.487580957467307E-2</v>
      </c>
      <c r="AK215" s="54">
        <v>8.752221672887435E-2</v>
      </c>
      <c r="AM215" s="30">
        <v>1.833333333333333</v>
      </c>
      <c r="AN215" s="30">
        <v>2.5</v>
      </c>
      <c r="AO215" s="30">
        <v>0.66666666666666663</v>
      </c>
      <c r="AP215" s="30">
        <v>0</v>
      </c>
      <c r="AQ215" s="30">
        <v>0.36666666666666659</v>
      </c>
      <c r="AR215" s="30">
        <v>0.5</v>
      </c>
      <c r="AS215" s="30">
        <v>0.1333333333333333</v>
      </c>
      <c r="AT215" s="30">
        <v>0</v>
      </c>
      <c r="AU215" s="27">
        <v>0.89</v>
      </c>
      <c r="AV215" s="27">
        <v>3.44</v>
      </c>
      <c r="AW215" s="27">
        <v>2.5499999999999998</v>
      </c>
      <c r="AX215" s="27">
        <v>2.6020833333333329</v>
      </c>
      <c r="AY215">
        <v>2.6020833333333329</v>
      </c>
      <c r="AZ215">
        <v>5.9098726145833336</v>
      </c>
      <c r="BA215" s="62">
        <v>0.57410011132036598</v>
      </c>
      <c r="BB215" s="62">
        <v>0.59200041353179045</v>
      </c>
    </row>
    <row r="216" spans="1:55" x14ac:dyDescent="0.3">
      <c r="A216" s="2" t="s">
        <v>48</v>
      </c>
      <c r="B216" s="15" t="s">
        <v>728</v>
      </c>
      <c r="C216" s="15"/>
      <c r="F216" s="2">
        <v>4.3</v>
      </c>
      <c r="G216" s="2" t="s">
        <v>183</v>
      </c>
      <c r="H216" s="11" t="s">
        <v>556</v>
      </c>
      <c r="I216" t="s">
        <v>634</v>
      </c>
      <c r="J216"/>
      <c r="L216" s="27">
        <v>2</v>
      </c>
      <c r="M216">
        <v>8</v>
      </c>
      <c r="N216">
        <v>0</v>
      </c>
      <c r="T216" s="27">
        <v>7.4836094600000003</v>
      </c>
      <c r="U216" s="27">
        <v>7.4836094600000003</v>
      </c>
      <c r="V216" s="27">
        <v>7.4836094600000003</v>
      </c>
      <c r="W216">
        <v>10.34</v>
      </c>
      <c r="X216">
        <v>10.34</v>
      </c>
      <c r="Y216">
        <v>10.34</v>
      </c>
      <c r="Z216">
        <v>0</v>
      </c>
      <c r="AD216">
        <v>14</v>
      </c>
      <c r="AE216" s="57">
        <f t="shared" si="10"/>
        <v>0</v>
      </c>
      <c r="AF216" s="59">
        <v>296.35915518228359</v>
      </c>
      <c r="AG216" s="57">
        <v>1105.507304</v>
      </c>
      <c r="AH216" s="57">
        <v>0</v>
      </c>
      <c r="AJ216" s="53">
        <v>9.4479956196318104E-2</v>
      </c>
      <c r="AK216" s="54">
        <v>0.1013109543417363</v>
      </c>
      <c r="AM216" s="30">
        <v>1.8181818181818179</v>
      </c>
      <c r="AN216" s="30">
        <v>2.545454545454545</v>
      </c>
      <c r="AO216" s="30">
        <v>0.72727272727272729</v>
      </c>
      <c r="AP216" s="30">
        <v>0</v>
      </c>
      <c r="AQ216" s="30">
        <v>0.35714285714285721</v>
      </c>
      <c r="AR216" s="30">
        <v>0.5</v>
      </c>
      <c r="AS216" s="30">
        <v>0.1428571428571429</v>
      </c>
      <c r="AT216" s="30">
        <v>0</v>
      </c>
      <c r="AU216" s="27">
        <v>1</v>
      </c>
      <c r="AV216" s="27">
        <v>3.44</v>
      </c>
      <c r="AW216" s="27">
        <v>2.44</v>
      </c>
      <c r="AX216" s="27">
        <v>2.6618181818181821</v>
      </c>
      <c r="AY216">
        <v>2.6618181818181821</v>
      </c>
      <c r="AZ216">
        <v>6.0537295018181814</v>
      </c>
      <c r="BA216" s="62">
        <v>0.50642227837041764</v>
      </c>
      <c r="BB216" s="62">
        <v>0.5430371307011983</v>
      </c>
    </row>
    <row r="217" spans="1:55" x14ac:dyDescent="0.3">
      <c r="A217" s="2" t="s">
        <v>49</v>
      </c>
      <c r="B217" s="15" t="s">
        <v>729</v>
      </c>
      <c r="C217" s="15"/>
      <c r="F217" s="2">
        <v>4.0999999999999996</v>
      </c>
      <c r="G217" s="2" t="s">
        <v>183</v>
      </c>
      <c r="H217" s="11" t="s">
        <v>557</v>
      </c>
      <c r="I217" t="s">
        <v>635</v>
      </c>
      <c r="J217"/>
      <c r="L217" s="27">
        <v>8</v>
      </c>
      <c r="M217">
        <v>8</v>
      </c>
      <c r="N217">
        <v>0</v>
      </c>
      <c r="T217" s="27">
        <v>5.8017180100000001</v>
      </c>
      <c r="U217" s="27">
        <v>7.9756520899999996</v>
      </c>
      <c r="V217" s="27">
        <v>27.352093400000001</v>
      </c>
      <c r="W217">
        <v>26.646989999999999</v>
      </c>
      <c r="X217">
        <v>7.9359999999999999</v>
      </c>
      <c r="Y217">
        <v>5.7050000000000001</v>
      </c>
      <c r="Z217">
        <v>0</v>
      </c>
      <c r="AD217">
        <v>14</v>
      </c>
      <c r="AE217" s="57">
        <f t="shared" si="10"/>
        <v>0</v>
      </c>
      <c r="AF217" s="59">
        <v>1265.6493143942739</v>
      </c>
      <c r="AG217" s="57">
        <v>1206.4392746112001</v>
      </c>
      <c r="AH217" s="57">
        <v>0</v>
      </c>
      <c r="AJ217" s="53">
        <v>8.8492127105210025E-2</v>
      </c>
      <c r="AK217" s="54">
        <v>9.2835174017436004E-2</v>
      </c>
      <c r="AM217" s="30">
        <v>1.8181818181818179</v>
      </c>
      <c r="AN217" s="30">
        <v>2.545454545454545</v>
      </c>
      <c r="AO217" s="30">
        <v>0.72727272727272729</v>
      </c>
      <c r="AP217" s="30">
        <v>0</v>
      </c>
      <c r="AQ217" s="30">
        <v>0.35714285714285721</v>
      </c>
      <c r="AR217" s="30">
        <v>0.5</v>
      </c>
      <c r="AS217" s="30">
        <v>0.1428571428571429</v>
      </c>
      <c r="AT217" s="30">
        <v>0</v>
      </c>
      <c r="AU217" s="27">
        <v>0.95</v>
      </c>
      <c r="AV217" s="27">
        <v>3.44</v>
      </c>
      <c r="AW217" s="27">
        <v>2.4900000000000002</v>
      </c>
      <c r="AX217" s="27">
        <v>2.6527272727272719</v>
      </c>
      <c r="AY217">
        <v>2.6527272727272728</v>
      </c>
      <c r="AZ217">
        <v>6.0182046818181814</v>
      </c>
      <c r="BA217" s="62">
        <v>0.5176653673612065</v>
      </c>
      <c r="BB217" s="62">
        <v>0.54307152550012683</v>
      </c>
    </row>
    <row r="218" spans="1:55" x14ac:dyDescent="0.3">
      <c r="A218" s="2" t="s">
        <v>46</v>
      </c>
      <c r="B218" s="15" t="s">
        <v>726</v>
      </c>
      <c r="C218" s="15"/>
      <c r="F218" s="2">
        <v>3.2</v>
      </c>
      <c r="G218" s="2" t="s">
        <v>183</v>
      </c>
      <c r="H218" s="11" t="s">
        <v>555</v>
      </c>
      <c r="I218" t="s">
        <v>633</v>
      </c>
      <c r="J218"/>
      <c r="L218" s="27">
        <v>2</v>
      </c>
      <c r="M218">
        <v>4</v>
      </c>
      <c r="N218">
        <v>0</v>
      </c>
      <c r="T218" s="27">
        <v>7.41544296</v>
      </c>
      <c r="U218" s="27">
        <v>7.4154429599999991</v>
      </c>
      <c r="V218" s="27">
        <v>7.41544296</v>
      </c>
      <c r="W218">
        <v>7.8</v>
      </c>
      <c r="X218">
        <v>13.010999999999999</v>
      </c>
      <c r="Y218">
        <v>5.5460000000000003</v>
      </c>
      <c r="Z218">
        <v>0</v>
      </c>
      <c r="AD218">
        <v>14</v>
      </c>
      <c r="AE218" s="57">
        <f t="shared" si="10"/>
        <v>0</v>
      </c>
      <c r="AF218" s="59">
        <v>288.33429290182369</v>
      </c>
      <c r="AG218" s="57">
        <v>556.51188553357167</v>
      </c>
      <c r="AH218" s="57">
        <v>0</v>
      </c>
      <c r="AJ218" s="53">
        <v>9.7109503410799117E-2</v>
      </c>
      <c r="AK218" s="54">
        <v>0.10062678166578309</v>
      </c>
      <c r="AM218" s="30">
        <v>2</v>
      </c>
      <c r="AN218" s="30">
        <v>2.545454545454545</v>
      </c>
      <c r="AO218" s="30">
        <v>0.54545454545454541</v>
      </c>
      <c r="AP218" s="30">
        <v>0</v>
      </c>
      <c r="AQ218" s="30">
        <v>0.39285714285714279</v>
      </c>
      <c r="AR218" s="30">
        <v>0.5</v>
      </c>
      <c r="AS218" s="30">
        <v>0.1071428571428571</v>
      </c>
      <c r="AT218" s="30">
        <v>0</v>
      </c>
      <c r="AU218" s="27">
        <v>1.1000000000000001</v>
      </c>
      <c r="AV218" s="27">
        <v>3.44</v>
      </c>
      <c r="AW218" s="27">
        <v>2.34</v>
      </c>
      <c r="AX218" s="27">
        <v>2.669090909090909</v>
      </c>
      <c r="AY218">
        <v>2.669090909090909</v>
      </c>
      <c r="AZ218">
        <v>5.9831974772727277</v>
      </c>
      <c r="BA218" s="62">
        <v>0.52442413903612473</v>
      </c>
      <c r="BB218" s="62">
        <v>0.54341863036636606</v>
      </c>
    </row>
    <row r="219" spans="1:55" x14ac:dyDescent="0.3">
      <c r="A219" s="2" t="s">
        <v>47</v>
      </c>
      <c r="B219" s="15" t="s">
        <v>727</v>
      </c>
      <c r="C219" s="15"/>
      <c r="F219" s="2">
        <v>3.8</v>
      </c>
      <c r="G219" s="2" t="s">
        <v>183</v>
      </c>
      <c r="H219" s="11">
        <v>-1</v>
      </c>
      <c r="I219">
        <v>-1</v>
      </c>
      <c r="J219" t="s">
        <v>1156</v>
      </c>
      <c r="L219" s="27">
        <v>0</v>
      </c>
      <c r="M219">
        <v>0</v>
      </c>
      <c r="N219">
        <v>2</v>
      </c>
      <c r="T219" s="27">
        <v>0</v>
      </c>
      <c r="U219" s="27"/>
      <c r="V219" s="27"/>
      <c r="W219">
        <v>0</v>
      </c>
      <c r="Z219">
        <v>5.5170000000000003</v>
      </c>
      <c r="AA219">
        <v>31.274999999999999</v>
      </c>
      <c r="AB219">
        <v>3.8942000000000001</v>
      </c>
      <c r="AD219">
        <v>34</v>
      </c>
      <c r="AE219" s="57">
        <f t="shared" si="10"/>
        <v>0</v>
      </c>
      <c r="AF219" s="59">
        <v>0</v>
      </c>
      <c r="AG219" s="57">
        <v>0</v>
      </c>
      <c r="AH219" s="57">
        <v>671.92152628500003</v>
      </c>
      <c r="AJ219" s="53"/>
      <c r="AL219" s="54">
        <v>0.1012022942261822</v>
      </c>
      <c r="AM219" s="30">
        <v>2</v>
      </c>
      <c r="AN219" s="30">
        <v>2.518518518518519</v>
      </c>
      <c r="AO219" s="30">
        <v>0.51851851851851849</v>
      </c>
      <c r="AP219" s="30">
        <v>0</v>
      </c>
      <c r="AQ219" s="30">
        <v>0.39705882352941169</v>
      </c>
      <c r="AR219" s="30">
        <v>0.5</v>
      </c>
      <c r="AS219" s="30">
        <v>0.1029411764705882</v>
      </c>
      <c r="AT219" s="30">
        <v>0</v>
      </c>
      <c r="AU219" s="27">
        <v>1</v>
      </c>
      <c r="AV219" s="27">
        <v>3.44</v>
      </c>
      <c r="AW219" s="27">
        <v>2.44</v>
      </c>
      <c r="AX219" s="27">
        <v>2.6511111111111112</v>
      </c>
      <c r="AY219">
        <v>2.6511111111111112</v>
      </c>
      <c r="AZ219">
        <v>5.9544359512962952</v>
      </c>
    </row>
    <row r="220" spans="1:55" x14ac:dyDescent="0.3">
      <c r="A220" s="2" t="s">
        <v>8</v>
      </c>
      <c r="B220" s="15" t="s">
        <v>698</v>
      </c>
      <c r="C220" s="15"/>
      <c r="F220" s="2">
        <v>3.1</v>
      </c>
      <c r="G220" s="2" t="s">
        <v>183</v>
      </c>
      <c r="H220" s="11" t="s">
        <v>534</v>
      </c>
      <c r="I220" t="s">
        <v>616</v>
      </c>
      <c r="J220"/>
      <c r="L220" s="27">
        <v>30</v>
      </c>
      <c r="M220">
        <v>4</v>
      </c>
      <c r="N220">
        <v>0</v>
      </c>
      <c r="T220" s="27">
        <v>10.59112378</v>
      </c>
      <c r="U220" s="27">
        <v>10.784736629999999</v>
      </c>
      <c r="V220" s="27">
        <v>10.486176179999999</v>
      </c>
      <c r="W220">
        <v>3.73</v>
      </c>
      <c r="X220">
        <v>3.73</v>
      </c>
      <c r="Y220">
        <v>9.3699999999999992</v>
      </c>
      <c r="Z220">
        <v>0</v>
      </c>
      <c r="AD220">
        <v>4</v>
      </c>
      <c r="AE220" s="57">
        <f t="shared" si="10"/>
        <v>0</v>
      </c>
      <c r="AF220" s="59">
        <v>1182.741260108548</v>
      </c>
      <c r="AG220" s="57">
        <v>130.36387300000001</v>
      </c>
      <c r="AH220" s="57">
        <v>0</v>
      </c>
      <c r="AJ220" s="53">
        <v>0.1014592151701775</v>
      </c>
      <c r="AK220" s="54">
        <v>0.1227333894874388</v>
      </c>
      <c r="AM220" s="30">
        <v>2</v>
      </c>
      <c r="AN220" s="30">
        <v>2.666666666666667</v>
      </c>
      <c r="AO220" s="30">
        <v>0.66666666666666663</v>
      </c>
      <c r="AP220" s="30">
        <v>0</v>
      </c>
      <c r="AQ220" s="30">
        <v>0.375</v>
      </c>
      <c r="AR220" s="30">
        <v>0.5</v>
      </c>
      <c r="AS220" s="30">
        <v>0.125</v>
      </c>
      <c r="AT220" s="30">
        <v>0</v>
      </c>
      <c r="AU220" s="27">
        <v>1.54</v>
      </c>
      <c r="AV220" s="27">
        <v>3.44</v>
      </c>
      <c r="AW220" s="27">
        <v>1.9</v>
      </c>
      <c r="AX220" s="27">
        <v>2.8066666666666671</v>
      </c>
      <c r="AY220">
        <v>2.8066666666666662</v>
      </c>
      <c r="AZ220">
        <v>6.1769976</v>
      </c>
      <c r="BA220" s="62">
        <v>0.46900407026869628</v>
      </c>
      <c r="BB220" s="62">
        <v>0.56734579634715776</v>
      </c>
    </row>
    <row r="221" spans="1:55" x14ac:dyDescent="0.3">
      <c r="A221" s="2" t="s">
        <v>0</v>
      </c>
      <c r="B221" s="15" t="s">
        <v>689</v>
      </c>
      <c r="C221" s="15"/>
      <c r="F221" s="2">
        <v>3.3</v>
      </c>
      <c r="G221" s="2" t="s">
        <v>183</v>
      </c>
      <c r="H221" s="11" t="s">
        <v>527</v>
      </c>
      <c r="I221" t="s">
        <v>610</v>
      </c>
      <c r="J221"/>
      <c r="L221" s="27">
        <v>4</v>
      </c>
      <c r="M221">
        <v>4</v>
      </c>
      <c r="N221">
        <v>0</v>
      </c>
      <c r="T221" s="27">
        <v>6.6040679999999998</v>
      </c>
      <c r="U221" s="27">
        <v>7.9389519999999996</v>
      </c>
      <c r="V221" s="27">
        <v>33.703336</v>
      </c>
      <c r="W221">
        <v>7.83</v>
      </c>
      <c r="X221">
        <v>33.209989999999998</v>
      </c>
      <c r="Y221">
        <v>6.46</v>
      </c>
      <c r="Z221">
        <v>0</v>
      </c>
      <c r="AD221">
        <v>34</v>
      </c>
      <c r="AE221" s="57">
        <f t="shared" si="10"/>
        <v>0</v>
      </c>
      <c r="AF221" s="59">
        <v>1767.0449718798691</v>
      </c>
      <c r="AG221" s="57">
        <v>1679.8210721820001</v>
      </c>
      <c r="AH221" s="57">
        <v>0</v>
      </c>
      <c r="AJ221" s="53">
        <v>7.6964651247849417E-2</v>
      </c>
      <c r="AK221" s="54">
        <v>8.0961003676030277E-2</v>
      </c>
      <c r="AM221" s="30">
        <v>1.62962962962963</v>
      </c>
      <c r="AN221" s="30">
        <v>2.518518518518519</v>
      </c>
      <c r="AO221" s="30">
        <v>0.88888888888888884</v>
      </c>
      <c r="AP221" s="30">
        <v>0</v>
      </c>
      <c r="AQ221" s="30">
        <v>0.32352941176470579</v>
      </c>
      <c r="AR221" s="30">
        <v>0.5</v>
      </c>
      <c r="AS221" s="30">
        <v>0.1764705882352941</v>
      </c>
      <c r="AT221" s="30">
        <v>0</v>
      </c>
      <c r="AU221" s="27">
        <v>0.82</v>
      </c>
      <c r="AV221" s="27">
        <v>3.44</v>
      </c>
      <c r="AW221" s="27">
        <v>2.62</v>
      </c>
      <c r="AX221" s="27">
        <v>2.642962962962963</v>
      </c>
      <c r="AY221">
        <v>2.642962962962963</v>
      </c>
      <c r="AZ221">
        <v>5.9587362692592576</v>
      </c>
      <c r="BA221" s="62">
        <v>0.48264383878002159</v>
      </c>
      <c r="BB221" s="62">
        <v>0.50770488753139842</v>
      </c>
    </row>
    <row r="222" spans="1:55" s="5" customFormat="1" x14ac:dyDescent="0.3">
      <c r="A222" s="5" t="s">
        <v>184</v>
      </c>
      <c r="B222" s="41" t="s">
        <v>802</v>
      </c>
      <c r="C222" s="41"/>
      <c r="F222" s="5">
        <v>3.5</v>
      </c>
      <c r="G222" s="5" t="s">
        <v>183</v>
      </c>
      <c r="H222" s="42">
        <v>-2</v>
      </c>
      <c r="I222" s="5">
        <v>-1</v>
      </c>
      <c r="L222" s="43">
        <v>0</v>
      </c>
      <c r="M222">
        <v>0</v>
      </c>
      <c r="N222">
        <v>0</v>
      </c>
      <c r="T222" s="43">
        <v>0</v>
      </c>
      <c r="U222" s="43"/>
      <c r="V222" s="43"/>
      <c r="W222">
        <v>0</v>
      </c>
      <c r="X222"/>
      <c r="Y222"/>
      <c r="Z222">
        <v>0</v>
      </c>
      <c r="AA222"/>
      <c r="AB222"/>
      <c r="AD222" s="5">
        <v>20</v>
      </c>
      <c r="AE222" s="57">
        <f t="shared" si="10"/>
        <v>0</v>
      </c>
      <c r="AF222" s="59">
        <v>0</v>
      </c>
      <c r="AG222" s="57">
        <v>0</v>
      </c>
      <c r="AH222" s="57">
        <v>0</v>
      </c>
      <c r="AI222" s="54"/>
      <c r="AJ222" s="53"/>
      <c r="AK222" s="54"/>
      <c r="AL222" s="54"/>
      <c r="AM222" s="5">
        <v>1.9375</v>
      </c>
      <c r="AN222" s="5">
        <v>2.5</v>
      </c>
      <c r="AO222" s="5">
        <v>0.5625</v>
      </c>
      <c r="AP222" s="5">
        <v>2.625</v>
      </c>
      <c r="AQ222" s="5">
        <v>0.25409836065573771</v>
      </c>
      <c r="AR222" s="5">
        <v>0.32786885245901642</v>
      </c>
      <c r="AS222" s="5">
        <v>7.3770491803278687E-2</v>
      </c>
      <c r="AT222" s="5">
        <v>0.34426229508196721</v>
      </c>
      <c r="AU222" s="43">
        <v>0.82</v>
      </c>
      <c r="AV222" s="43">
        <v>3.44</v>
      </c>
      <c r="AW222" s="43">
        <v>2.62</v>
      </c>
      <c r="AX222" s="43">
        <v>2.59375</v>
      </c>
      <c r="AY222" s="5">
        <v>2.59375</v>
      </c>
      <c r="AZ222" s="5">
        <v>5.9363868768750008</v>
      </c>
      <c r="BA222" s="62"/>
      <c r="BB222" s="62"/>
      <c r="BC222" s="62"/>
    </row>
    <row r="223" spans="1:55" x14ac:dyDescent="0.3">
      <c r="A223" s="2" t="s">
        <v>185</v>
      </c>
      <c r="B223" s="15" t="s">
        <v>733</v>
      </c>
      <c r="C223" s="15"/>
      <c r="F223" s="2">
        <v>4.55</v>
      </c>
      <c r="G223" s="2" t="s">
        <v>192</v>
      </c>
      <c r="H223" s="11" t="s">
        <v>560</v>
      </c>
      <c r="I223" t="s">
        <v>637</v>
      </c>
      <c r="J223"/>
      <c r="K223" s="2">
        <v>4</v>
      </c>
      <c r="L223" s="27">
        <v>2</v>
      </c>
      <c r="M223">
        <v>4</v>
      </c>
      <c r="N223">
        <v>0</v>
      </c>
      <c r="O223" s="2">
        <v>3.9369999999999998</v>
      </c>
      <c r="P223" s="2">
        <v>27.198</v>
      </c>
      <c r="Q223" s="2">
        <v>5.6920000000000002</v>
      </c>
      <c r="T223" s="27">
        <v>13.81974189</v>
      </c>
      <c r="U223" s="27">
        <v>13.81974189</v>
      </c>
      <c r="V223" s="27">
        <v>5.7110870199999999</v>
      </c>
      <c r="W223">
        <v>3.94</v>
      </c>
      <c r="X223">
        <v>27.15</v>
      </c>
      <c r="Y223">
        <v>5.6920000000000002</v>
      </c>
      <c r="Z223">
        <v>0</v>
      </c>
      <c r="AD223">
        <v>14</v>
      </c>
      <c r="AE223" s="57">
        <f t="shared" si="10"/>
        <v>609.49096999200003</v>
      </c>
      <c r="AF223" s="59">
        <v>309.44138863753989</v>
      </c>
      <c r="AG223" s="57">
        <v>608.87893199999996</v>
      </c>
      <c r="AH223" s="57">
        <v>0</v>
      </c>
      <c r="AI223" s="54">
        <f t="shared" ref="AI223:AI236" si="12">K223*AD223/AE223</f>
        <v>9.1879950248869205E-2</v>
      </c>
      <c r="AJ223" s="53">
        <v>9.0485633235046756E-2</v>
      </c>
      <c r="AK223" s="54">
        <v>9.1972306901891634E-2</v>
      </c>
      <c r="AM223" s="30">
        <v>2</v>
      </c>
      <c r="AN223" s="30">
        <v>2.545454545454545</v>
      </c>
      <c r="AO223" s="30">
        <v>0.54545454545454541</v>
      </c>
      <c r="AP223" s="30">
        <v>2.545454545454545</v>
      </c>
      <c r="AQ223" s="30">
        <v>0.26190476190476192</v>
      </c>
      <c r="AR223" s="30">
        <v>0.33333333333333331</v>
      </c>
      <c r="AS223" s="30">
        <v>7.1428571428571425E-2</v>
      </c>
      <c r="AT223" s="30">
        <v>0.33333333333333331</v>
      </c>
      <c r="AU223" s="27">
        <v>0.95</v>
      </c>
      <c r="AV223" s="27">
        <v>3.44</v>
      </c>
      <c r="AW223" s="27">
        <v>2.4900000000000002</v>
      </c>
      <c r="AX223" s="27">
        <v>2.6345454545454539</v>
      </c>
      <c r="AY223">
        <v>2.6345454545454552</v>
      </c>
      <c r="AZ223">
        <v>6.036062318181818</v>
      </c>
      <c r="BA223" s="62">
        <v>0.52932707238284982</v>
      </c>
      <c r="BB223" s="62">
        <v>0.53802388525275069</v>
      </c>
    </row>
    <row r="224" spans="1:55" x14ac:dyDescent="0.3">
      <c r="A224" s="2" t="s">
        <v>1239</v>
      </c>
      <c r="B224" s="74" t="s">
        <v>1246</v>
      </c>
      <c r="C224" s="15"/>
      <c r="F224" s="2">
        <v>4.43</v>
      </c>
      <c r="G224" s="2" t="s">
        <v>192</v>
      </c>
      <c r="H224" s="11">
        <v>-1</v>
      </c>
      <c r="I224">
        <v>-1</v>
      </c>
      <c r="J224"/>
      <c r="K224" s="2">
        <v>4</v>
      </c>
      <c r="L224" s="27">
        <v>0</v>
      </c>
      <c r="M224">
        <v>0</v>
      </c>
      <c r="N224">
        <v>0</v>
      </c>
      <c r="O224" s="1">
        <v>3.9369999999999998</v>
      </c>
      <c r="P224" s="1">
        <v>27.198</v>
      </c>
      <c r="Q224" s="1">
        <v>5.6920000000000002</v>
      </c>
      <c r="T224" s="27">
        <v>0</v>
      </c>
      <c r="U224" s="27"/>
      <c r="V224" s="27"/>
      <c r="W224">
        <v>0</v>
      </c>
      <c r="Z224">
        <v>0</v>
      </c>
      <c r="AD224">
        <v>14</v>
      </c>
      <c r="AE224" s="57">
        <f t="shared" si="10"/>
        <v>609.49096999200003</v>
      </c>
      <c r="AF224" s="59">
        <v>0</v>
      </c>
      <c r="AG224" s="57">
        <v>0</v>
      </c>
      <c r="AH224" s="57">
        <v>0</v>
      </c>
      <c r="AI224" s="54">
        <f t="shared" si="12"/>
        <v>9.1879950248869205E-2</v>
      </c>
      <c r="AJ224" s="53"/>
      <c r="AM224" s="30">
        <v>1.9950000000000001</v>
      </c>
      <c r="AN224" s="30">
        <v>2.8</v>
      </c>
      <c r="AO224" s="30">
        <v>0.30499999999999999</v>
      </c>
      <c r="AP224" s="30">
        <v>1.33</v>
      </c>
      <c r="AQ224" s="30">
        <v>0.31026438569206838</v>
      </c>
      <c r="AR224" s="30">
        <v>0.43545878693623641</v>
      </c>
      <c r="AS224" s="30">
        <v>4.7433903576982892E-2</v>
      </c>
      <c r="AT224" s="30">
        <v>0.20684292379471231</v>
      </c>
      <c r="AU224" s="27">
        <v>0.95</v>
      </c>
      <c r="AV224" s="27">
        <v>3.44</v>
      </c>
      <c r="AW224" s="27">
        <v>2.4900000000000002</v>
      </c>
      <c r="AX224" s="27">
        <v>2.7484999999999991</v>
      </c>
      <c r="AY224">
        <v>2.7484999999999999</v>
      </c>
      <c r="AZ224">
        <v>6.2455429149999997</v>
      </c>
    </row>
    <row r="225" spans="1:54" x14ac:dyDescent="0.3">
      <c r="A225" s="2" t="s">
        <v>1240</v>
      </c>
      <c r="B225" s="74" t="s">
        <v>1247</v>
      </c>
      <c r="C225" s="15"/>
      <c r="F225" s="2">
        <v>4.34</v>
      </c>
      <c r="G225" s="2" t="s">
        <v>192</v>
      </c>
      <c r="H225" s="11">
        <v>-1</v>
      </c>
      <c r="I225">
        <v>-1</v>
      </c>
      <c r="J225"/>
      <c r="K225" s="2">
        <v>4</v>
      </c>
      <c r="L225" s="27">
        <v>0</v>
      </c>
      <c r="M225">
        <v>0</v>
      </c>
      <c r="N225">
        <v>0</v>
      </c>
      <c r="O225" s="1">
        <v>3.9369999999999998</v>
      </c>
      <c r="P225" s="1">
        <v>27.198</v>
      </c>
      <c r="Q225" s="1">
        <v>5.6920000000000002</v>
      </c>
      <c r="T225" s="27">
        <v>0</v>
      </c>
      <c r="U225" s="27"/>
      <c r="V225" s="27"/>
      <c r="W225">
        <v>0</v>
      </c>
      <c r="Z225">
        <v>0</v>
      </c>
      <c r="AD225">
        <v>14</v>
      </c>
      <c r="AE225" s="57">
        <f t="shared" si="10"/>
        <v>609.49096999200003</v>
      </c>
      <c r="AF225" s="59">
        <v>0</v>
      </c>
      <c r="AG225" s="57">
        <v>0</v>
      </c>
      <c r="AH225" s="57">
        <v>0</v>
      </c>
      <c r="AI225" s="54">
        <f t="shared" si="12"/>
        <v>9.1879950248869205E-2</v>
      </c>
      <c r="AJ225" s="53"/>
      <c r="AM225" s="30">
        <v>1.99</v>
      </c>
      <c r="AN225" s="30">
        <v>2.8</v>
      </c>
      <c r="AO225" s="30">
        <v>0.31</v>
      </c>
      <c r="AP225" s="30">
        <v>1.26</v>
      </c>
      <c r="AQ225" s="30">
        <v>0.31289308176100628</v>
      </c>
      <c r="AR225" s="30">
        <v>0.44025157232704398</v>
      </c>
      <c r="AS225" s="30">
        <v>4.874213836477987E-2</v>
      </c>
      <c r="AT225" s="30">
        <v>0.1981132075471698</v>
      </c>
      <c r="AU225" s="27">
        <v>0.95</v>
      </c>
      <c r="AV225" s="27">
        <v>3.44</v>
      </c>
      <c r="AW225" s="27">
        <v>2.4900000000000002</v>
      </c>
      <c r="AX225" s="27">
        <v>2.7490000000000001</v>
      </c>
      <c r="AY225">
        <v>2.7490000000000001</v>
      </c>
      <c r="AZ225">
        <v>6.2450518300000004</v>
      </c>
    </row>
    <row r="226" spans="1:54" x14ac:dyDescent="0.3">
      <c r="A226" s="2" t="s">
        <v>1241</v>
      </c>
      <c r="B226" s="74" t="s">
        <v>1248</v>
      </c>
      <c r="C226" s="15"/>
      <c r="F226" s="2">
        <v>4.2699999999999996</v>
      </c>
      <c r="G226" s="2" t="s">
        <v>192</v>
      </c>
      <c r="H226" s="11">
        <v>-1</v>
      </c>
      <c r="I226">
        <v>-1</v>
      </c>
      <c r="J226"/>
      <c r="K226" s="2">
        <v>4</v>
      </c>
      <c r="L226" s="27">
        <v>0</v>
      </c>
      <c r="M226">
        <v>0</v>
      </c>
      <c r="N226">
        <v>0</v>
      </c>
      <c r="O226" s="1">
        <v>3.9369999999999998</v>
      </c>
      <c r="P226" s="1">
        <v>27.198</v>
      </c>
      <c r="Q226" s="1">
        <v>5.6920000000000002</v>
      </c>
      <c r="T226" s="27">
        <v>0</v>
      </c>
      <c r="U226" s="27"/>
      <c r="V226" s="27"/>
      <c r="W226">
        <v>0</v>
      </c>
      <c r="Z226">
        <v>0</v>
      </c>
      <c r="AD226">
        <v>14</v>
      </c>
      <c r="AE226" s="57">
        <f t="shared" si="10"/>
        <v>609.49096999200003</v>
      </c>
      <c r="AF226" s="59">
        <v>0</v>
      </c>
      <c r="AG226" s="57">
        <v>0</v>
      </c>
      <c r="AH226" s="57">
        <v>0</v>
      </c>
      <c r="AI226" s="54">
        <f t="shared" si="12"/>
        <v>9.1879950248869205E-2</v>
      </c>
      <c r="AJ226" s="53"/>
      <c r="AM226" s="30">
        <v>1.9850000000000001</v>
      </c>
      <c r="AN226" s="30">
        <v>2.8</v>
      </c>
      <c r="AO226" s="30">
        <v>0.315</v>
      </c>
      <c r="AP226" s="30">
        <v>1.19</v>
      </c>
      <c r="AQ226" s="30">
        <v>0.31558028616852152</v>
      </c>
      <c r="AR226" s="30">
        <v>0.4451510333863275</v>
      </c>
      <c r="AS226" s="30">
        <v>5.0079491255961853E-2</v>
      </c>
      <c r="AT226" s="30">
        <v>0.1891891891891892</v>
      </c>
      <c r="AU226" s="27">
        <v>0.95</v>
      </c>
      <c r="AV226" s="27">
        <v>3.44</v>
      </c>
      <c r="AW226" s="27">
        <v>2.4900000000000002</v>
      </c>
      <c r="AX226" s="27">
        <v>2.7494999999999989</v>
      </c>
      <c r="AY226">
        <v>2.7494999999999998</v>
      </c>
      <c r="AZ226">
        <v>6.2445607449999994</v>
      </c>
    </row>
    <row r="227" spans="1:54" x14ac:dyDescent="0.3">
      <c r="A227" s="2" t="s">
        <v>1242</v>
      </c>
      <c r="B227" s="74" t="s">
        <v>1249</v>
      </c>
      <c r="C227" s="15"/>
      <c r="F227" s="2">
        <v>4.13</v>
      </c>
      <c r="G227" s="2" t="s">
        <v>192</v>
      </c>
      <c r="H227" s="11">
        <v>-1</v>
      </c>
      <c r="I227">
        <v>-1</v>
      </c>
      <c r="J227"/>
      <c r="K227" s="2">
        <v>4</v>
      </c>
      <c r="L227" s="27">
        <v>0</v>
      </c>
      <c r="M227">
        <v>0</v>
      </c>
      <c r="N227">
        <v>0</v>
      </c>
      <c r="O227" s="1">
        <v>3.9369999999999998</v>
      </c>
      <c r="P227" s="1">
        <v>27.198</v>
      </c>
      <c r="Q227" s="1">
        <v>5.6920000000000002</v>
      </c>
      <c r="T227" s="27">
        <v>0</v>
      </c>
      <c r="U227" s="27"/>
      <c r="V227" s="27"/>
      <c r="W227">
        <v>0</v>
      </c>
      <c r="Z227">
        <v>0</v>
      </c>
      <c r="AD227">
        <v>14</v>
      </c>
      <c r="AE227" s="57">
        <f t="shared" si="10"/>
        <v>609.49096999200003</v>
      </c>
      <c r="AF227" s="59">
        <v>0</v>
      </c>
      <c r="AG227" s="57">
        <v>0</v>
      </c>
      <c r="AH227" s="57">
        <v>0</v>
      </c>
      <c r="AI227" s="54">
        <f t="shared" si="12"/>
        <v>9.1879950248869205E-2</v>
      </c>
      <c r="AJ227" s="53"/>
      <c r="AM227" s="30">
        <v>1.9750000000000001</v>
      </c>
      <c r="AN227" s="30">
        <v>2.8</v>
      </c>
      <c r="AO227" s="30">
        <v>0.32500000000000001</v>
      </c>
      <c r="AP227" s="30">
        <v>1.05</v>
      </c>
      <c r="AQ227" s="30">
        <v>0.32113821138211379</v>
      </c>
      <c r="AR227" s="30">
        <v>0.45528455284552838</v>
      </c>
      <c r="AS227" s="30">
        <v>5.2845528455284549E-2</v>
      </c>
      <c r="AT227" s="30">
        <v>0.17073170731707321</v>
      </c>
      <c r="AU227" s="27">
        <v>0.95</v>
      </c>
      <c r="AV227" s="27">
        <v>3.44</v>
      </c>
      <c r="AW227" s="27">
        <v>2.4900000000000002</v>
      </c>
      <c r="AX227" s="27">
        <v>2.7505000000000002</v>
      </c>
      <c r="AY227">
        <v>2.7505000000000002</v>
      </c>
      <c r="AZ227">
        <v>6.2435785749999999</v>
      </c>
    </row>
    <row r="228" spans="1:54" x14ac:dyDescent="0.3">
      <c r="A228" s="2" t="s">
        <v>1243</v>
      </c>
      <c r="B228" s="74" t="s">
        <v>1250</v>
      </c>
      <c r="C228" s="15"/>
      <c r="F228" s="2">
        <v>4.07</v>
      </c>
      <c r="G228" s="2" t="s">
        <v>192</v>
      </c>
      <c r="H228" s="11">
        <v>-1</v>
      </c>
      <c r="I228">
        <v>-1</v>
      </c>
      <c r="J228"/>
      <c r="K228" s="2">
        <v>4</v>
      </c>
      <c r="L228" s="27">
        <v>0</v>
      </c>
      <c r="M228">
        <v>0</v>
      </c>
      <c r="N228">
        <v>0</v>
      </c>
      <c r="O228" s="1">
        <v>3.9369999999999998</v>
      </c>
      <c r="P228" s="1">
        <v>27.198</v>
      </c>
      <c r="Q228" s="1">
        <v>5.6920000000000002</v>
      </c>
      <c r="T228" s="27">
        <v>0</v>
      </c>
      <c r="U228" s="27"/>
      <c r="V228" s="27"/>
      <c r="W228">
        <v>0</v>
      </c>
      <c r="Z228">
        <v>0</v>
      </c>
      <c r="AD228">
        <v>14</v>
      </c>
      <c r="AE228" s="57">
        <f t="shared" si="10"/>
        <v>609.49096999200003</v>
      </c>
      <c r="AF228" s="59">
        <v>0</v>
      </c>
      <c r="AG228" s="57">
        <v>0</v>
      </c>
      <c r="AH228" s="57">
        <v>0</v>
      </c>
      <c r="AI228" s="54">
        <f t="shared" si="12"/>
        <v>9.1879950248869205E-2</v>
      </c>
      <c r="AJ228" s="53"/>
      <c r="AM228" s="30">
        <v>1.9650000000000001</v>
      </c>
      <c r="AN228" s="30">
        <v>2.8</v>
      </c>
      <c r="AO228" s="30">
        <v>0.33500000000000002</v>
      </c>
      <c r="AP228" s="30">
        <v>0.90999999999999992</v>
      </c>
      <c r="AQ228" s="30">
        <v>0.32695507487520797</v>
      </c>
      <c r="AR228" s="30">
        <v>0.46589018302828622</v>
      </c>
      <c r="AS228" s="30">
        <v>5.5740432612312818E-2</v>
      </c>
      <c r="AT228" s="30">
        <v>0.15141430948419299</v>
      </c>
      <c r="AU228" s="27">
        <v>0.95</v>
      </c>
      <c r="AV228" s="27">
        <v>3.44</v>
      </c>
      <c r="AW228" s="27">
        <v>2.4900000000000002</v>
      </c>
      <c r="AX228" s="27">
        <v>2.7515000000000001</v>
      </c>
      <c r="AY228">
        <v>2.7515000000000001</v>
      </c>
      <c r="AZ228">
        <v>6.2425964049999996</v>
      </c>
    </row>
    <row r="229" spans="1:54" x14ac:dyDescent="0.3">
      <c r="A229" s="2" t="s">
        <v>1244</v>
      </c>
      <c r="B229" s="74" t="s">
        <v>1251</v>
      </c>
      <c r="C229" s="15"/>
      <c r="F229" s="2">
        <v>4.03</v>
      </c>
      <c r="G229" s="2" t="s">
        <v>192</v>
      </c>
      <c r="H229" s="11">
        <v>-1</v>
      </c>
      <c r="I229">
        <v>-1</v>
      </c>
      <c r="J229"/>
      <c r="K229" s="2">
        <v>4</v>
      </c>
      <c r="L229" s="27">
        <v>0</v>
      </c>
      <c r="M229">
        <v>0</v>
      </c>
      <c r="N229">
        <v>0</v>
      </c>
      <c r="O229" s="1">
        <v>3.9369999999999998</v>
      </c>
      <c r="P229" s="1">
        <v>27.198</v>
      </c>
      <c r="Q229" s="1">
        <v>5.6920000000000002</v>
      </c>
      <c r="T229" s="27">
        <v>0</v>
      </c>
      <c r="U229" s="27"/>
      <c r="V229" s="27"/>
      <c r="W229">
        <v>0</v>
      </c>
      <c r="Z229">
        <v>0</v>
      </c>
      <c r="AD229">
        <v>14</v>
      </c>
      <c r="AE229" s="57">
        <f t="shared" si="10"/>
        <v>609.49096999200003</v>
      </c>
      <c r="AF229" s="59">
        <v>0</v>
      </c>
      <c r="AG229" s="57">
        <v>0</v>
      </c>
      <c r="AH229" s="57">
        <v>0</v>
      </c>
      <c r="AI229" s="54">
        <f t="shared" si="12"/>
        <v>9.1879950248869205E-2</v>
      </c>
      <c r="AJ229" s="53"/>
      <c r="AM229" s="30">
        <v>1.95</v>
      </c>
      <c r="AN229" s="30">
        <v>2.8</v>
      </c>
      <c r="AO229" s="30">
        <v>0.35</v>
      </c>
      <c r="AP229" s="30">
        <v>0.7</v>
      </c>
      <c r="AQ229" s="30">
        <v>0.33620689655172409</v>
      </c>
      <c r="AR229" s="30">
        <v>0.48275862068965508</v>
      </c>
      <c r="AS229" s="30">
        <v>6.0344827586206892E-2</v>
      </c>
      <c r="AT229" s="30">
        <v>0.1206896551724138</v>
      </c>
      <c r="AU229" s="27">
        <v>0.95</v>
      </c>
      <c r="AV229" s="27">
        <v>3.44</v>
      </c>
      <c r="AW229" s="27">
        <v>2.4900000000000002</v>
      </c>
      <c r="AX229" s="27">
        <v>2.7530000000000001</v>
      </c>
      <c r="AY229">
        <v>2.7530000000000001</v>
      </c>
      <c r="AZ229">
        <v>6.24112315</v>
      </c>
    </row>
    <row r="230" spans="1:54" x14ac:dyDescent="0.3">
      <c r="A230" s="2" t="s">
        <v>1245</v>
      </c>
      <c r="B230" s="74" t="s">
        <v>1252</v>
      </c>
      <c r="C230" s="15"/>
      <c r="F230" s="2">
        <v>3.96</v>
      </c>
      <c r="G230" s="2" t="s">
        <v>192</v>
      </c>
      <c r="H230" s="11">
        <v>-1</v>
      </c>
      <c r="I230">
        <v>-1</v>
      </c>
      <c r="J230"/>
      <c r="K230" s="2">
        <v>4</v>
      </c>
      <c r="L230" s="27">
        <v>0</v>
      </c>
      <c r="M230">
        <v>0</v>
      </c>
      <c r="N230">
        <v>0</v>
      </c>
      <c r="O230" s="1">
        <v>3.9369999999999998</v>
      </c>
      <c r="P230" s="1">
        <v>27.198</v>
      </c>
      <c r="Q230" s="1">
        <v>5.6920000000000002</v>
      </c>
      <c r="T230" s="27">
        <v>0</v>
      </c>
      <c r="U230" s="27"/>
      <c r="V230" s="27"/>
      <c r="W230">
        <v>0</v>
      </c>
      <c r="Z230">
        <v>0</v>
      </c>
      <c r="AD230">
        <v>14</v>
      </c>
      <c r="AE230" s="57">
        <f t="shared" si="10"/>
        <v>609.49096999200003</v>
      </c>
      <c r="AF230" s="59">
        <v>0</v>
      </c>
      <c r="AG230" s="57">
        <v>0</v>
      </c>
      <c r="AH230" s="57">
        <v>0</v>
      </c>
      <c r="AI230" s="54">
        <f t="shared" si="12"/>
        <v>9.1879950248869205E-2</v>
      </c>
      <c r="AJ230" s="53"/>
      <c r="AM230" s="30">
        <v>1.92</v>
      </c>
      <c r="AN230" s="30">
        <v>2.8</v>
      </c>
      <c r="AO230" s="30">
        <v>0.38</v>
      </c>
      <c r="AP230" s="30">
        <v>0.28000000000000003</v>
      </c>
      <c r="AQ230" s="30">
        <v>0.35687732342007428</v>
      </c>
      <c r="AR230" s="30">
        <v>0.5204460966542751</v>
      </c>
      <c r="AS230" s="30">
        <v>7.0631970260223054E-2</v>
      </c>
      <c r="AT230" s="30">
        <v>5.2044609665427517E-2</v>
      </c>
      <c r="AU230" s="27">
        <v>0.95</v>
      </c>
      <c r="AV230" s="27">
        <v>3.44</v>
      </c>
      <c r="AW230" s="27">
        <v>2.4900000000000002</v>
      </c>
      <c r="AX230" s="27">
        <v>2.7559999999999998</v>
      </c>
      <c r="AY230">
        <v>2.7559999999999998</v>
      </c>
      <c r="AZ230">
        <v>6.2381766400000007</v>
      </c>
    </row>
    <row r="231" spans="1:54" x14ac:dyDescent="0.3">
      <c r="A231" s="2" t="s">
        <v>49</v>
      </c>
      <c r="B231" s="15" t="s">
        <v>729</v>
      </c>
      <c r="C231" s="15"/>
      <c r="F231" s="2">
        <v>3.92</v>
      </c>
      <c r="G231" s="2" t="s">
        <v>192</v>
      </c>
      <c r="H231" s="11" t="s">
        <v>557</v>
      </c>
      <c r="I231" t="s">
        <v>635</v>
      </c>
      <c r="J231"/>
      <c r="L231" s="27">
        <v>8</v>
      </c>
      <c r="M231">
        <v>8</v>
      </c>
      <c r="N231">
        <v>0</v>
      </c>
      <c r="O231" s="2">
        <v>3.9329999999999998</v>
      </c>
      <c r="P231" s="2">
        <v>26.725999999999999</v>
      </c>
      <c r="Q231" s="2">
        <v>5.8630000000000004</v>
      </c>
      <c r="R231" s="2" t="s">
        <v>1099</v>
      </c>
      <c r="T231" s="27">
        <v>5.8017180100000001</v>
      </c>
      <c r="U231" s="27">
        <v>7.9756520899999996</v>
      </c>
      <c r="V231" s="27">
        <v>27.352093400000001</v>
      </c>
      <c r="W231">
        <v>26.646989999999999</v>
      </c>
      <c r="X231">
        <v>7.9359999999999999</v>
      </c>
      <c r="Y231">
        <v>5.7050000000000001</v>
      </c>
      <c r="Z231">
        <v>0</v>
      </c>
      <c r="AD231">
        <v>14</v>
      </c>
      <c r="AE231" s="57">
        <f t="shared" si="10"/>
        <v>616.27961795399995</v>
      </c>
      <c r="AF231" s="59">
        <v>1265.6493143942739</v>
      </c>
      <c r="AG231" s="57">
        <v>1206.4392746112001</v>
      </c>
      <c r="AH231" s="57">
        <v>0</v>
      </c>
      <c r="AJ231" s="53">
        <v>8.8492127105210025E-2</v>
      </c>
      <c r="AK231" s="54">
        <v>9.2835174017436004E-2</v>
      </c>
      <c r="AM231" s="30">
        <v>1.8181818181818179</v>
      </c>
      <c r="AN231" s="30">
        <v>2.545454545454545</v>
      </c>
      <c r="AO231" s="30">
        <v>0.72727272727272729</v>
      </c>
      <c r="AP231" s="30">
        <v>0</v>
      </c>
      <c r="AQ231" s="30">
        <v>0.35714285714285721</v>
      </c>
      <c r="AR231" s="30">
        <v>0.5</v>
      </c>
      <c r="AS231" s="30">
        <v>0.1428571428571429</v>
      </c>
      <c r="AT231" s="30">
        <v>0</v>
      </c>
      <c r="AU231" s="27">
        <v>0.95</v>
      </c>
      <c r="AV231" s="27">
        <v>3.44</v>
      </c>
      <c r="AW231" s="27">
        <v>2.4900000000000002</v>
      </c>
      <c r="AX231" s="27">
        <v>2.6527272727272719</v>
      </c>
      <c r="AY231">
        <v>2.6527272727272728</v>
      </c>
      <c r="AZ231">
        <v>6.0182046818181814</v>
      </c>
      <c r="BA231" s="62">
        <v>0.5176653673612065</v>
      </c>
      <c r="BB231" s="62">
        <v>0.54307152550012683</v>
      </c>
    </row>
    <row r="232" spans="1:54" x14ac:dyDescent="0.3">
      <c r="A232" s="2" t="s">
        <v>46</v>
      </c>
      <c r="B232" s="15" t="s">
        <v>726</v>
      </c>
      <c r="C232" s="15"/>
      <c r="F232" s="2">
        <v>3.82</v>
      </c>
      <c r="G232" s="2" t="s">
        <v>197</v>
      </c>
      <c r="H232" s="11" t="s">
        <v>555</v>
      </c>
      <c r="I232" t="s">
        <v>633</v>
      </c>
      <c r="J232"/>
      <c r="K232" s="2">
        <v>4</v>
      </c>
      <c r="L232" s="27">
        <v>2</v>
      </c>
      <c r="M232">
        <v>4</v>
      </c>
      <c r="N232">
        <v>0</v>
      </c>
      <c r="O232" s="2">
        <v>13.01</v>
      </c>
      <c r="P232" s="2">
        <v>5.5439999999999996</v>
      </c>
      <c r="Q232" s="2">
        <v>7.81</v>
      </c>
      <c r="R232" s="2" t="s">
        <v>1099</v>
      </c>
      <c r="T232" s="27">
        <v>7.41544296</v>
      </c>
      <c r="U232" s="27">
        <v>7.4154429599999991</v>
      </c>
      <c r="V232" s="27">
        <v>7.41544296</v>
      </c>
      <c r="W232">
        <v>7.8</v>
      </c>
      <c r="X232">
        <v>13.010999999999999</v>
      </c>
      <c r="Y232">
        <v>5.5460000000000003</v>
      </c>
      <c r="Z232">
        <v>0</v>
      </c>
      <c r="AD232">
        <v>14</v>
      </c>
      <c r="AE232" s="57">
        <f t="shared" si="10"/>
        <v>563.31530639999994</v>
      </c>
      <c r="AF232" s="59">
        <v>288.33429290182369</v>
      </c>
      <c r="AG232" s="57">
        <v>556.51188553357167</v>
      </c>
      <c r="AH232" s="57">
        <v>0</v>
      </c>
      <c r="AI232" s="54">
        <f t="shared" si="12"/>
        <v>9.9411465237614932E-2</v>
      </c>
      <c r="AJ232" s="53">
        <v>9.7109503410799117E-2</v>
      </c>
      <c r="AK232" s="54">
        <v>0.10062678166578309</v>
      </c>
      <c r="AM232" s="30">
        <v>2</v>
      </c>
      <c r="AN232" s="30">
        <v>2.545454545454545</v>
      </c>
      <c r="AO232" s="30">
        <v>0.54545454545454541</v>
      </c>
      <c r="AP232" s="30">
        <v>0</v>
      </c>
      <c r="AQ232" s="30">
        <v>0.39285714285714279</v>
      </c>
      <c r="AR232" s="30">
        <v>0.5</v>
      </c>
      <c r="AS232" s="30">
        <v>0.1071428571428571</v>
      </c>
      <c r="AT232" s="30">
        <v>0</v>
      </c>
      <c r="AU232" s="27">
        <v>1.1000000000000001</v>
      </c>
      <c r="AV232" s="27">
        <v>3.44</v>
      </c>
      <c r="AW232" s="27">
        <v>2.34</v>
      </c>
      <c r="AX232" s="27">
        <v>2.669090909090909</v>
      </c>
      <c r="AY232">
        <v>2.669090909090909</v>
      </c>
      <c r="AZ232">
        <v>5.9831974772727277</v>
      </c>
      <c r="BA232" s="62">
        <v>0.52442413903612473</v>
      </c>
      <c r="BB232" s="62">
        <v>0.54341863036636606</v>
      </c>
    </row>
    <row r="233" spans="1:54" x14ac:dyDescent="0.3">
      <c r="A233" s="2" t="s">
        <v>193</v>
      </c>
      <c r="B233" s="15" t="s">
        <v>803</v>
      </c>
      <c r="C233" s="15"/>
      <c r="F233" s="2">
        <v>3.68</v>
      </c>
      <c r="G233" s="2" t="s">
        <v>197</v>
      </c>
      <c r="H233" s="11">
        <v>-1</v>
      </c>
      <c r="I233">
        <v>-1</v>
      </c>
      <c r="J233"/>
      <c r="K233" s="2">
        <v>4</v>
      </c>
      <c r="L233" s="27">
        <v>0</v>
      </c>
      <c r="M233">
        <v>0</v>
      </c>
      <c r="N233">
        <v>0</v>
      </c>
      <c r="O233" s="2">
        <v>13.02</v>
      </c>
      <c r="P233" s="2">
        <v>5.5119999999999996</v>
      </c>
      <c r="Q233" s="2">
        <v>7.7450000000000001</v>
      </c>
      <c r="R233" s="2" t="s">
        <v>1099</v>
      </c>
      <c r="T233" s="27">
        <v>0</v>
      </c>
      <c r="U233" s="27"/>
      <c r="V233" s="27"/>
      <c r="W233">
        <v>0</v>
      </c>
      <c r="Z233">
        <v>0</v>
      </c>
      <c r="AD233">
        <v>14</v>
      </c>
      <c r="AE233" s="57">
        <f t="shared" si="10"/>
        <v>555.82952879999993</v>
      </c>
      <c r="AF233" s="59">
        <v>0</v>
      </c>
      <c r="AG233" s="57">
        <v>0</v>
      </c>
      <c r="AH233" s="57">
        <v>0</v>
      </c>
      <c r="AI233" s="54">
        <f t="shared" ref="AI233" si="13">K233*AD233/AE233</f>
        <v>0.10075031479687735</v>
      </c>
      <c r="AJ233" s="53"/>
      <c r="AM233" s="30">
        <v>2</v>
      </c>
      <c r="AN233" s="30">
        <v>2.545454545454545</v>
      </c>
      <c r="AO233" s="30">
        <v>0.45454545454545447</v>
      </c>
      <c r="AP233" s="30">
        <v>0.36363636363636359</v>
      </c>
      <c r="AQ233" s="30">
        <v>0.3728813559322034</v>
      </c>
      <c r="AR233" s="30">
        <v>0.47457627118644069</v>
      </c>
      <c r="AS233" s="30">
        <v>8.4745762711864403E-2</v>
      </c>
      <c r="AT233" s="30">
        <v>6.7796610169491525E-2</v>
      </c>
      <c r="AU233" s="27">
        <v>1.1000000000000001</v>
      </c>
      <c r="AV233" s="27">
        <v>3.44</v>
      </c>
      <c r="AW233" s="27">
        <v>2.34</v>
      </c>
      <c r="AX233" s="27">
        <v>2.672727272727272</v>
      </c>
      <c r="AY233">
        <v>2.6727272727272728</v>
      </c>
      <c r="AZ233">
        <v>5.9599268909090908</v>
      </c>
    </row>
    <row r="234" spans="1:54" x14ac:dyDescent="0.3">
      <c r="A234" s="2" t="s">
        <v>194</v>
      </c>
      <c r="B234" s="15" t="s">
        <v>804</v>
      </c>
      <c r="C234" s="15"/>
      <c r="F234" s="2">
        <v>3.65</v>
      </c>
      <c r="G234" s="2" t="s">
        <v>197</v>
      </c>
      <c r="H234" s="11" t="s">
        <v>586</v>
      </c>
      <c r="I234" t="s">
        <v>661</v>
      </c>
      <c r="J234"/>
      <c r="K234" s="2">
        <v>4</v>
      </c>
      <c r="L234" s="27">
        <v>2</v>
      </c>
      <c r="M234">
        <v>8</v>
      </c>
      <c r="N234">
        <v>0</v>
      </c>
      <c r="O234" s="2">
        <v>13.02</v>
      </c>
      <c r="P234" s="2">
        <v>5.48</v>
      </c>
      <c r="Q234" s="2">
        <v>7.68</v>
      </c>
      <c r="R234" s="2" t="s">
        <v>1099</v>
      </c>
      <c r="T234" s="27">
        <v>7.2854997800000012</v>
      </c>
      <c r="U234" s="27">
        <v>7.2855000099999998</v>
      </c>
      <c r="V234" s="27">
        <v>7.28550129</v>
      </c>
      <c r="W234">
        <v>7.6769999999999996</v>
      </c>
      <c r="X234">
        <v>5.4560000000000004</v>
      </c>
      <c r="Y234">
        <v>26.012989999999999</v>
      </c>
      <c r="Z234">
        <v>0</v>
      </c>
      <c r="AD234">
        <v>14</v>
      </c>
      <c r="AE234" s="57">
        <f t="shared" si="10"/>
        <v>547.9649280000001</v>
      </c>
      <c r="AF234" s="59">
        <v>273.44070809730869</v>
      </c>
      <c r="AG234" s="57">
        <v>1077.884035254056</v>
      </c>
      <c r="AH234" s="57">
        <v>0</v>
      </c>
      <c r="AI234" s="54">
        <f t="shared" si="12"/>
        <v>0.10219632158647933</v>
      </c>
      <c r="AJ234" s="53">
        <v>0.1023987986091511</v>
      </c>
      <c r="AK234" s="54">
        <v>0.1039072816155049</v>
      </c>
      <c r="AM234" s="30">
        <v>2</v>
      </c>
      <c r="AN234" s="30">
        <v>2.545454545454545</v>
      </c>
      <c r="AO234" s="30">
        <v>0.36363636363636359</v>
      </c>
      <c r="AP234" s="30">
        <v>0.72727272727272729</v>
      </c>
      <c r="AQ234" s="30">
        <v>0.35483870967741932</v>
      </c>
      <c r="AR234" s="30">
        <v>0.45161290322580638</v>
      </c>
      <c r="AS234" s="30">
        <v>6.4516129032258063E-2</v>
      </c>
      <c r="AT234" s="30">
        <v>0.1290322580645161</v>
      </c>
      <c r="AU234" s="27">
        <v>1.1399999999999999</v>
      </c>
      <c r="AV234" s="27">
        <v>3.44</v>
      </c>
      <c r="AW234" s="27">
        <v>2.2999999999999998</v>
      </c>
      <c r="AX234" s="27">
        <v>2.6763636363636358</v>
      </c>
      <c r="AY234">
        <v>2.6763636363636358</v>
      </c>
      <c r="AZ234">
        <v>5.9366563045454548</v>
      </c>
      <c r="BA234" s="62">
        <v>0.5411256777060568</v>
      </c>
      <c r="BB234" s="62">
        <v>0.54909724475770694</v>
      </c>
    </row>
    <row r="235" spans="1:54" x14ac:dyDescent="0.3">
      <c r="A235" s="2" t="s">
        <v>195</v>
      </c>
      <c r="B235" s="15" t="s">
        <v>805</v>
      </c>
      <c r="C235" s="15"/>
      <c r="F235" s="2">
        <v>2.99</v>
      </c>
      <c r="G235" s="2" t="s">
        <v>197</v>
      </c>
      <c r="H235" s="11" t="s">
        <v>587</v>
      </c>
      <c r="I235">
        <v>-1</v>
      </c>
      <c r="J235"/>
      <c r="K235" s="2">
        <v>4</v>
      </c>
      <c r="L235" s="27">
        <v>4</v>
      </c>
      <c r="M235">
        <v>0</v>
      </c>
      <c r="N235">
        <v>0</v>
      </c>
      <c r="O235" s="2">
        <v>12.996</v>
      </c>
      <c r="P235" s="2">
        <v>5.4850000000000003</v>
      </c>
      <c r="Q235" s="2">
        <v>7.7039999999999997</v>
      </c>
      <c r="R235" s="2" t="s">
        <v>1099</v>
      </c>
      <c r="T235" s="27">
        <v>5.5191434299999997</v>
      </c>
      <c r="U235" s="27">
        <v>7.7203982699999987</v>
      </c>
      <c r="V235" s="27">
        <v>13.117043880000001</v>
      </c>
      <c r="W235">
        <v>0</v>
      </c>
      <c r="Z235">
        <v>0</v>
      </c>
      <c r="AD235">
        <v>14</v>
      </c>
      <c r="AE235" s="57">
        <f t="shared" si="10"/>
        <v>549.16469424000002</v>
      </c>
      <c r="AF235" s="59">
        <v>552.74712386171507</v>
      </c>
      <c r="AG235" s="57">
        <v>0</v>
      </c>
      <c r="AH235" s="57">
        <v>0</v>
      </c>
      <c r="AI235" s="54">
        <f t="shared" si="12"/>
        <v>0.1019730521414883</v>
      </c>
      <c r="AJ235" s="53">
        <v>0.1013121508598025</v>
      </c>
      <c r="AM235" s="30">
        <v>2</v>
      </c>
      <c r="AN235" s="30">
        <v>2.545454545454545</v>
      </c>
      <c r="AO235" s="30">
        <v>0.36363636363636359</v>
      </c>
      <c r="AP235" s="30">
        <v>0.54545454545454541</v>
      </c>
      <c r="AQ235" s="30">
        <v>0.3666666666666667</v>
      </c>
      <c r="AR235" s="30">
        <v>0.46666666666666667</v>
      </c>
      <c r="AS235" s="30">
        <v>6.666666666666668E-2</v>
      </c>
      <c r="AT235" s="30">
        <v>0.1</v>
      </c>
      <c r="AU235" s="27">
        <v>1.1299999999999999</v>
      </c>
      <c r="AV235" s="27">
        <v>3.44</v>
      </c>
      <c r="AW235" s="27">
        <v>2.31</v>
      </c>
      <c r="AX235" s="27">
        <v>2.6745454545454539</v>
      </c>
      <c r="AY235">
        <v>2.6745454545454548</v>
      </c>
      <c r="AZ235">
        <v>5.9327418772727274</v>
      </c>
      <c r="BA235" s="62">
        <v>0.53699890088551772</v>
      </c>
    </row>
    <row r="236" spans="1:54" x14ac:dyDescent="0.3">
      <c r="A236" s="2" t="s">
        <v>196</v>
      </c>
      <c r="B236" s="15" t="s">
        <v>806</v>
      </c>
      <c r="C236" s="15"/>
      <c r="F236" s="2">
        <v>2.98</v>
      </c>
      <c r="G236" s="2" t="s">
        <v>197</v>
      </c>
      <c r="H236" s="11">
        <v>-1</v>
      </c>
      <c r="I236">
        <v>-1</v>
      </c>
      <c r="J236"/>
      <c r="K236" s="2">
        <v>4</v>
      </c>
      <c r="L236" s="27">
        <v>0</v>
      </c>
      <c r="M236">
        <v>0</v>
      </c>
      <c r="N236">
        <v>0</v>
      </c>
      <c r="O236" s="2">
        <v>13.003</v>
      </c>
      <c r="P236" s="2">
        <v>5.5149999999999997</v>
      </c>
      <c r="Q236" s="2">
        <v>7.7569999999999997</v>
      </c>
      <c r="R236" s="2" t="s">
        <v>1099</v>
      </c>
      <c r="T236" s="27">
        <v>0</v>
      </c>
      <c r="U236" s="27"/>
      <c r="V236" s="27"/>
      <c r="W236">
        <v>0</v>
      </c>
      <c r="Z236">
        <v>0</v>
      </c>
      <c r="AD236">
        <v>14</v>
      </c>
      <c r="AE236" s="57">
        <f t="shared" si="10"/>
        <v>556.266454565</v>
      </c>
      <c r="AF236" s="59">
        <v>0</v>
      </c>
      <c r="AG236" s="57">
        <v>0</v>
      </c>
      <c r="AH236" s="57">
        <v>0</v>
      </c>
      <c r="AI236" s="54">
        <f t="shared" si="12"/>
        <v>0.10067117932500884</v>
      </c>
      <c r="AJ236" s="53"/>
      <c r="AM236" s="30">
        <v>2</v>
      </c>
      <c r="AN236" s="30">
        <v>2.545454545454545</v>
      </c>
      <c r="AO236" s="30">
        <v>0.45454545454545447</v>
      </c>
      <c r="AP236" s="30">
        <v>0.27272727272727271</v>
      </c>
      <c r="AQ236" s="30">
        <v>0.37931034482758619</v>
      </c>
      <c r="AR236" s="30">
        <v>0.48275862068965519</v>
      </c>
      <c r="AS236" s="30">
        <v>8.6206896551724144E-2</v>
      </c>
      <c r="AT236" s="30">
        <v>5.1724137931034482E-2</v>
      </c>
      <c r="AU236" s="27">
        <v>1.1000000000000001</v>
      </c>
      <c r="AV236" s="27">
        <v>3.44</v>
      </c>
      <c r="AW236" s="27">
        <v>2.34</v>
      </c>
      <c r="AX236" s="27">
        <v>2.6718181818181819</v>
      </c>
      <c r="AY236">
        <v>2.6718181818181819</v>
      </c>
      <c r="AZ236">
        <v>5.9579696772727271</v>
      </c>
    </row>
    <row r="237" spans="1:54" x14ac:dyDescent="0.3">
      <c r="A237" s="2" t="s">
        <v>44</v>
      </c>
      <c r="B237" s="15" t="s">
        <v>724</v>
      </c>
      <c r="C237" s="15"/>
      <c r="F237" s="2">
        <v>2.1</v>
      </c>
      <c r="G237" s="2" t="s">
        <v>198</v>
      </c>
      <c r="H237" s="11" t="s">
        <v>553</v>
      </c>
      <c r="I237">
        <v>-1</v>
      </c>
      <c r="J237"/>
      <c r="L237" s="27">
        <v>1</v>
      </c>
      <c r="M237">
        <v>0</v>
      </c>
      <c r="N237">
        <v>0</v>
      </c>
      <c r="O237" s="2">
        <v>3.871</v>
      </c>
      <c r="P237" s="2">
        <v>3.871</v>
      </c>
      <c r="Q237" s="2">
        <v>29.783999999999999</v>
      </c>
      <c r="R237" s="2" t="s">
        <v>440</v>
      </c>
      <c r="T237" s="27">
        <v>15.28115725</v>
      </c>
      <c r="U237" s="27">
        <v>15.28115725</v>
      </c>
      <c r="V237" s="27">
        <v>15.28115725</v>
      </c>
      <c r="W237">
        <v>0</v>
      </c>
      <c r="Z237">
        <v>0</v>
      </c>
      <c r="AD237">
        <v>20</v>
      </c>
      <c r="AE237" s="57">
        <f t="shared" si="10"/>
        <v>446.30254754399999</v>
      </c>
      <c r="AF237" s="59">
        <v>229.90248606119221</v>
      </c>
      <c r="AG237" s="57">
        <v>0</v>
      </c>
      <c r="AH237" s="57">
        <v>0</v>
      </c>
      <c r="AJ237" s="53">
        <v>8.6993404650164072E-2</v>
      </c>
      <c r="AM237" s="30">
        <v>1.882352941176471</v>
      </c>
      <c r="AN237" s="30">
        <v>2.3529411764705879</v>
      </c>
      <c r="AO237" s="30">
        <v>0.47058823529411759</v>
      </c>
      <c r="AP237" s="30">
        <v>0</v>
      </c>
      <c r="AQ237" s="30">
        <v>0.4</v>
      </c>
      <c r="AR237" s="30">
        <v>0.5</v>
      </c>
      <c r="AS237" s="30">
        <v>9.9999999999999992E-2</v>
      </c>
      <c r="AT237" s="30">
        <v>0</v>
      </c>
      <c r="AU237" s="27">
        <v>0.82</v>
      </c>
      <c r="AV237" s="27">
        <v>3.44</v>
      </c>
      <c r="AW237" s="27">
        <v>2.62</v>
      </c>
      <c r="AX237" s="27">
        <v>2.5211764705882351</v>
      </c>
      <c r="AY237">
        <v>2.521176470588236</v>
      </c>
      <c r="AZ237">
        <v>5.6898745917647062</v>
      </c>
      <c r="BA237" s="62">
        <v>0.57369840599679445</v>
      </c>
    </row>
    <row r="238" spans="1:54" x14ac:dyDescent="0.3">
      <c r="A238" s="2" t="s">
        <v>199</v>
      </c>
      <c r="B238" s="15" t="s">
        <v>871</v>
      </c>
      <c r="C238" s="15"/>
      <c r="F238" s="2">
        <v>2</v>
      </c>
      <c r="G238" s="2" t="s">
        <v>207</v>
      </c>
      <c r="H238" s="11">
        <v>-1</v>
      </c>
      <c r="I238">
        <v>-1</v>
      </c>
      <c r="J238"/>
      <c r="L238" s="27">
        <v>0</v>
      </c>
      <c r="M238">
        <v>0</v>
      </c>
      <c r="N238">
        <v>0</v>
      </c>
      <c r="O238" s="1">
        <v>3.871</v>
      </c>
      <c r="P238" s="1">
        <v>3.871</v>
      </c>
      <c r="Q238" s="2">
        <v>29.297000000000001</v>
      </c>
      <c r="T238" s="27">
        <v>0</v>
      </c>
      <c r="U238" s="27"/>
      <c r="V238" s="27"/>
      <c r="W238">
        <v>0</v>
      </c>
      <c r="Z238">
        <v>0</v>
      </c>
      <c r="AD238">
        <v>20</v>
      </c>
      <c r="AE238" s="57">
        <f t="shared" si="10"/>
        <v>439.00502737700003</v>
      </c>
      <c r="AF238" s="59">
        <v>0</v>
      </c>
      <c r="AG238" s="57">
        <v>0</v>
      </c>
      <c r="AH238" s="57">
        <v>0</v>
      </c>
      <c r="AJ238" s="53"/>
      <c r="AM238" s="30">
        <v>1.882352941176471</v>
      </c>
      <c r="AN238" s="30">
        <v>2.3529411764705879</v>
      </c>
      <c r="AO238" s="30">
        <v>1.6470588235294119</v>
      </c>
      <c r="AP238" s="30">
        <v>0</v>
      </c>
      <c r="AQ238" s="30">
        <v>0.32</v>
      </c>
      <c r="AR238" s="30">
        <v>0.4</v>
      </c>
      <c r="AS238" s="30">
        <v>0.28000000000000003</v>
      </c>
      <c r="AT238" s="30">
        <v>0</v>
      </c>
      <c r="AU238" s="27">
        <v>1.1000000000000001</v>
      </c>
      <c r="AV238" s="27">
        <v>3.44</v>
      </c>
      <c r="AW238" s="27">
        <v>2.34</v>
      </c>
      <c r="AX238" s="27">
        <v>2.6482352941176468</v>
      </c>
      <c r="AY238">
        <v>2.6482352941176468</v>
      </c>
      <c r="AZ238">
        <v>5.9322299529411762</v>
      </c>
    </row>
    <row r="239" spans="1:54" x14ac:dyDescent="0.3">
      <c r="A239" s="2" t="s">
        <v>200</v>
      </c>
      <c r="B239" s="15" t="s">
        <v>872</v>
      </c>
      <c r="C239" s="15"/>
      <c r="F239" s="2">
        <v>2.2000000000000002</v>
      </c>
      <c r="G239" s="2" t="s">
        <v>207</v>
      </c>
      <c r="H239" s="11">
        <v>-1</v>
      </c>
      <c r="I239">
        <v>-1</v>
      </c>
      <c r="J239"/>
      <c r="L239" s="27">
        <v>0</v>
      </c>
      <c r="M239">
        <v>0</v>
      </c>
      <c r="N239">
        <v>0</v>
      </c>
      <c r="O239" s="1">
        <v>6.6040679999999998</v>
      </c>
      <c r="P239" s="1">
        <v>7.93</v>
      </c>
      <c r="Q239" s="2">
        <v>31.28</v>
      </c>
      <c r="T239" s="27">
        <v>0</v>
      </c>
      <c r="U239" s="27"/>
      <c r="V239" s="27"/>
      <c r="W239">
        <v>0</v>
      </c>
      <c r="Z239">
        <v>0</v>
      </c>
      <c r="AD239">
        <v>34</v>
      </c>
      <c r="AE239" s="57">
        <f t="shared" si="10"/>
        <v>1638.1417090272</v>
      </c>
      <c r="AF239" s="59">
        <v>0</v>
      </c>
      <c r="AG239" s="57">
        <v>0</v>
      </c>
      <c r="AH239" s="57">
        <v>0</v>
      </c>
      <c r="AJ239" s="53"/>
      <c r="AM239" s="30">
        <v>1.62962962962963</v>
      </c>
      <c r="AN239" s="30">
        <v>2.518518518518519</v>
      </c>
      <c r="AO239" s="30">
        <v>1.911111111111111</v>
      </c>
      <c r="AP239" s="30">
        <v>0</v>
      </c>
      <c r="AQ239" s="30">
        <v>0.26894865525672368</v>
      </c>
      <c r="AR239" s="30">
        <v>0.41564792176039123</v>
      </c>
      <c r="AS239" s="30">
        <v>0.31540342298288498</v>
      </c>
      <c r="AT239" s="30">
        <v>0</v>
      </c>
      <c r="AU239" s="27">
        <v>0.82</v>
      </c>
      <c r="AV239" s="27">
        <v>3.44</v>
      </c>
      <c r="AW239" s="27">
        <v>2.62</v>
      </c>
      <c r="AX239" s="27">
        <v>2.7533629629629628</v>
      </c>
      <c r="AY239">
        <v>2.7533629629629628</v>
      </c>
      <c r="AZ239">
        <v>6.1693161497481483</v>
      </c>
    </row>
    <row r="240" spans="1:54" x14ac:dyDescent="0.3">
      <c r="A240" s="2" t="s">
        <v>0</v>
      </c>
      <c r="B240" s="15" t="s">
        <v>689</v>
      </c>
      <c r="C240" s="15"/>
      <c r="F240" s="2">
        <v>3.3</v>
      </c>
      <c r="G240" s="2" t="s">
        <v>207</v>
      </c>
      <c r="H240" s="11" t="s">
        <v>527</v>
      </c>
      <c r="I240" t="s">
        <v>610</v>
      </c>
      <c r="J240"/>
      <c r="L240" s="27">
        <v>4</v>
      </c>
      <c r="M240">
        <v>4</v>
      </c>
      <c r="N240">
        <v>0</v>
      </c>
      <c r="O240" s="1">
        <v>6.6040679999999998</v>
      </c>
      <c r="P240" s="1">
        <v>7.93</v>
      </c>
      <c r="Q240" s="2">
        <v>32.700000000000003</v>
      </c>
      <c r="T240" s="27">
        <v>6.6040679999999998</v>
      </c>
      <c r="U240" s="27">
        <v>7.9389519999999996</v>
      </c>
      <c r="V240" s="27">
        <v>33.703336</v>
      </c>
      <c r="W240">
        <v>7.83</v>
      </c>
      <c r="X240">
        <v>33.209989999999998</v>
      </c>
      <c r="Y240">
        <v>6.46</v>
      </c>
      <c r="Z240">
        <v>0</v>
      </c>
      <c r="AD240">
        <v>34</v>
      </c>
      <c r="AE240" s="57">
        <f t="shared" si="10"/>
        <v>1712.5074771479999</v>
      </c>
      <c r="AF240" s="59">
        <v>1767.0449718798691</v>
      </c>
      <c r="AG240" s="57">
        <v>1679.8210721820001</v>
      </c>
      <c r="AH240" s="57">
        <v>0</v>
      </c>
      <c r="AJ240" s="53">
        <v>7.6964651247849417E-2</v>
      </c>
      <c r="AK240" s="54">
        <v>8.0961003676030277E-2</v>
      </c>
      <c r="AM240" s="30">
        <v>1.62962962962963</v>
      </c>
      <c r="AN240" s="30">
        <v>2.518518518518519</v>
      </c>
      <c r="AO240" s="30">
        <v>0.88888888888888884</v>
      </c>
      <c r="AP240" s="30">
        <v>0</v>
      </c>
      <c r="AQ240" s="30">
        <v>0.32352941176470579</v>
      </c>
      <c r="AR240" s="30">
        <v>0.5</v>
      </c>
      <c r="AS240" s="30">
        <v>0.1764705882352941</v>
      </c>
      <c r="AT240" s="30">
        <v>0</v>
      </c>
      <c r="AU240" s="27">
        <v>0.82</v>
      </c>
      <c r="AV240" s="27">
        <v>3.44</v>
      </c>
      <c r="AW240" s="27">
        <v>2.62</v>
      </c>
      <c r="AX240" s="27">
        <v>2.642962962962963</v>
      </c>
      <c r="AY240">
        <v>2.642962962962963</v>
      </c>
      <c r="AZ240">
        <v>5.9587362692592576</v>
      </c>
      <c r="BA240" s="62">
        <v>0.48264383878002159</v>
      </c>
      <c r="BB240" s="62">
        <v>0.50770488753139842</v>
      </c>
    </row>
    <row r="241" spans="1:54" x14ac:dyDescent="0.3">
      <c r="A241" s="2" t="s">
        <v>201</v>
      </c>
      <c r="B241" s="15" t="s">
        <v>873</v>
      </c>
      <c r="C241" s="15"/>
      <c r="F241" s="2">
        <v>2.2999999999999998</v>
      </c>
      <c r="G241" s="2" t="s">
        <v>207</v>
      </c>
      <c r="H241" s="34" t="s">
        <v>528</v>
      </c>
      <c r="I241" s="1" t="s">
        <v>611</v>
      </c>
      <c r="J241"/>
      <c r="L241" s="27">
        <v>0</v>
      </c>
      <c r="M241">
        <v>1</v>
      </c>
      <c r="N241">
        <v>0</v>
      </c>
      <c r="O241" s="2">
        <v>-1</v>
      </c>
      <c r="T241" s="27">
        <v>0</v>
      </c>
      <c r="U241" s="27"/>
      <c r="V241" s="27"/>
      <c r="W241">
        <v>3.9060000000000001</v>
      </c>
      <c r="X241">
        <v>21.603000000000002</v>
      </c>
      <c r="Y241">
        <v>3.8879000000000001</v>
      </c>
      <c r="Z241">
        <v>0</v>
      </c>
      <c r="AD241">
        <v>14</v>
      </c>
      <c r="AE241" s="57">
        <f t="shared" si="10"/>
        <v>0</v>
      </c>
      <c r="AF241" s="59">
        <v>0</v>
      </c>
      <c r="AG241" s="57">
        <v>328.06612625219998</v>
      </c>
      <c r="AH241" s="57">
        <v>0</v>
      </c>
      <c r="AJ241" s="53"/>
      <c r="AK241" s="54">
        <v>4.2674323496713393E-2</v>
      </c>
      <c r="AM241" s="30">
        <v>1.7272727272727271</v>
      </c>
      <c r="AN241" s="30">
        <v>2.545454545454545</v>
      </c>
      <c r="AO241" s="30">
        <v>1.4090909090909089</v>
      </c>
      <c r="AP241" s="30">
        <v>0</v>
      </c>
      <c r="AQ241" s="30">
        <v>0.30399999999999999</v>
      </c>
      <c r="AR241" s="30">
        <v>0.44800000000000001</v>
      </c>
      <c r="AS241" s="30">
        <v>0.248</v>
      </c>
      <c r="AT241" s="30">
        <v>0</v>
      </c>
      <c r="AU241" s="27">
        <v>0.82</v>
      </c>
      <c r="AV241" s="27">
        <v>3.44</v>
      </c>
      <c r="AW241" s="27">
        <v>2.62</v>
      </c>
      <c r="AX241" s="27">
        <v>2.7183636363636361</v>
      </c>
      <c r="AY241">
        <v>2.718363636363637</v>
      </c>
      <c r="AZ241">
        <v>6.1164196318636357</v>
      </c>
      <c r="BA241" s="62">
        <v>0.48450364842179561</v>
      </c>
    </row>
    <row r="242" spans="1:54" x14ac:dyDescent="0.3">
      <c r="A242" s="2" t="s">
        <v>1</v>
      </c>
      <c r="B242" s="15" t="s">
        <v>690</v>
      </c>
      <c r="C242" s="15"/>
      <c r="F242" s="2">
        <v>3.2</v>
      </c>
      <c r="G242" s="2" t="s">
        <v>207</v>
      </c>
      <c r="H242" s="11" t="s">
        <v>528</v>
      </c>
      <c r="I242" t="s">
        <v>611</v>
      </c>
      <c r="J242"/>
      <c r="L242" s="27">
        <v>1</v>
      </c>
      <c r="M242">
        <v>1</v>
      </c>
      <c r="N242">
        <v>0</v>
      </c>
      <c r="O242" s="2">
        <v>-1</v>
      </c>
      <c r="T242" s="27">
        <v>3.9327019999999999</v>
      </c>
      <c r="U242" s="27">
        <v>3.9458000000000002</v>
      </c>
      <c r="V242" s="27">
        <v>11.356398779999999</v>
      </c>
      <c r="W242">
        <v>3.9060000000000001</v>
      </c>
      <c r="X242">
        <v>21.603000000000002</v>
      </c>
      <c r="Y242">
        <v>3.8879000000000001</v>
      </c>
      <c r="Z242">
        <v>0</v>
      </c>
      <c r="AD242">
        <v>14</v>
      </c>
      <c r="AE242" s="57">
        <f t="shared" si="10"/>
        <v>0</v>
      </c>
      <c r="AF242" s="59">
        <v>173.54502164551991</v>
      </c>
      <c r="AG242" s="57">
        <v>328.06612625219998</v>
      </c>
      <c r="AH242" s="57">
        <v>0</v>
      </c>
      <c r="AJ242" s="53">
        <v>8.0670709348241429E-2</v>
      </c>
      <c r="AK242" s="54">
        <v>4.2674323496713393E-2</v>
      </c>
      <c r="AM242" s="30">
        <v>1.7272727272727271</v>
      </c>
      <c r="AN242" s="30">
        <v>2.545454545454545</v>
      </c>
      <c r="AO242" s="30">
        <v>0.81818181818181823</v>
      </c>
      <c r="AP242" s="30">
        <v>0</v>
      </c>
      <c r="AQ242" s="30">
        <v>0.3392857142857143</v>
      </c>
      <c r="AR242" s="30">
        <v>0.5</v>
      </c>
      <c r="AS242" s="30">
        <v>0.1607142857142857</v>
      </c>
      <c r="AT242" s="30">
        <v>0</v>
      </c>
      <c r="AU242" s="27">
        <v>0.82</v>
      </c>
      <c r="AV242" s="27">
        <v>3.44</v>
      </c>
      <c r="AW242" s="27">
        <v>2.62</v>
      </c>
      <c r="AX242" s="27">
        <v>2.6545454545454539</v>
      </c>
      <c r="AY242">
        <v>2.6545454545454539</v>
      </c>
      <c r="AZ242">
        <v>5.9946911436363637</v>
      </c>
      <c r="BA242" s="62">
        <v>0.48450364842179561</v>
      </c>
    </row>
    <row r="243" spans="1:54" x14ac:dyDescent="0.3">
      <c r="A243" s="2" t="s">
        <v>202</v>
      </c>
      <c r="B243" s="15" t="s">
        <v>874</v>
      </c>
      <c r="C243" s="15"/>
      <c r="F243" s="2">
        <v>2.8</v>
      </c>
      <c r="G243" s="2" t="s">
        <v>207</v>
      </c>
      <c r="H243" s="34" t="s">
        <v>588</v>
      </c>
      <c r="I243" s="1" t="s">
        <v>662</v>
      </c>
      <c r="J243"/>
      <c r="L243" s="27">
        <v>0</v>
      </c>
      <c r="M243">
        <v>1</v>
      </c>
      <c r="N243">
        <v>0</v>
      </c>
      <c r="O243" s="2">
        <v>-1</v>
      </c>
      <c r="T243" s="27">
        <v>0</v>
      </c>
      <c r="U243" s="27"/>
      <c r="V243" s="27"/>
      <c r="W243">
        <v>3.8573</v>
      </c>
      <c r="X243">
        <v>3.8573</v>
      </c>
      <c r="Y243">
        <v>15.044</v>
      </c>
      <c r="Z243">
        <v>0</v>
      </c>
      <c r="AD243">
        <v>20</v>
      </c>
      <c r="AE243" s="57">
        <f t="shared" si="10"/>
        <v>0</v>
      </c>
      <c r="AF243" s="59">
        <v>0</v>
      </c>
      <c r="AG243" s="57">
        <v>223.83611493475999</v>
      </c>
      <c r="AH243" s="57">
        <v>0</v>
      </c>
      <c r="AJ243" s="53"/>
      <c r="AK243" s="54">
        <v>8.9351086199066954E-2</v>
      </c>
      <c r="AM243" s="30">
        <v>1.9375</v>
      </c>
      <c r="AN243" s="30">
        <v>2.5</v>
      </c>
      <c r="AO243" s="30">
        <v>0.625</v>
      </c>
      <c r="AP243" s="30">
        <v>2.625</v>
      </c>
      <c r="AQ243" s="30">
        <v>0.25203252032520318</v>
      </c>
      <c r="AR243" s="30">
        <v>0.32520325203252032</v>
      </c>
      <c r="AS243" s="30">
        <v>8.1300813008130079E-2</v>
      </c>
      <c r="AT243" s="30">
        <v>0.34146341463414642</v>
      </c>
      <c r="AU243" s="27">
        <v>0.82</v>
      </c>
      <c r="AV243" s="27">
        <v>3.44</v>
      </c>
      <c r="AW243" s="27">
        <v>2.62</v>
      </c>
      <c r="AX243" s="27">
        <v>2.6142500000000002</v>
      </c>
      <c r="AY243">
        <v>2.6142500000000002</v>
      </c>
      <c r="AZ243">
        <v>5.9930639130937511</v>
      </c>
      <c r="BA243" s="62">
        <v>0.5100369583648936</v>
      </c>
      <c r="BB243" s="62">
        <v>0.54203706385343264</v>
      </c>
    </row>
    <row r="244" spans="1:54" x14ac:dyDescent="0.3">
      <c r="A244" s="2" t="s">
        <v>203</v>
      </c>
      <c r="B244" s="15" t="s">
        <v>807</v>
      </c>
      <c r="C244" s="15"/>
      <c r="F244" s="2">
        <v>4.5</v>
      </c>
      <c r="G244" s="2" t="s">
        <v>207</v>
      </c>
      <c r="H244" s="11" t="s">
        <v>588</v>
      </c>
      <c r="I244" t="s">
        <v>662</v>
      </c>
      <c r="J244"/>
      <c r="L244" s="27">
        <v>1</v>
      </c>
      <c r="M244">
        <v>1</v>
      </c>
      <c r="N244">
        <v>0</v>
      </c>
      <c r="O244" s="2">
        <v>-1</v>
      </c>
      <c r="Q244" s="2">
        <v>15.05</v>
      </c>
      <c r="T244" s="27">
        <v>3.9414189999999998</v>
      </c>
      <c r="U244" s="27">
        <v>3.9414189999999998</v>
      </c>
      <c r="V244" s="27">
        <v>15.312718</v>
      </c>
      <c r="W244">
        <v>3.8573</v>
      </c>
      <c r="X244">
        <v>3.8573</v>
      </c>
      <c r="Y244">
        <v>15.044</v>
      </c>
      <c r="Z244">
        <v>0</v>
      </c>
      <c r="AD244">
        <v>20</v>
      </c>
      <c r="AE244" s="57">
        <f t="shared" si="10"/>
        <v>0</v>
      </c>
      <c r="AF244" s="59">
        <v>237.8797625030067</v>
      </c>
      <c r="AG244" s="57">
        <v>223.83611493475999</v>
      </c>
      <c r="AH244" s="57">
        <v>0</v>
      </c>
      <c r="AJ244" s="53">
        <v>8.4076088648975381E-2</v>
      </c>
      <c r="AK244" s="54">
        <v>8.9351086199066954E-2</v>
      </c>
      <c r="AM244" s="30">
        <v>1.9375</v>
      </c>
      <c r="AN244" s="30">
        <v>2.5</v>
      </c>
      <c r="AO244" s="30">
        <v>0.5625</v>
      </c>
      <c r="AP244" s="30">
        <v>2.625</v>
      </c>
      <c r="AQ244" s="30">
        <v>0.25409836065573771</v>
      </c>
      <c r="AR244" s="30">
        <v>0.32786885245901642</v>
      </c>
      <c r="AS244" s="30">
        <v>7.3770491803278687E-2</v>
      </c>
      <c r="AT244" s="30">
        <v>0.34426229508196721</v>
      </c>
      <c r="AU244" s="27">
        <v>0.82</v>
      </c>
      <c r="AV244" s="27">
        <v>3.44</v>
      </c>
      <c r="AW244" s="27">
        <v>2.62</v>
      </c>
      <c r="AX244" s="27">
        <v>2.6074999999999999</v>
      </c>
      <c r="AY244">
        <v>2.6074999999999999</v>
      </c>
      <c r="AZ244">
        <v>5.9796291640625006</v>
      </c>
      <c r="BA244" s="62">
        <v>0.5100369583648936</v>
      </c>
      <c r="BB244" s="62">
        <v>0.54203706385343264</v>
      </c>
    </row>
    <row r="245" spans="1:54" x14ac:dyDescent="0.3">
      <c r="A245" s="2" t="s">
        <v>204</v>
      </c>
      <c r="B245" s="15" t="s">
        <v>808</v>
      </c>
      <c r="C245" s="15"/>
      <c r="F245" s="2">
        <v>4.8</v>
      </c>
      <c r="G245" s="2" t="s">
        <v>207</v>
      </c>
      <c r="H245" s="11" t="s">
        <v>589</v>
      </c>
      <c r="I245" t="s">
        <v>663</v>
      </c>
      <c r="J245"/>
      <c r="L245" s="27">
        <v>2</v>
      </c>
      <c r="M245">
        <v>6</v>
      </c>
      <c r="N245">
        <v>0</v>
      </c>
      <c r="O245" s="2">
        <v>-1</v>
      </c>
      <c r="T245" s="27">
        <v>5.4445069999999998</v>
      </c>
      <c r="U245" s="27">
        <v>5.4445069999999998</v>
      </c>
      <c r="V245" s="27">
        <v>3.9426230000000002</v>
      </c>
      <c r="W245">
        <v>5.15428</v>
      </c>
      <c r="X245">
        <v>5.1542800000000009</v>
      </c>
      <c r="Y245">
        <v>13.7835</v>
      </c>
      <c r="Z245">
        <v>0</v>
      </c>
      <c r="AD245">
        <v>6</v>
      </c>
      <c r="AE245" s="57">
        <f t="shared" si="10"/>
        <v>0</v>
      </c>
      <c r="AF245" s="59">
        <v>116.8698191917419</v>
      </c>
      <c r="AG245" s="57">
        <v>317.12184318337751</v>
      </c>
      <c r="AH245" s="57">
        <v>0</v>
      </c>
      <c r="AJ245" s="53">
        <v>0.10267834829377349</v>
      </c>
      <c r="AK245" s="54">
        <v>0.1135210354437263</v>
      </c>
      <c r="AM245" s="30">
        <v>1.8</v>
      </c>
      <c r="AN245" s="30">
        <v>2.4</v>
      </c>
      <c r="AO245" s="30">
        <v>0.6</v>
      </c>
      <c r="AP245" s="30">
        <v>2.8</v>
      </c>
      <c r="AQ245" s="30">
        <v>0.23684210526315791</v>
      </c>
      <c r="AR245" s="30">
        <v>0.31578947368421051</v>
      </c>
      <c r="AS245" s="30">
        <v>7.8947368421052627E-2</v>
      </c>
      <c r="AT245" s="30">
        <v>0.36842105263157893</v>
      </c>
      <c r="AU245" s="27">
        <v>0.98</v>
      </c>
      <c r="AV245" s="27">
        <v>3.44</v>
      </c>
      <c r="AW245" s="27">
        <v>2.46</v>
      </c>
      <c r="AX245" s="27">
        <v>2.56</v>
      </c>
      <c r="AY245">
        <v>2.56</v>
      </c>
      <c r="AZ245">
        <v>5.9119936115999998</v>
      </c>
      <c r="BA245" s="62">
        <v>0.51645314797839414</v>
      </c>
      <c r="BB245" s="62">
        <v>0</v>
      </c>
    </row>
    <row r="246" spans="1:54" x14ac:dyDescent="0.3">
      <c r="A246" s="2" t="s">
        <v>28</v>
      </c>
      <c r="B246" s="15" t="s">
        <v>809</v>
      </c>
      <c r="C246" s="15"/>
      <c r="F246" s="2">
        <v>4</v>
      </c>
      <c r="G246" s="2" t="s">
        <v>207</v>
      </c>
      <c r="H246" s="11" t="s">
        <v>590</v>
      </c>
      <c r="I246" t="s">
        <v>664</v>
      </c>
      <c r="J246"/>
      <c r="L246" s="27">
        <v>8</v>
      </c>
      <c r="M246">
        <v>4</v>
      </c>
      <c r="N246">
        <v>0</v>
      </c>
      <c r="O246" s="2">
        <v>-1</v>
      </c>
      <c r="T246" s="27">
        <v>7.5714817599999993</v>
      </c>
      <c r="U246" s="27">
        <v>7.4441355800000002</v>
      </c>
      <c r="V246" s="27">
        <v>14.785262019999999</v>
      </c>
      <c r="W246">
        <v>5.4767999999999999</v>
      </c>
      <c r="X246">
        <v>5.5212000000000003</v>
      </c>
      <c r="Y246">
        <v>7.7889999999999997</v>
      </c>
      <c r="Z246">
        <v>0</v>
      </c>
      <c r="AD246">
        <v>6</v>
      </c>
      <c r="AE246" s="57">
        <f t="shared" si="10"/>
        <v>0</v>
      </c>
      <c r="AF246" s="59">
        <v>583.54908217201648</v>
      </c>
      <c r="AG246" s="57">
        <v>235.52774005824</v>
      </c>
      <c r="AH246" s="57">
        <v>0</v>
      </c>
      <c r="AJ246" s="53">
        <v>8.2255291742281814E-2</v>
      </c>
      <c r="AK246" s="54">
        <v>0.10189882514078979</v>
      </c>
      <c r="AM246" s="30">
        <v>1.8</v>
      </c>
      <c r="AN246" s="30">
        <v>2.4</v>
      </c>
      <c r="AO246" s="30">
        <v>0.6</v>
      </c>
      <c r="AP246" s="30">
        <v>2.8</v>
      </c>
      <c r="AQ246" s="30">
        <v>0.23684210526315791</v>
      </c>
      <c r="AR246" s="30">
        <v>0.31578947368421051</v>
      </c>
      <c r="AS246" s="30">
        <v>7.8947368421052627E-2</v>
      </c>
      <c r="AT246" s="30">
        <v>0.36842105263157893</v>
      </c>
      <c r="AU246" s="27">
        <v>0.93</v>
      </c>
      <c r="AV246" s="27">
        <v>3.44</v>
      </c>
      <c r="AW246" s="27">
        <v>2.5099999999999998</v>
      </c>
      <c r="AX246" s="27">
        <v>2.5499999999999998</v>
      </c>
      <c r="AY246">
        <v>2.5499999999999998</v>
      </c>
      <c r="AZ246">
        <v>5.8797175109999991</v>
      </c>
      <c r="BA246" s="62">
        <v>0.46150059156666667</v>
      </c>
      <c r="BB246" s="62">
        <v>0.57171237359127625</v>
      </c>
    </row>
    <row r="247" spans="1:54" x14ac:dyDescent="0.3">
      <c r="A247" s="2" t="s">
        <v>205</v>
      </c>
      <c r="B247" s="15" t="s">
        <v>875</v>
      </c>
      <c r="C247" s="15"/>
      <c r="F247" s="2">
        <v>2.8</v>
      </c>
      <c r="G247" s="2" t="s">
        <v>207</v>
      </c>
      <c r="H247" s="34" t="s">
        <v>589</v>
      </c>
      <c r="I247" s="1" t="s">
        <v>663</v>
      </c>
      <c r="J247"/>
      <c r="L247" s="27">
        <v>0</v>
      </c>
      <c r="M247">
        <v>6</v>
      </c>
      <c r="N247">
        <v>0</v>
      </c>
      <c r="O247" s="2">
        <v>-1</v>
      </c>
      <c r="T247" s="27">
        <v>0</v>
      </c>
      <c r="U247" s="27"/>
      <c r="V247" s="27"/>
      <c r="W247">
        <v>5.15428</v>
      </c>
      <c r="X247">
        <v>5.1542800000000009</v>
      </c>
      <c r="Y247">
        <v>13.7835</v>
      </c>
      <c r="Z247">
        <v>0</v>
      </c>
      <c r="AD247">
        <v>6</v>
      </c>
      <c r="AE247" s="57">
        <f t="shared" si="10"/>
        <v>0</v>
      </c>
      <c r="AF247" s="59">
        <v>0</v>
      </c>
      <c r="AG247" s="57">
        <v>317.12184318337751</v>
      </c>
      <c r="AH247" s="57">
        <v>0</v>
      </c>
      <c r="AJ247" s="53"/>
      <c r="AK247" s="54">
        <v>0.1135210354437263</v>
      </c>
      <c r="AM247" s="30">
        <v>1.8</v>
      </c>
      <c r="AN247" s="30">
        <v>2.4</v>
      </c>
      <c r="AO247" s="30">
        <v>0.64</v>
      </c>
      <c r="AP247" s="30">
        <v>2.8</v>
      </c>
      <c r="AQ247" s="30">
        <v>0.2356020942408377</v>
      </c>
      <c r="AR247" s="30">
        <v>0.3141361256544502</v>
      </c>
      <c r="AS247" s="30">
        <v>8.3769633507853394E-2</v>
      </c>
      <c r="AT247" s="30">
        <v>0.36649214659685858</v>
      </c>
      <c r="AU247" s="27">
        <v>0.98</v>
      </c>
      <c r="AV247" s="27">
        <v>3.44</v>
      </c>
      <c r="AW247" s="27">
        <v>2.46</v>
      </c>
      <c r="AX247" s="27">
        <v>2.5636800000000002</v>
      </c>
      <c r="AY247">
        <v>2.5636800000000002</v>
      </c>
      <c r="AZ247">
        <v>5.9178984111680002</v>
      </c>
      <c r="BA247" s="62">
        <v>0.51645314797839414</v>
      </c>
      <c r="BB247" s="62">
        <v>0</v>
      </c>
    </row>
    <row r="248" spans="1:54" x14ac:dyDescent="0.3">
      <c r="A248" s="2" t="s">
        <v>206</v>
      </c>
      <c r="B248" s="15" t="s">
        <v>876</v>
      </c>
      <c r="C248" s="15"/>
      <c r="F248" s="2">
        <v>2</v>
      </c>
      <c r="G248" s="2" t="s">
        <v>207</v>
      </c>
      <c r="H248" s="34" t="s">
        <v>590</v>
      </c>
      <c r="I248" s="1" t="s">
        <v>664</v>
      </c>
      <c r="J248"/>
      <c r="L248" s="27">
        <v>0</v>
      </c>
      <c r="M248">
        <v>4</v>
      </c>
      <c r="N248">
        <v>0</v>
      </c>
      <c r="O248" s="2">
        <v>-1</v>
      </c>
      <c r="T248" s="27">
        <v>0</v>
      </c>
      <c r="U248" s="27"/>
      <c r="V248" s="27"/>
      <c r="W248">
        <v>5.4767999999999999</v>
      </c>
      <c r="X248">
        <v>5.5212000000000003</v>
      </c>
      <c r="Y248">
        <v>7.7889999999999997</v>
      </c>
      <c r="Z248">
        <v>0</v>
      </c>
      <c r="AD248">
        <v>6</v>
      </c>
      <c r="AE248" s="57">
        <f t="shared" si="10"/>
        <v>0</v>
      </c>
      <c r="AF248" s="59">
        <v>0</v>
      </c>
      <c r="AG248" s="57">
        <v>235.52774005824</v>
      </c>
      <c r="AH248" s="57">
        <v>0</v>
      </c>
      <c r="AJ248" s="53"/>
      <c r="AK248" s="54">
        <v>0.10189882514078979</v>
      </c>
      <c r="AM248" s="30">
        <v>1.8</v>
      </c>
      <c r="AN248" s="30">
        <v>2.4</v>
      </c>
      <c r="AO248" s="30">
        <v>0.78</v>
      </c>
      <c r="AP248" s="30">
        <v>2.8</v>
      </c>
      <c r="AQ248" s="30">
        <v>0.23136246786632389</v>
      </c>
      <c r="AR248" s="30">
        <v>0.30848329048843193</v>
      </c>
      <c r="AS248" s="30">
        <v>0.10025706940874041</v>
      </c>
      <c r="AT248" s="30">
        <v>0.35989717223650391</v>
      </c>
      <c r="AU248" s="27">
        <v>0.93</v>
      </c>
      <c r="AV248" s="27">
        <v>3.44</v>
      </c>
      <c r="AW248" s="27">
        <v>2.5099999999999998</v>
      </c>
      <c r="AX248" s="27">
        <v>2.5674600000000001</v>
      </c>
      <c r="AY248">
        <v>2.5674600000000001</v>
      </c>
      <c r="AZ248">
        <v>5.9091939581100004</v>
      </c>
      <c r="BA248" s="62">
        <v>0.46150059156666667</v>
      </c>
      <c r="BB248" s="62">
        <v>0.57171237359127625</v>
      </c>
    </row>
    <row r="249" spans="1:54" x14ac:dyDescent="0.3">
      <c r="A249" s="2" t="s">
        <v>153</v>
      </c>
      <c r="B249" s="15" t="s">
        <v>779</v>
      </c>
      <c r="C249" s="15"/>
      <c r="F249" s="2">
        <v>3.36</v>
      </c>
      <c r="G249" s="2" t="s">
        <v>208</v>
      </c>
      <c r="H249" s="11" t="s">
        <v>582</v>
      </c>
      <c r="I249">
        <v>-1</v>
      </c>
      <c r="J249"/>
      <c r="K249" s="2">
        <v>1</v>
      </c>
      <c r="L249" s="27">
        <v>1</v>
      </c>
      <c r="M249">
        <v>0</v>
      </c>
      <c r="N249">
        <v>0</v>
      </c>
      <c r="O249" s="2">
        <v>3.8860000000000001</v>
      </c>
      <c r="P249" s="2">
        <v>3.8860000000000001</v>
      </c>
      <c r="Q249" s="2">
        <v>10.548299999999999</v>
      </c>
      <c r="R249" s="2" t="s">
        <v>1101</v>
      </c>
      <c r="T249" s="27">
        <v>3.9263319999999999</v>
      </c>
      <c r="U249" s="27">
        <v>3.9263319999999999</v>
      </c>
      <c r="V249" s="27">
        <v>10.74639</v>
      </c>
      <c r="W249">
        <v>0</v>
      </c>
      <c r="Z249">
        <v>0</v>
      </c>
      <c r="AD249">
        <v>14</v>
      </c>
      <c r="AE249" s="57">
        <f t="shared" si="10"/>
        <v>159.28983610679998</v>
      </c>
      <c r="AF249" s="59">
        <v>165.66723991337099</v>
      </c>
      <c r="AG249" s="57">
        <v>0</v>
      </c>
      <c r="AH249" s="57">
        <v>0</v>
      </c>
      <c r="AJ249" s="53">
        <v>8.4506749839743392E-2</v>
      </c>
      <c r="AM249" s="30">
        <v>1.7272727272727271</v>
      </c>
      <c r="AN249" s="30">
        <v>2.545454545454545</v>
      </c>
      <c r="AO249" s="30">
        <v>0.81818181818181823</v>
      </c>
      <c r="AP249" s="30">
        <v>0</v>
      </c>
      <c r="AQ249" s="30">
        <v>0.3392857142857143</v>
      </c>
      <c r="AR249" s="30">
        <v>0.5</v>
      </c>
      <c r="AS249" s="30">
        <v>0.1607142857142857</v>
      </c>
      <c r="AT249" s="30">
        <v>0</v>
      </c>
      <c r="AU249" s="27">
        <v>1.1000000000000001</v>
      </c>
      <c r="AV249" s="27">
        <v>3.44</v>
      </c>
      <c r="AW249" s="27">
        <v>2.34</v>
      </c>
      <c r="AX249" s="27">
        <v>2.78</v>
      </c>
      <c r="AY249">
        <v>2.78</v>
      </c>
      <c r="AZ249">
        <v>6.4270052227137269</v>
      </c>
      <c r="BA249" s="62">
        <v>0.41874886813759421</v>
      </c>
    </row>
    <row r="250" spans="1:54" x14ac:dyDescent="0.3">
      <c r="A250" s="2" t="s">
        <v>153</v>
      </c>
      <c r="B250" s="15" t="s">
        <v>779</v>
      </c>
      <c r="C250" s="15"/>
      <c r="D250" s="2" t="s">
        <v>968</v>
      </c>
      <c r="E250" s="2">
        <v>0.66</v>
      </c>
      <c r="F250" s="2">
        <v>3.48</v>
      </c>
      <c r="G250" s="2" t="s">
        <v>208</v>
      </c>
      <c r="H250" s="11" t="s">
        <v>582</v>
      </c>
      <c r="I250">
        <v>-1</v>
      </c>
      <c r="J250"/>
      <c r="K250" s="2">
        <v>1</v>
      </c>
      <c r="L250" s="27">
        <v>1</v>
      </c>
      <c r="M250">
        <v>0</v>
      </c>
      <c r="N250">
        <v>0</v>
      </c>
      <c r="O250" s="2">
        <v>3.8860000000000001</v>
      </c>
      <c r="P250" s="2">
        <v>3.8860000000000001</v>
      </c>
      <c r="Q250" s="2">
        <v>10.548299999999999</v>
      </c>
      <c r="R250" s="2" t="s">
        <v>1101</v>
      </c>
      <c r="T250" s="27">
        <v>3.9263319999999999</v>
      </c>
      <c r="U250" s="27">
        <v>3.9263319999999999</v>
      </c>
      <c r="V250" s="27">
        <v>10.74639</v>
      </c>
      <c r="W250">
        <v>0</v>
      </c>
      <c r="Z250">
        <v>0</v>
      </c>
      <c r="AD250">
        <v>14</v>
      </c>
      <c r="AE250" s="57">
        <f t="shared" si="10"/>
        <v>159.28983610679998</v>
      </c>
      <c r="AF250" s="59">
        <v>165.66723991337099</v>
      </c>
      <c r="AG250" s="57">
        <v>0</v>
      </c>
      <c r="AH250" s="57">
        <v>0</v>
      </c>
      <c r="AJ250" s="53">
        <v>8.4506749839743392E-2</v>
      </c>
      <c r="AM250" s="30">
        <v>1.7272727272727271</v>
      </c>
      <c r="AN250" s="30">
        <v>2.545454545454545</v>
      </c>
      <c r="AO250" s="30">
        <v>0.81818181818181823</v>
      </c>
      <c r="AP250" s="30">
        <v>0</v>
      </c>
      <c r="AQ250" s="30">
        <v>0.3392857142857143</v>
      </c>
      <c r="AR250" s="30">
        <v>0.5</v>
      </c>
      <c r="AS250" s="30">
        <v>0.1607142857142857</v>
      </c>
      <c r="AT250" s="30">
        <v>0</v>
      </c>
      <c r="AU250" s="27">
        <v>1.1000000000000001</v>
      </c>
      <c r="AV250" s="27">
        <v>3.44</v>
      </c>
      <c r="AW250" s="27">
        <v>2.34</v>
      </c>
      <c r="AX250" s="27">
        <v>2.78</v>
      </c>
      <c r="AY250">
        <v>2.78</v>
      </c>
      <c r="AZ250">
        <v>6.4270052227137269</v>
      </c>
      <c r="BA250" s="62">
        <v>0.41874886813759421</v>
      </c>
    </row>
    <row r="251" spans="1:54" x14ac:dyDescent="0.3">
      <c r="A251" s="2" t="s">
        <v>153</v>
      </c>
      <c r="B251" s="15" t="s">
        <v>779</v>
      </c>
      <c r="C251" s="15"/>
      <c r="D251" s="2" t="s">
        <v>968</v>
      </c>
      <c r="E251" s="2">
        <f>E250*2</f>
        <v>1.32</v>
      </c>
      <c r="F251" s="2">
        <v>3.47</v>
      </c>
      <c r="G251" s="2" t="s">
        <v>208</v>
      </c>
      <c r="H251" s="11" t="s">
        <v>582</v>
      </c>
      <c r="I251">
        <v>-1</v>
      </c>
      <c r="J251"/>
      <c r="K251" s="2">
        <v>1</v>
      </c>
      <c r="L251" s="27">
        <v>1</v>
      </c>
      <c r="M251">
        <v>0</v>
      </c>
      <c r="N251">
        <v>0</v>
      </c>
      <c r="O251" s="2">
        <v>3.8860000000000001</v>
      </c>
      <c r="P251" s="2">
        <v>3.8860000000000001</v>
      </c>
      <c r="Q251" s="2">
        <v>10.548299999999999</v>
      </c>
      <c r="R251" s="2" t="s">
        <v>1101</v>
      </c>
      <c r="T251" s="27">
        <v>3.9263319999999999</v>
      </c>
      <c r="U251" s="27">
        <v>3.9263319999999999</v>
      </c>
      <c r="V251" s="27">
        <v>10.74639</v>
      </c>
      <c r="W251">
        <v>0</v>
      </c>
      <c r="Z251">
        <v>0</v>
      </c>
      <c r="AD251">
        <v>14</v>
      </c>
      <c r="AE251" s="57">
        <f t="shared" si="10"/>
        <v>159.28983610679998</v>
      </c>
      <c r="AF251" s="59">
        <v>165.66723991337099</v>
      </c>
      <c r="AG251" s="57">
        <v>0</v>
      </c>
      <c r="AH251" s="57">
        <v>0</v>
      </c>
      <c r="AJ251" s="53">
        <v>8.4506749839743392E-2</v>
      </c>
      <c r="AM251" s="30">
        <v>1.7272727272727271</v>
      </c>
      <c r="AN251" s="30">
        <v>2.545454545454545</v>
      </c>
      <c r="AO251" s="30">
        <v>0.81818181818181823</v>
      </c>
      <c r="AP251" s="30">
        <v>0</v>
      </c>
      <c r="AQ251" s="30">
        <v>0.3392857142857143</v>
      </c>
      <c r="AR251" s="30">
        <v>0.5</v>
      </c>
      <c r="AS251" s="30">
        <v>0.1607142857142857</v>
      </c>
      <c r="AT251" s="30">
        <v>0</v>
      </c>
      <c r="AU251" s="27">
        <v>1.1000000000000001</v>
      </c>
      <c r="AV251" s="27">
        <v>3.44</v>
      </c>
      <c r="AW251" s="27">
        <v>2.34</v>
      </c>
      <c r="AX251" s="27">
        <v>2.78</v>
      </c>
      <c r="AY251">
        <v>2.78</v>
      </c>
      <c r="AZ251">
        <v>6.4270052227137269</v>
      </c>
      <c r="BA251" s="62">
        <v>0.41874886813759421</v>
      </c>
    </row>
    <row r="252" spans="1:54" x14ac:dyDescent="0.3">
      <c r="A252" s="2" t="s">
        <v>153</v>
      </c>
      <c r="B252" s="15" t="s">
        <v>779</v>
      </c>
      <c r="C252" s="15"/>
      <c r="D252" s="2" t="s">
        <v>968</v>
      </c>
      <c r="E252" s="2">
        <f>E250*3</f>
        <v>1.98</v>
      </c>
      <c r="F252" s="2">
        <v>3.41</v>
      </c>
      <c r="G252" s="2" t="s">
        <v>208</v>
      </c>
      <c r="H252" s="11" t="s">
        <v>582</v>
      </c>
      <c r="I252">
        <v>-1</v>
      </c>
      <c r="J252"/>
      <c r="K252" s="2">
        <v>1</v>
      </c>
      <c r="L252" s="27">
        <v>1</v>
      </c>
      <c r="M252">
        <v>0</v>
      </c>
      <c r="N252">
        <v>0</v>
      </c>
      <c r="O252" s="2">
        <v>3.8860000000000001</v>
      </c>
      <c r="P252" s="2">
        <v>3.8860000000000001</v>
      </c>
      <c r="Q252" s="2">
        <v>10.548299999999999</v>
      </c>
      <c r="R252" s="2" t="s">
        <v>1101</v>
      </c>
      <c r="T252" s="27">
        <v>3.9263319999999999</v>
      </c>
      <c r="U252" s="27">
        <v>3.9263319999999999</v>
      </c>
      <c r="V252" s="27">
        <v>10.74639</v>
      </c>
      <c r="W252">
        <v>0</v>
      </c>
      <c r="Z252">
        <v>0</v>
      </c>
      <c r="AD252">
        <v>14</v>
      </c>
      <c r="AE252" s="57">
        <f t="shared" si="10"/>
        <v>159.28983610679998</v>
      </c>
      <c r="AF252" s="59">
        <v>165.66723991337099</v>
      </c>
      <c r="AG252" s="57">
        <v>0</v>
      </c>
      <c r="AH252" s="57">
        <v>0</v>
      </c>
      <c r="AJ252" s="53">
        <v>8.4506749839743392E-2</v>
      </c>
      <c r="AM252" s="30">
        <v>1.7272727272727271</v>
      </c>
      <c r="AN252" s="30">
        <v>2.545454545454545</v>
      </c>
      <c r="AO252" s="30">
        <v>0.81818181818181823</v>
      </c>
      <c r="AP252" s="30">
        <v>0</v>
      </c>
      <c r="AQ252" s="30">
        <v>0.3392857142857143</v>
      </c>
      <c r="AR252" s="30">
        <v>0.5</v>
      </c>
      <c r="AS252" s="30">
        <v>0.1607142857142857</v>
      </c>
      <c r="AT252" s="30">
        <v>0</v>
      </c>
      <c r="AU252" s="27">
        <v>1.1000000000000001</v>
      </c>
      <c r="AV252" s="27">
        <v>3.44</v>
      </c>
      <c r="AW252" s="27">
        <v>2.34</v>
      </c>
      <c r="AX252" s="27">
        <v>2.78</v>
      </c>
      <c r="AY252">
        <v>2.78</v>
      </c>
      <c r="AZ252">
        <v>6.4270052227137269</v>
      </c>
      <c r="BA252" s="62">
        <v>0.41874886813759421</v>
      </c>
    </row>
    <row r="253" spans="1:54" x14ac:dyDescent="0.3">
      <c r="A253" s="2" t="s">
        <v>153</v>
      </c>
      <c r="B253" s="15" t="s">
        <v>779</v>
      </c>
      <c r="C253" s="15"/>
      <c r="D253" s="2" t="s">
        <v>968</v>
      </c>
      <c r="E253" s="2">
        <f>E250*4</f>
        <v>2.64</v>
      </c>
      <c r="F253" s="2">
        <v>3.42</v>
      </c>
      <c r="G253" s="2" t="s">
        <v>208</v>
      </c>
      <c r="H253" s="11" t="s">
        <v>582</v>
      </c>
      <c r="I253">
        <v>-1</v>
      </c>
      <c r="J253"/>
      <c r="K253" s="2">
        <v>1</v>
      </c>
      <c r="L253" s="27">
        <v>1</v>
      </c>
      <c r="M253">
        <v>0</v>
      </c>
      <c r="N253">
        <v>0</v>
      </c>
      <c r="O253" s="2">
        <v>3.8860000000000001</v>
      </c>
      <c r="P253" s="2">
        <v>3.8860000000000001</v>
      </c>
      <c r="Q253" s="2">
        <v>10.548299999999999</v>
      </c>
      <c r="R253" s="2" t="s">
        <v>1101</v>
      </c>
      <c r="T253" s="27">
        <v>3.9263319999999999</v>
      </c>
      <c r="U253" s="27">
        <v>3.9263319999999999</v>
      </c>
      <c r="V253" s="27">
        <v>10.74639</v>
      </c>
      <c r="W253">
        <v>0</v>
      </c>
      <c r="Z253">
        <v>0</v>
      </c>
      <c r="AD253">
        <v>14</v>
      </c>
      <c r="AE253" s="57">
        <f t="shared" si="10"/>
        <v>159.28983610679998</v>
      </c>
      <c r="AF253" s="59">
        <v>165.66723991337099</v>
      </c>
      <c r="AG253" s="57">
        <v>0</v>
      </c>
      <c r="AH253" s="57">
        <v>0</v>
      </c>
      <c r="AJ253" s="53">
        <v>8.4506749839743392E-2</v>
      </c>
      <c r="AM253" s="30">
        <v>1.7272727272727271</v>
      </c>
      <c r="AN253" s="30">
        <v>2.545454545454545</v>
      </c>
      <c r="AO253" s="30">
        <v>0.81818181818181823</v>
      </c>
      <c r="AP253" s="30">
        <v>0</v>
      </c>
      <c r="AQ253" s="30">
        <v>0.3392857142857143</v>
      </c>
      <c r="AR253" s="30">
        <v>0.5</v>
      </c>
      <c r="AS253" s="30">
        <v>0.1607142857142857</v>
      </c>
      <c r="AT253" s="30">
        <v>0</v>
      </c>
      <c r="AU253" s="27">
        <v>1.1000000000000001</v>
      </c>
      <c r="AV253" s="27">
        <v>3.44</v>
      </c>
      <c r="AW253" s="27">
        <v>2.34</v>
      </c>
      <c r="AX253" s="27">
        <v>2.78</v>
      </c>
      <c r="AY253">
        <v>2.78</v>
      </c>
      <c r="AZ253">
        <v>6.4270052227137269</v>
      </c>
      <c r="BA253" s="62">
        <v>0.41874886813759421</v>
      </c>
    </row>
    <row r="254" spans="1:54" x14ac:dyDescent="0.3">
      <c r="A254" s="2" t="s">
        <v>153</v>
      </c>
      <c r="B254" s="15" t="s">
        <v>779</v>
      </c>
      <c r="C254" s="15"/>
      <c r="D254" s="2" t="s">
        <v>968</v>
      </c>
      <c r="E254" s="2">
        <f>E250*6</f>
        <v>3.96</v>
      </c>
      <c r="F254" s="2">
        <v>3.44</v>
      </c>
      <c r="G254" s="2" t="s">
        <v>208</v>
      </c>
      <c r="H254" s="11" t="s">
        <v>582</v>
      </c>
      <c r="I254">
        <v>-1</v>
      </c>
      <c r="J254"/>
      <c r="K254" s="2">
        <v>1</v>
      </c>
      <c r="L254" s="27">
        <v>1</v>
      </c>
      <c r="M254">
        <v>0</v>
      </c>
      <c r="N254">
        <v>0</v>
      </c>
      <c r="O254" s="2">
        <v>3.8860000000000001</v>
      </c>
      <c r="P254" s="2">
        <v>3.8860000000000001</v>
      </c>
      <c r="Q254" s="2">
        <v>10.548299999999999</v>
      </c>
      <c r="R254" s="2" t="s">
        <v>1101</v>
      </c>
      <c r="T254" s="27">
        <v>3.9263319999999999</v>
      </c>
      <c r="U254" s="27">
        <v>3.9263319999999999</v>
      </c>
      <c r="V254" s="27">
        <v>10.74639</v>
      </c>
      <c r="W254">
        <v>0</v>
      </c>
      <c r="Z254">
        <v>0</v>
      </c>
      <c r="AD254">
        <v>14</v>
      </c>
      <c r="AE254" s="57">
        <f t="shared" si="10"/>
        <v>159.28983610679998</v>
      </c>
      <c r="AF254" s="59">
        <v>165.66723991337099</v>
      </c>
      <c r="AG254" s="57">
        <v>0</v>
      </c>
      <c r="AH254" s="57">
        <v>0</v>
      </c>
      <c r="AJ254" s="53">
        <v>8.4506749839743392E-2</v>
      </c>
      <c r="AM254" s="30">
        <v>1.7272727272727271</v>
      </c>
      <c r="AN254" s="30">
        <v>2.545454545454545</v>
      </c>
      <c r="AO254" s="30">
        <v>0.81818181818181823</v>
      </c>
      <c r="AP254" s="30">
        <v>0</v>
      </c>
      <c r="AQ254" s="30">
        <v>0.3392857142857143</v>
      </c>
      <c r="AR254" s="30">
        <v>0.5</v>
      </c>
      <c r="AS254" s="30">
        <v>0.1607142857142857</v>
      </c>
      <c r="AT254" s="30">
        <v>0</v>
      </c>
      <c r="AU254" s="27">
        <v>1.1000000000000001</v>
      </c>
      <c r="AV254" s="27">
        <v>3.44</v>
      </c>
      <c r="AW254" s="27">
        <v>2.34</v>
      </c>
      <c r="AX254" s="27">
        <v>2.78</v>
      </c>
      <c r="AY254">
        <v>2.78</v>
      </c>
      <c r="AZ254">
        <v>6.4270052227137269</v>
      </c>
      <c r="BA254" s="62">
        <v>0.41874886813759421</v>
      </c>
    </row>
    <row r="255" spans="1:54" x14ac:dyDescent="0.3">
      <c r="A255" s="2" t="s">
        <v>8</v>
      </c>
      <c r="B255" s="15" t="s">
        <v>698</v>
      </c>
      <c r="C255" s="15"/>
      <c r="F255" s="2">
        <v>3.2</v>
      </c>
      <c r="G255" s="2" t="s">
        <v>208</v>
      </c>
      <c r="H255" s="11" t="s">
        <v>534</v>
      </c>
      <c r="I255" t="s">
        <v>616</v>
      </c>
      <c r="J255"/>
      <c r="L255" s="27">
        <v>30</v>
      </c>
      <c r="M255">
        <v>4</v>
      </c>
      <c r="N255">
        <v>0</v>
      </c>
      <c r="O255" s="2">
        <v>-2</v>
      </c>
      <c r="T255" s="27">
        <v>10.59112378</v>
      </c>
      <c r="U255" s="27">
        <v>10.784736629999999</v>
      </c>
      <c r="V255" s="27">
        <v>10.486176179999999</v>
      </c>
      <c r="W255">
        <v>3.73</v>
      </c>
      <c r="X255">
        <v>3.73</v>
      </c>
      <c r="Y255">
        <v>9.3699999999999992</v>
      </c>
      <c r="Z255">
        <v>0</v>
      </c>
      <c r="AD255">
        <v>4</v>
      </c>
      <c r="AE255" s="57">
        <f t="shared" si="10"/>
        <v>0</v>
      </c>
      <c r="AF255" s="59">
        <v>1182.741260108548</v>
      </c>
      <c r="AG255" s="57">
        <v>130.36387300000001</v>
      </c>
      <c r="AH255" s="57">
        <v>0</v>
      </c>
      <c r="AJ255" s="53">
        <v>0.1014592151701775</v>
      </c>
      <c r="AK255" s="54">
        <v>0.1227333894874388</v>
      </c>
      <c r="AM255" s="30">
        <v>2</v>
      </c>
      <c r="AN255" s="30">
        <v>2.666666666666667</v>
      </c>
      <c r="AO255" s="30">
        <v>0.66666666666666663</v>
      </c>
      <c r="AP255" s="30">
        <v>0</v>
      </c>
      <c r="AQ255" s="30">
        <v>0.375</v>
      </c>
      <c r="AR255" s="30">
        <v>0.5</v>
      </c>
      <c r="AS255" s="30">
        <v>0.125</v>
      </c>
      <c r="AT255" s="30">
        <v>0</v>
      </c>
      <c r="AU255" s="27">
        <v>1.54</v>
      </c>
      <c r="AV255" s="27">
        <v>3.44</v>
      </c>
      <c r="AW255" s="27">
        <v>1.9</v>
      </c>
      <c r="AX255" s="27">
        <v>2.8066666666666671</v>
      </c>
      <c r="AY255">
        <v>2.8066666666666662</v>
      </c>
      <c r="AZ255">
        <v>6.1769976</v>
      </c>
      <c r="BA255" s="62">
        <v>0.46900407026869628</v>
      </c>
      <c r="BB255" s="62">
        <v>0.56734579634715776</v>
      </c>
    </row>
    <row r="256" spans="1:54" x14ac:dyDescent="0.3">
      <c r="A256" s="2" t="s">
        <v>153</v>
      </c>
      <c r="B256" s="15" t="s">
        <v>779</v>
      </c>
      <c r="C256" s="15"/>
      <c r="F256" s="2">
        <v>3.1</v>
      </c>
      <c r="G256" s="2" t="s">
        <v>209</v>
      </c>
      <c r="H256" s="11" t="s">
        <v>582</v>
      </c>
      <c r="I256">
        <v>-1</v>
      </c>
      <c r="J256"/>
      <c r="K256" s="2">
        <v>1</v>
      </c>
      <c r="L256" s="27">
        <v>1</v>
      </c>
      <c r="M256">
        <v>0</v>
      </c>
      <c r="N256">
        <v>0</v>
      </c>
      <c r="O256" s="2">
        <v>3.8860000000000001</v>
      </c>
      <c r="P256" s="2">
        <v>3.8860000000000001</v>
      </c>
      <c r="Q256" s="2">
        <v>10.548299999999999</v>
      </c>
      <c r="R256" s="2" t="s">
        <v>1101</v>
      </c>
      <c r="T256" s="27">
        <v>3.9263319999999999</v>
      </c>
      <c r="U256" s="27">
        <v>3.9263319999999999</v>
      </c>
      <c r="V256" s="27">
        <v>10.74639</v>
      </c>
      <c r="W256">
        <v>0</v>
      </c>
      <c r="Z256">
        <v>0</v>
      </c>
      <c r="AD256">
        <v>14</v>
      </c>
      <c r="AE256" s="57">
        <f t="shared" si="10"/>
        <v>159.28983610679998</v>
      </c>
      <c r="AF256" s="59">
        <v>165.66723991337099</v>
      </c>
      <c r="AG256" s="57">
        <v>0</v>
      </c>
      <c r="AH256" s="57">
        <v>0</v>
      </c>
      <c r="AI256" s="54">
        <f t="shared" ref="AI256:AI263" si="14">K256*AD256/AE256</f>
        <v>8.789010235790147E-2</v>
      </c>
      <c r="AJ256" s="53">
        <v>8.4506749839743392E-2</v>
      </c>
      <c r="AM256" s="30">
        <v>1.7272727272727271</v>
      </c>
      <c r="AN256" s="30">
        <v>2.545454545454545</v>
      </c>
      <c r="AO256" s="30">
        <v>0.81818181818181823</v>
      </c>
      <c r="AP256" s="30">
        <v>0</v>
      </c>
      <c r="AQ256" s="30">
        <v>0.3392857142857143</v>
      </c>
      <c r="AR256" s="30">
        <v>0.5</v>
      </c>
      <c r="AS256" s="30">
        <v>0.1607142857142857</v>
      </c>
      <c r="AT256" s="30">
        <v>0</v>
      </c>
      <c r="AU256" s="27">
        <v>1.1000000000000001</v>
      </c>
      <c r="AV256" s="27">
        <v>3.44</v>
      </c>
      <c r="AW256" s="27">
        <v>2.34</v>
      </c>
      <c r="AX256" s="27">
        <v>2.78</v>
      </c>
      <c r="AY256">
        <v>2.78</v>
      </c>
      <c r="AZ256">
        <v>6.4270052227137269</v>
      </c>
      <c r="BA256" s="62">
        <v>0.41874886813759421</v>
      </c>
    </row>
    <row r="257" spans="1:54" x14ac:dyDescent="0.3">
      <c r="A257" s="2" t="s">
        <v>210</v>
      </c>
      <c r="B257" s="19" t="s">
        <v>939</v>
      </c>
      <c r="C257" s="15"/>
      <c r="F257" s="2">
        <v>3.1</v>
      </c>
      <c r="G257" s="2" t="s">
        <v>209</v>
      </c>
      <c r="H257" s="34" t="s">
        <v>582</v>
      </c>
      <c r="I257">
        <v>-1</v>
      </c>
      <c r="J257"/>
      <c r="K257" s="2">
        <v>1</v>
      </c>
      <c r="L257" s="27">
        <v>0</v>
      </c>
      <c r="M257">
        <v>0</v>
      </c>
      <c r="N257">
        <v>0</v>
      </c>
      <c r="O257" s="1">
        <v>3.8860000000000001</v>
      </c>
      <c r="P257" s="1">
        <v>3.8860000000000001</v>
      </c>
      <c r="Q257" s="1">
        <v>10.548299999999999</v>
      </c>
      <c r="R257" s="1" t="s">
        <v>1101</v>
      </c>
      <c r="T257" s="27">
        <v>0</v>
      </c>
      <c r="U257" s="27"/>
      <c r="V257" s="27"/>
      <c r="W257">
        <v>0</v>
      </c>
      <c r="Z257">
        <v>0</v>
      </c>
      <c r="AD257">
        <v>14</v>
      </c>
      <c r="AE257" s="57">
        <f t="shared" si="10"/>
        <v>159.28983610679998</v>
      </c>
      <c r="AF257" s="59">
        <v>0</v>
      </c>
      <c r="AG257" s="57">
        <v>0</v>
      </c>
      <c r="AH257" s="57">
        <v>0</v>
      </c>
      <c r="AI257" s="54">
        <f t="shared" si="14"/>
        <v>8.789010235790147E-2</v>
      </c>
      <c r="AJ257" s="53"/>
      <c r="AM257" s="30">
        <v>1.7285974499089249</v>
      </c>
      <c r="AN257" s="30">
        <v>2.5500910746812391</v>
      </c>
      <c r="AO257" s="30">
        <v>0.82149362477231325</v>
      </c>
      <c r="AP257" s="30">
        <v>0</v>
      </c>
      <c r="AQ257" s="30">
        <v>0.33892857142857141</v>
      </c>
      <c r="AR257" s="30">
        <v>0.5</v>
      </c>
      <c r="AS257" s="30">
        <v>0.16107142857142859</v>
      </c>
      <c r="AT257" s="30">
        <v>0</v>
      </c>
      <c r="AU257" s="27">
        <v>1.1000000000000001</v>
      </c>
      <c r="AV257" s="27">
        <v>3.44</v>
      </c>
      <c r="AW257" s="27">
        <v>2.34</v>
      </c>
      <c r="AX257" s="27">
        <v>2.7820765027322398</v>
      </c>
      <c r="AY257">
        <v>2.7820765027322398</v>
      </c>
      <c r="AZ257">
        <v>6.4257889029010924</v>
      </c>
      <c r="BA257" s="62">
        <v>0.41874886813759421</v>
      </c>
    </row>
    <row r="258" spans="1:54" x14ac:dyDescent="0.3">
      <c r="A258" s="2" t="s">
        <v>211</v>
      </c>
      <c r="B258" s="19" t="s">
        <v>940</v>
      </c>
      <c r="C258" s="15"/>
      <c r="F258" s="2">
        <v>3.1</v>
      </c>
      <c r="G258" s="2" t="s">
        <v>209</v>
      </c>
      <c r="H258" s="34" t="s">
        <v>582</v>
      </c>
      <c r="I258">
        <v>-1</v>
      </c>
      <c r="J258"/>
      <c r="K258" s="2">
        <v>1</v>
      </c>
      <c r="L258" s="27">
        <v>0</v>
      </c>
      <c r="M258">
        <v>0</v>
      </c>
      <c r="N258">
        <v>0</v>
      </c>
      <c r="O258" s="1">
        <v>3.8860000000000001</v>
      </c>
      <c r="P258" s="1">
        <v>3.8860000000000001</v>
      </c>
      <c r="Q258" s="1">
        <v>10.548299999999999</v>
      </c>
      <c r="R258" s="1" t="s">
        <v>1101</v>
      </c>
      <c r="T258" s="27">
        <v>0</v>
      </c>
      <c r="U258" s="27"/>
      <c r="V258" s="27"/>
      <c r="W258">
        <v>0</v>
      </c>
      <c r="Z258">
        <v>0</v>
      </c>
      <c r="AD258">
        <v>14</v>
      </c>
      <c r="AE258" s="57">
        <f t="shared" si="10"/>
        <v>159.28983610679998</v>
      </c>
      <c r="AF258" s="59">
        <v>0</v>
      </c>
      <c r="AG258" s="57">
        <v>0</v>
      </c>
      <c r="AH258" s="57">
        <v>0</v>
      </c>
      <c r="AI258" s="54">
        <f t="shared" si="14"/>
        <v>8.789010235790147E-2</v>
      </c>
      <c r="AJ258" s="53"/>
      <c r="AM258" s="30">
        <v>1.730593607305936</v>
      </c>
      <c r="AN258" s="30">
        <v>2.557077625570777</v>
      </c>
      <c r="AO258" s="30">
        <v>0.8264840182648403</v>
      </c>
      <c r="AP258" s="30">
        <v>0</v>
      </c>
      <c r="AQ258" s="30">
        <v>0.33839285714285711</v>
      </c>
      <c r="AR258" s="30">
        <v>0.5</v>
      </c>
      <c r="AS258" s="30">
        <v>0.16160714285714289</v>
      </c>
      <c r="AT258" s="30">
        <v>0</v>
      </c>
      <c r="AU258" s="27">
        <v>1.1000000000000001</v>
      </c>
      <c r="AV258" s="27">
        <v>3.44</v>
      </c>
      <c r="AW258" s="27">
        <v>2.34</v>
      </c>
      <c r="AX258" s="27">
        <v>2.7852054794520549</v>
      </c>
      <c r="AY258">
        <v>2.7852054794520549</v>
      </c>
      <c r="AZ258">
        <v>6.4239560922245156</v>
      </c>
      <c r="BA258" s="62">
        <v>0.41874886813759421</v>
      </c>
    </row>
    <row r="259" spans="1:54" x14ac:dyDescent="0.3">
      <c r="A259" s="2" t="s">
        <v>212</v>
      </c>
      <c r="B259" s="19" t="s">
        <v>941</v>
      </c>
      <c r="C259" s="15"/>
      <c r="F259" s="2">
        <v>3.1</v>
      </c>
      <c r="G259" s="2" t="s">
        <v>209</v>
      </c>
      <c r="H259" s="34" t="s">
        <v>582</v>
      </c>
      <c r="I259">
        <v>-1</v>
      </c>
      <c r="J259"/>
      <c r="K259" s="2">
        <v>1</v>
      </c>
      <c r="L259" s="27">
        <v>0</v>
      </c>
      <c r="M259">
        <v>0</v>
      </c>
      <c r="N259">
        <v>0</v>
      </c>
      <c r="O259" s="1">
        <v>3.8860000000000001</v>
      </c>
      <c r="P259" s="1">
        <v>3.8860000000000001</v>
      </c>
      <c r="Q259" s="1">
        <v>10.548299999999999</v>
      </c>
      <c r="R259" s="1" t="s">
        <v>1101</v>
      </c>
      <c r="T259" s="27">
        <v>0</v>
      </c>
      <c r="U259" s="27"/>
      <c r="V259" s="27"/>
      <c r="W259">
        <v>0</v>
      </c>
      <c r="Z259">
        <v>0</v>
      </c>
      <c r="AD259">
        <v>14</v>
      </c>
      <c r="AE259" s="57">
        <f t="shared" ref="AE259:AE322" si="15">O259*P259*Q259</f>
        <v>159.28983610679998</v>
      </c>
      <c r="AF259" s="59">
        <v>0</v>
      </c>
      <c r="AG259" s="57">
        <v>0</v>
      </c>
      <c r="AH259" s="57">
        <v>0</v>
      </c>
      <c r="AI259" s="54">
        <f t="shared" si="14"/>
        <v>8.789010235790147E-2</v>
      </c>
      <c r="AJ259" s="53"/>
      <c r="AM259" s="30">
        <v>1.7373271889400921</v>
      </c>
      <c r="AN259" s="30">
        <v>2.580645161290323</v>
      </c>
      <c r="AO259" s="30">
        <v>0.84331797235023043</v>
      </c>
      <c r="AP259" s="30">
        <v>0</v>
      </c>
      <c r="AQ259" s="30">
        <v>0.33660714285714288</v>
      </c>
      <c r="AR259" s="30">
        <v>0.5</v>
      </c>
      <c r="AS259" s="30">
        <v>0.16339285714285709</v>
      </c>
      <c r="AT259" s="30">
        <v>0</v>
      </c>
      <c r="AU259" s="27">
        <v>1.1000000000000001</v>
      </c>
      <c r="AV259" s="27">
        <v>3.44</v>
      </c>
      <c r="AW259" s="27">
        <v>2.34</v>
      </c>
      <c r="AX259" s="27">
        <v>2.7957603686635939</v>
      </c>
      <c r="AY259">
        <v>2.7957603686635939</v>
      </c>
      <c r="AZ259">
        <v>6.4177735234906308</v>
      </c>
      <c r="BA259" s="62">
        <v>0.41874886813759421</v>
      </c>
    </row>
    <row r="260" spans="1:54" x14ac:dyDescent="0.3">
      <c r="A260" s="2" t="s">
        <v>153</v>
      </c>
      <c r="B260" s="19" t="s">
        <v>779</v>
      </c>
      <c r="C260" s="15"/>
      <c r="D260" s="2" t="s">
        <v>867</v>
      </c>
      <c r="E260" s="2">
        <v>1.34</v>
      </c>
      <c r="F260" s="2">
        <v>3.1</v>
      </c>
      <c r="G260" s="2" t="s">
        <v>209</v>
      </c>
      <c r="H260" s="11" t="s">
        <v>582</v>
      </c>
      <c r="I260">
        <v>-1</v>
      </c>
      <c r="J260"/>
      <c r="K260" s="2">
        <v>1</v>
      </c>
      <c r="L260" s="27">
        <v>1</v>
      </c>
      <c r="M260">
        <v>0</v>
      </c>
      <c r="N260">
        <v>0</v>
      </c>
      <c r="O260" s="2">
        <v>3.8860000000000001</v>
      </c>
      <c r="P260" s="2">
        <v>3.8860000000000001</v>
      </c>
      <c r="Q260" s="2">
        <v>10.548299999999999</v>
      </c>
      <c r="R260" s="2" t="s">
        <v>1101</v>
      </c>
      <c r="T260" s="27">
        <v>3.9263319999999999</v>
      </c>
      <c r="U260" s="27">
        <v>3.9263319999999999</v>
      </c>
      <c r="V260" s="27">
        <v>10.74639</v>
      </c>
      <c r="W260">
        <v>0</v>
      </c>
      <c r="Z260">
        <v>0</v>
      </c>
      <c r="AD260">
        <v>14</v>
      </c>
      <c r="AE260" s="57">
        <f t="shared" si="15"/>
        <v>159.28983610679998</v>
      </c>
      <c r="AF260" s="59">
        <v>165.66723991337099</v>
      </c>
      <c r="AG260" s="57">
        <v>0</v>
      </c>
      <c r="AH260" s="57">
        <v>0</v>
      </c>
      <c r="AI260" s="54">
        <f t="shared" si="14"/>
        <v>8.789010235790147E-2</v>
      </c>
      <c r="AJ260" s="53">
        <v>8.4506749839743392E-2</v>
      </c>
      <c r="AM260" s="30">
        <v>1.7272727272727271</v>
      </c>
      <c r="AN260" s="30">
        <v>2.545454545454545</v>
      </c>
      <c r="AO260" s="30">
        <v>0.81818181818181823</v>
      </c>
      <c r="AP260" s="30">
        <v>0</v>
      </c>
      <c r="AQ260" s="30">
        <v>0.3392857142857143</v>
      </c>
      <c r="AR260" s="30">
        <v>0.5</v>
      </c>
      <c r="AS260" s="30">
        <v>0.1607142857142857</v>
      </c>
      <c r="AT260" s="30">
        <v>0</v>
      </c>
      <c r="AU260" s="27">
        <v>1.1000000000000001</v>
      </c>
      <c r="AV260" s="27">
        <v>3.44</v>
      </c>
      <c r="AW260" s="27">
        <v>2.34</v>
      </c>
      <c r="AX260" s="27">
        <v>2.78</v>
      </c>
      <c r="AY260">
        <v>2.78</v>
      </c>
      <c r="AZ260">
        <v>6.4270052227137269</v>
      </c>
      <c r="BA260" s="62">
        <v>0.41874886813759421</v>
      </c>
    </row>
    <row r="261" spans="1:54" x14ac:dyDescent="0.3">
      <c r="A261" s="2" t="s">
        <v>210</v>
      </c>
      <c r="B261" s="19" t="s">
        <v>939</v>
      </c>
      <c r="C261" s="15"/>
      <c r="D261" s="2" t="s">
        <v>867</v>
      </c>
      <c r="E261" s="2">
        <v>1.04</v>
      </c>
      <c r="F261" s="2">
        <v>3.1</v>
      </c>
      <c r="G261" s="2" t="s">
        <v>209</v>
      </c>
      <c r="H261" s="34" t="s">
        <v>582</v>
      </c>
      <c r="I261">
        <v>-1</v>
      </c>
      <c r="J261"/>
      <c r="K261" s="2">
        <v>1</v>
      </c>
      <c r="L261" s="27">
        <v>0</v>
      </c>
      <c r="M261">
        <v>0</v>
      </c>
      <c r="N261">
        <v>0</v>
      </c>
      <c r="O261" s="1">
        <v>3.8860000000000001</v>
      </c>
      <c r="P261" s="1">
        <v>3.8860000000000001</v>
      </c>
      <c r="Q261" s="1">
        <v>10.548299999999999</v>
      </c>
      <c r="R261" s="1" t="s">
        <v>1101</v>
      </c>
      <c r="T261" s="27">
        <v>0</v>
      </c>
      <c r="U261" s="27"/>
      <c r="V261" s="27"/>
      <c r="W261">
        <v>0</v>
      </c>
      <c r="Z261">
        <v>0</v>
      </c>
      <c r="AD261">
        <v>14</v>
      </c>
      <c r="AE261" s="57">
        <f t="shared" si="15"/>
        <v>159.28983610679998</v>
      </c>
      <c r="AF261" s="59">
        <v>0</v>
      </c>
      <c r="AG261" s="57">
        <v>0</v>
      </c>
      <c r="AH261" s="57">
        <v>0</v>
      </c>
      <c r="AI261" s="54">
        <f t="shared" si="14"/>
        <v>8.789010235790147E-2</v>
      </c>
      <c r="AJ261" s="53"/>
      <c r="AM261" s="30">
        <v>1.7285974499089249</v>
      </c>
      <c r="AN261" s="30">
        <v>2.5500910746812391</v>
      </c>
      <c r="AO261" s="30">
        <v>0.82149362477231325</v>
      </c>
      <c r="AP261" s="30">
        <v>0</v>
      </c>
      <c r="AQ261" s="30">
        <v>0.33892857142857141</v>
      </c>
      <c r="AR261" s="30">
        <v>0.5</v>
      </c>
      <c r="AS261" s="30">
        <v>0.16107142857142859</v>
      </c>
      <c r="AT261" s="30">
        <v>0</v>
      </c>
      <c r="AU261" s="27">
        <v>1.1000000000000001</v>
      </c>
      <c r="AV261" s="27">
        <v>3.44</v>
      </c>
      <c r="AW261" s="27">
        <v>2.34</v>
      </c>
      <c r="AX261" s="27">
        <v>2.7820765027322398</v>
      </c>
      <c r="AY261">
        <v>2.7820765027322398</v>
      </c>
      <c r="AZ261">
        <v>6.4257889029010924</v>
      </c>
      <c r="BA261" s="62">
        <v>0.41874886813759421</v>
      </c>
    </row>
    <row r="262" spans="1:54" x14ac:dyDescent="0.3">
      <c r="A262" s="2" t="s">
        <v>211</v>
      </c>
      <c r="B262" s="19" t="s">
        <v>940</v>
      </c>
      <c r="C262" s="15"/>
      <c r="D262" s="2" t="s">
        <v>867</v>
      </c>
      <c r="E262" s="2">
        <v>1.19</v>
      </c>
      <c r="F262" s="2">
        <v>3.1</v>
      </c>
      <c r="G262" s="2" t="s">
        <v>209</v>
      </c>
      <c r="H262" s="34" t="s">
        <v>582</v>
      </c>
      <c r="I262">
        <v>-1</v>
      </c>
      <c r="J262"/>
      <c r="K262" s="2">
        <v>1</v>
      </c>
      <c r="L262" s="27">
        <v>0</v>
      </c>
      <c r="M262">
        <v>0</v>
      </c>
      <c r="N262">
        <v>0</v>
      </c>
      <c r="O262" s="1">
        <v>3.8860000000000001</v>
      </c>
      <c r="P262" s="1">
        <v>3.8860000000000001</v>
      </c>
      <c r="Q262" s="1">
        <v>10.548299999999999</v>
      </c>
      <c r="R262" s="1" t="s">
        <v>1101</v>
      </c>
      <c r="T262" s="27">
        <v>0</v>
      </c>
      <c r="U262" s="27"/>
      <c r="V262" s="27"/>
      <c r="W262">
        <v>0</v>
      </c>
      <c r="Z262">
        <v>0</v>
      </c>
      <c r="AD262">
        <v>14</v>
      </c>
      <c r="AE262" s="57">
        <f t="shared" si="15"/>
        <v>159.28983610679998</v>
      </c>
      <c r="AF262" s="59">
        <v>0</v>
      </c>
      <c r="AG262" s="57">
        <v>0</v>
      </c>
      <c r="AH262" s="57">
        <v>0</v>
      </c>
      <c r="AI262" s="54">
        <f t="shared" si="14"/>
        <v>8.789010235790147E-2</v>
      </c>
      <c r="AJ262" s="53"/>
      <c r="AM262" s="30">
        <v>1.730593607305936</v>
      </c>
      <c r="AN262" s="30">
        <v>2.557077625570777</v>
      </c>
      <c r="AO262" s="30">
        <v>0.8264840182648403</v>
      </c>
      <c r="AP262" s="30">
        <v>0</v>
      </c>
      <c r="AQ262" s="30">
        <v>0.33839285714285711</v>
      </c>
      <c r="AR262" s="30">
        <v>0.5</v>
      </c>
      <c r="AS262" s="30">
        <v>0.16160714285714289</v>
      </c>
      <c r="AT262" s="30">
        <v>0</v>
      </c>
      <c r="AU262" s="27">
        <v>1.1000000000000001</v>
      </c>
      <c r="AV262" s="27">
        <v>3.44</v>
      </c>
      <c r="AW262" s="27">
        <v>2.34</v>
      </c>
      <c r="AX262" s="27">
        <v>2.7852054794520549</v>
      </c>
      <c r="AY262">
        <v>2.7852054794520549</v>
      </c>
      <c r="AZ262">
        <v>6.4239560922245156</v>
      </c>
      <c r="BA262" s="62">
        <v>0.41874886813759421</v>
      </c>
    </row>
    <row r="263" spans="1:54" x14ac:dyDescent="0.3">
      <c r="A263" s="2" t="s">
        <v>212</v>
      </c>
      <c r="B263" s="19" t="s">
        <v>941</v>
      </c>
      <c r="C263" s="15"/>
      <c r="D263" s="2" t="s">
        <v>867</v>
      </c>
      <c r="E263" s="2">
        <v>1.61</v>
      </c>
      <c r="F263" s="2">
        <v>3.1</v>
      </c>
      <c r="G263" s="2" t="s">
        <v>209</v>
      </c>
      <c r="H263" s="34" t="s">
        <v>582</v>
      </c>
      <c r="I263">
        <v>-1</v>
      </c>
      <c r="J263"/>
      <c r="K263" s="2">
        <v>1</v>
      </c>
      <c r="L263" s="27">
        <v>0</v>
      </c>
      <c r="M263">
        <v>0</v>
      </c>
      <c r="N263">
        <v>0</v>
      </c>
      <c r="O263" s="1">
        <v>3.8860000000000001</v>
      </c>
      <c r="P263" s="1">
        <v>3.8860000000000001</v>
      </c>
      <c r="Q263" s="1">
        <v>10.548299999999999</v>
      </c>
      <c r="R263" s="1" t="s">
        <v>1101</v>
      </c>
      <c r="T263" s="27">
        <v>0</v>
      </c>
      <c r="U263" s="27"/>
      <c r="V263" s="27"/>
      <c r="W263">
        <v>0</v>
      </c>
      <c r="Z263">
        <v>0</v>
      </c>
      <c r="AD263">
        <v>14</v>
      </c>
      <c r="AE263" s="57">
        <f t="shared" si="15"/>
        <v>159.28983610679998</v>
      </c>
      <c r="AF263" s="59">
        <v>0</v>
      </c>
      <c r="AG263" s="57">
        <v>0</v>
      </c>
      <c r="AH263" s="57">
        <v>0</v>
      </c>
      <c r="AI263" s="54">
        <f t="shared" si="14"/>
        <v>8.789010235790147E-2</v>
      </c>
      <c r="AJ263" s="53"/>
      <c r="AM263" s="30">
        <v>1.7373271889400921</v>
      </c>
      <c r="AN263" s="30">
        <v>2.580645161290323</v>
      </c>
      <c r="AO263" s="30">
        <v>0.84331797235023043</v>
      </c>
      <c r="AP263" s="30">
        <v>0</v>
      </c>
      <c r="AQ263" s="30">
        <v>0.33660714285714288</v>
      </c>
      <c r="AR263" s="30">
        <v>0.5</v>
      </c>
      <c r="AS263" s="30">
        <v>0.16339285714285709</v>
      </c>
      <c r="AT263" s="30">
        <v>0</v>
      </c>
      <c r="AU263" s="27">
        <v>1.1000000000000001</v>
      </c>
      <c r="AV263" s="27">
        <v>3.44</v>
      </c>
      <c r="AW263" s="27">
        <v>2.34</v>
      </c>
      <c r="AX263" s="27">
        <v>2.7957603686635939</v>
      </c>
      <c r="AY263">
        <v>2.7957603686635939</v>
      </c>
      <c r="AZ263">
        <v>6.4177735234906308</v>
      </c>
      <c r="BA263" s="62">
        <v>0.41874886813759421</v>
      </c>
    </row>
    <row r="264" spans="1:54" x14ac:dyDescent="0.3">
      <c r="A264" s="2" t="s">
        <v>22</v>
      </c>
      <c r="B264" s="19" t="s">
        <v>880</v>
      </c>
      <c r="C264" s="15"/>
      <c r="F264" s="2">
        <v>2.74</v>
      </c>
      <c r="G264" s="2" t="s">
        <v>213</v>
      </c>
      <c r="H264" s="34" t="s">
        <v>545</v>
      </c>
      <c r="I264" s="1" t="s">
        <v>625</v>
      </c>
      <c r="J264"/>
      <c r="L264" s="27">
        <v>0</v>
      </c>
      <c r="M264">
        <v>4</v>
      </c>
      <c r="N264">
        <v>0</v>
      </c>
      <c r="O264" s="1">
        <v>5.4960000000000004</v>
      </c>
      <c r="P264" s="1">
        <v>5.4960000000000004</v>
      </c>
      <c r="Q264" s="1">
        <v>25.55</v>
      </c>
      <c r="R264" s="1" t="s">
        <v>450</v>
      </c>
      <c r="T264" s="27">
        <v>0</v>
      </c>
      <c r="U264" s="27"/>
      <c r="V264" s="27"/>
      <c r="W264">
        <v>5.5453000000000001</v>
      </c>
      <c r="X264">
        <v>5.5453000000000001</v>
      </c>
      <c r="Y264">
        <v>25.686699999999998</v>
      </c>
      <c r="Z264">
        <v>0</v>
      </c>
      <c r="AD264">
        <v>18</v>
      </c>
      <c r="AE264" s="57">
        <f t="shared" si="15"/>
        <v>771.76370880000013</v>
      </c>
      <c r="AF264" s="59">
        <v>0</v>
      </c>
      <c r="AG264" s="57">
        <v>789.87506903020289</v>
      </c>
      <c r="AH264" s="57">
        <v>0</v>
      </c>
      <c r="AJ264" s="53"/>
      <c r="AK264" s="54">
        <v>9.1153655588092616E-2</v>
      </c>
      <c r="AM264" s="30">
        <v>1.871428571428571</v>
      </c>
      <c r="AN264" s="30">
        <v>3.1428571428571428</v>
      </c>
      <c r="AO264" s="30">
        <v>2.714285714285714</v>
      </c>
      <c r="AP264" s="30">
        <v>3.2</v>
      </c>
      <c r="AQ264" s="30">
        <v>0.17124183006535951</v>
      </c>
      <c r="AR264" s="30">
        <v>0.28758169934640521</v>
      </c>
      <c r="AS264" s="30">
        <v>0.2483660130718954</v>
      </c>
      <c r="AT264" s="30">
        <v>0.29281045751633977</v>
      </c>
      <c r="AU264" s="27">
        <v>1.6</v>
      </c>
      <c r="AV264" s="27">
        <v>3.44</v>
      </c>
      <c r="AW264" s="27">
        <v>1.84</v>
      </c>
      <c r="AX264" s="27">
        <v>2.9058571428571431</v>
      </c>
      <c r="AY264">
        <v>2.9058571428571431</v>
      </c>
      <c r="AZ264">
        <v>6.2676757950000006</v>
      </c>
      <c r="BA264" s="62">
        <v>0.51995616258071919</v>
      </c>
      <c r="BB264" s="62">
        <v>0.51988140722208986</v>
      </c>
    </row>
    <row r="265" spans="1:54" x14ac:dyDescent="0.3">
      <c r="A265" s="2" t="s">
        <v>23</v>
      </c>
      <c r="B265" s="19" t="s">
        <v>881</v>
      </c>
      <c r="C265" s="15"/>
      <c r="F265" s="2">
        <v>2.74</v>
      </c>
      <c r="G265" s="2" t="s">
        <v>213</v>
      </c>
      <c r="H265" s="34" t="s">
        <v>545</v>
      </c>
      <c r="I265" s="1" t="s">
        <v>625</v>
      </c>
      <c r="J265"/>
      <c r="L265" s="27">
        <v>0</v>
      </c>
      <c r="M265">
        <v>4</v>
      </c>
      <c r="N265">
        <v>0</v>
      </c>
      <c r="O265" s="1">
        <v>5.4960000000000004</v>
      </c>
      <c r="P265" s="1">
        <v>5.4960000000000004</v>
      </c>
      <c r="Q265" s="1">
        <v>25.55</v>
      </c>
      <c r="R265" s="1" t="s">
        <v>450</v>
      </c>
      <c r="T265" s="27">
        <v>0</v>
      </c>
      <c r="U265" s="27"/>
      <c r="V265" s="27"/>
      <c r="W265">
        <v>5.5453000000000001</v>
      </c>
      <c r="X265">
        <v>5.5453000000000001</v>
      </c>
      <c r="Y265">
        <v>25.686699999999998</v>
      </c>
      <c r="Z265">
        <v>0</v>
      </c>
      <c r="AD265">
        <v>18</v>
      </c>
      <c r="AE265" s="57">
        <f t="shared" si="15"/>
        <v>771.76370880000013</v>
      </c>
      <c r="AF265" s="59">
        <v>0</v>
      </c>
      <c r="AG265" s="57">
        <v>789.87506903020289</v>
      </c>
      <c r="AH265" s="57">
        <v>0</v>
      </c>
      <c r="AJ265" s="53"/>
      <c r="AK265" s="54">
        <v>9.1153655588092616E-2</v>
      </c>
      <c r="AM265" s="30">
        <v>1.8678571428571431</v>
      </c>
      <c r="AN265" s="30">
        <v>3.1428571428571428</v>
      </c>
      <c r="AO265" s="30">
        <v>2.714285714285714</v>
      </c>
      <c r="AP265" s="30">
        <v>3.15</v>
      </c>
      <c r="AQ265" s="30">
        <v>0.1717569786535304</v>
      </c>
      <c r="AR265" s="30">
        <v>0.28899835796387519</v>
      </c>
      <c r="AS265" s="30">
        <v>0.24958949096880129</v>
      </c>
      <c r="AT265" s="30">
        <v>0.28965517241379313</v>
      </c>
      <c r="AU265" s="27">
        <v>1.6</v>
      </c>
      <c r="AV265" s="27">
        <v>3.44</v>
      </c>
      <c r="AW265" s="27">
        <v>1.84</v>
      </c>
      <c r="AX265" s="27">
        <v>2.903142857142857</v>
      </c>
      <c r="AY265">
        <v>2.903142857142857</v>
      </c>
      <c r="AZ265">
        <v>6.2658828646428582</v>
      </c>
      <c r="BA265" s="62">
        <v>0.51995616258071919</v>
      </c>
      <c r="BB265" s="62">
        <v>0.51988140722208986</v>
      </c>
    </row>
    <row r="266" spans="1:54" x14ac:dyDescent="0.3">
      <c r="A266" s="2" t="s">
        <v>24</v>
      </c>
      <c r="B266" s="19" t="s">
        <v>882</v>
      </c>
      <c r="C266" s="15"/>
      <c r="F266" s="2">
        <v>2.75</v>
      </c>
      <c r="G266" s="2" t="s">
        <v>213</v>
      </c>
      <c r="H266" s="34" t="s">
        <v>545</v>
      </c>
      <c r="I266" s="1" t="s">
        <v>625</v>
      </c>
      <c r="J266"/>
      <c r="L266" s="27">
        <v>0</v>
      </c>
      <c r="M266">
        <v>4</v>
      </c>
      <c r="N266">
        <v>0</v>
      </c>
      <c r="O266" s="1">
        <v>5.4960000000000004</v>
      </c>
      <c r="P266" s="1">
        <v>5.4960000000000004</v>
      </c>
      <c r="Q266" s="1">
        <v>25.55</v>
      </c>
      <c r="R266" s="1" t="s">
        <v>450</v>
      </c>
      <c r="T266" s="27">
        <v>0</v>
      </c>
      <c r="U266" s="27"/>
      <c r="V266" s="27"/>
      <c r="W266">
        <v>5.5453000000000001</v>
      </c>
      <c r="X266">
        <v>5.5453000000000001</v>
      </c>
      <c r="Y266">
        <v>25.686699999999998</v>
      </c>
      <c r="Z266">
        <v>0</v>
      </c>
      <c r="AD266">
        <v>18</v>
      </c>
      <c r="AE266" s="57">
        <f t="shared" si="15"/>
        <v>771.76370880000013</v>
      </c>
      <c r="AF266" s="59">
        <v>0</v>
      </c>
      <c r="AG266" s="57">
        <v>789.87506903020289</v>
      </c>
      <c r="AH266" s="57">
        <v>0</v>
      </c>
      <c r="AJ266" s="53"/>
      <c r="AK266" s="54">
        <v>9.1153655588092616E-2</v>
      </c>
      <c r="AM266" s="30">
        <v>1.8642857142857141</v>
      </c>
      <c r="AN266" s="30">
        <v>3.1428571428571428</v>
      </c>
      <c r="AO266" s="30">
        <v>2.714285714285714</v>
      </c>
      <c r="AP266" s="30">
        <v>3.1</v>
      </c>
      <c r="AQ266" s="30">
        <v>0.17227722772277229</v>
      </c>
      <c r="AR266" s="30">
        <v>0.29042904290429039</v>
      </c>
      <c r="AS266" s="30">
        <v>0.25082508250825092</v>
      </c>
      <c r="AT266" s="30">
        <v>0.28646864686468648</v>
      </c>
      <c r="AU266" s="27">
        <v>1.6</v>
      </c>
      <c r="AV266" s="27">
        <v>3.44</v>
      </c>
      <c r="AW266" s="27">
        <v>1.84</v>
      </c>
      <c r="AX266" s="27">
        <v>2.9004285714285709</v>
      </c>
      <c r="AY266">
        <v>2.9004285714285718</v>
      </c>
      <c r="AZ266">
        <v>6.2640899342857157</v>
      </c>
      <c r="BA266" s="62">
        <v>0.51995616258071919</v>
      </c>
      <c r="BB266" s="62">
        <v>0.51988140722208986</v>
      </c>
    </row>
    <row r="267" spans="1:54" x14ac:dyDescent="0.3">
      <c r="A267" s="2" t="s">
        <v>25</v>
      </c>
      <c r="B267" s="15" t="s">
        <v>712</v>
      </c>
      <c r="C267" s="15"/>
      <c r="F267" s="2">
        <v>2.88</v>
      </c>
      <c r="G267" s="2" t="s">
        <v>213</v>
      </c>
      <c r="H267" s="11" t="s">
        <v>545</v>
      </c>
      <c r="I267" t="s">
        <v>625</v>
      </c>
      <c r="J267"/>
      <c r="L267" s="27">
        <v>1</v>
      </c>
      <c r="M267">
        <v>4</v>
      </c>
      <c r="N267">
        <v>0</v>
      </c>
      <c r="O267" s="2">
        <v>5.4960000000000004</v>
      </c>
      <c r="P267" s="2">
        <v>5.4960000000000004</v>
      </c>
      <c r="Q267" s="2">
        <v>25.55</v>
      </c>
      <c r="R267" s="2" t="s">
        <v>450</v>
      </c>
      <c r="T267" s="27">
        <v>12.868820120000001</v>
      </c>
      <c r="U267" s="27">
        <v>12.868820120000001</v>
      </c>
      <c r="V267" s="27">
        <v>12.868820120000001</v>
      </c>
      <c r="W267">
        <v>5.5453000000000001</v>
      </c>
      <c r="X267">
        <v>5.5453000000000001</v>
      </c>
      <c r="Y267">
        <v>25.686699999999998</v>
      </c>
      <c r="Z267">
        <v>0</v>
      </c>
      <c r="AD267">
        <v>18</v>
      </c>
      <c r="AE267" s="57">
        <f t="shared" si="15"/>
        <v>771.76370880000013</v>
      </c>
      <c r="AF267" s="59">
        <v>197.4403766939285</v>
      </c>
      <c r="AG267" s="57">
        <v>789.87506903020289</v>
      </c>
      <c r="AH267" s="57">
        <v>0</v>
      </c>
      <c r="AJ267" s="53">
        <v>9.1166762854710051E-2</v>
      </c>
      <c r="AK267" s="54">
        <v>9.1153655588092616E-2</v>
      </c>
      <c r="AM267" s="30">
        <v>1.857142857142857</v>
      </c>
      <c r="AN267" s="30">
        <v>3.1428571428571428</v>
      </c>
      <c r="AO267" s="30">
        <v>2.714285714285714</v>
      </c>
      <c r="AP267" s="30">
        <v>3</v>
      </c>
      <c r="AQ267" s="30">
        <v>0.17333333333333331</v>
      </c>
      <c r="AR267" s="30">
        <v>0.29333333333333328</v>
      </c>
      <c r="AS267" s="30">
        <v>0.25333333333333341</v>
      </c>
      <c r="AT267" s="30">
        <v>0.28000000000000003</v>
      </c>
      <c r="AU267" s="27">
        <v>1.6</v>
      </c>
      <c r="AV267" s="27">
        <v>3.44</v>
      </c>
      <c r="AW267" s="27">
        <v>1.84</v>
      </c>
      <c r="AX267" s="27">
        <v>2.895</v>
      </c>
      <c r="AY267">
        <v>2.895</v>
      </c>
      <c r="AZ267">
        <v>6.260504073571429</v>
      </c>
      <c r="BA267" s="62">
        <v>0.51995616258071919</v>
      </c>
      <c r="BB267" s="62">
        <v>0.51988140722208986</v>
      </c>
    </row>
    <row r="268" spans="1:54" x14ac:dyDescent="0.3">
      <c r="A268" s="2" t="s">
        <v>26</v>
      </c>
      <c r="B268" s="19" t="s">
        <v>883</v>
      </c>
      <c r="C268" s="15"/>
      <c r="F268" s="2">
        <v>2.91</v>
      </c>
      <c r="G268" s="2" t="s">
        <v>213</v>
      </c>
      <c r="H268" s="34" t="s">
        <v>545</v>
      </c>
      <c r="I268" s="1" t="s">
        <v>625</v>
      </c>
      <c r="J268" s="1"/>
      <c r="K268" s="1"/>
      <c r="L268" s="38">
        <v>0</v>
      </c>
      <c r="M268">
        <v>4</v>
      </c>
      <c r="N268">
        <v>0</v>
      </c>
      <c r="O268" s="1">
        <v>5.4960000000000004</v>
      </c>
      <c r="P268" s="1">
        <v>5.4960000000000004</v>
      </c>
      <c r="Q268" s="1">
        <v>25.55</v>
      </c>
      <c r="R268" s="1" t="s">
        <v>450</v>
      </c>
      <c r="T268" s="27">
        <v>0</v>
      </c>
      <c r="U268" s="27"/>
      <c r="V268" s="27"/>
      <c r="W268">
        <v>5.5453000000000001</v>
      </c>
      <c r="X268">
        <v>5.5453000000000001</v>
      </c>
      <c r="Y268">
        <v>25.686699999999998</v>
      </c>
      <c r="Z268">
        <v>0</v>
      </c>
      <c r="AD268">
        <v>18</v>
      </c>
      <c r="AE268" s="57">
        <f t="shared" si="15"/>
        <v>771.76370880000013</v>
      </c>
      <c r="AF268" s="59">
        <v>0</v>
      </c>
      <c r="AG268" s="57">
        <v>789.87506903020289</v>
      </c>
      <c r="AH268" s="57">
        <v>0</v>
      </c>
      <c r="AJ268" s="53"/>
      <c r="AK268" s="54">
        <v>9.1153655588092616E-2</v>
      </c>
      <c r="AM268" s="30">
        <v>1.8642857142857141</v>
      </c>
      <c r="AN268" s="30">
        <v>3.1428571428571428</v>
      </c>
      <c r="AO268" s="30">
        <v>2.7</v>
      </c>
      <c r="AP268" s="30">
        <v>3</v>
      </c>
      <c r="AQ268" s="30">
        <v>0.1741160773849233</v>
      </c>
      <c r="AR268" s="30">
        <v>0.29352901934623082</v>
      </c>
      <c r="AS268" s="30">
        <v>0.25216811207471651</v>
      </c>
      <c r="AT268" s="30">
        <v>0.28018679119412943</v>
      </c>
      <c r="AU268" s="27">
        <v>1.54</v>
      </c>
      <c r="AV268" s="27">
        <v>3.44</v>
      </c>
      <c r="AW268" s="27">
        <v>1.9</v>
      </c>
      <c r="AX268" s="27">
        <v>2.894571428571429</v>
      </c>
      <c r="AY268">
        <v>2.894571428571429</v>
      </c>
      <c r="AZ268">
        <v>6.2577448164285716</v>
      </c>
      <c r="BA268" s="62">
        <v>0.51995616258071919</v>
      </c>
      <c r="BB268" s="62">
        <v>0.51988140722208986</v>
      </c>
    </row>
    <row r="269" spans="1:54" x14ac:dyDescent="0.3">
      <c r="A269" s="2" t="s">
        <v>107</v>
      </c>
      <c r="B269" s="15" t="s">
        <v>731</v>
      </c>
      <c r="C269" s="15"/>
      <c r="F269" s="2">
        <v>3.08</v>
      </c>
      <c r="G269" s="2" t="s">
        <v>214</v>
      </c>
      <c r="H269" s="11" t="s">
        <v>559</v>
      </c>
      <c r="I269" t="s">
        <v>636</v>
      </c>
      <c r="J269"/>
      <c r="L269" s="27">
        <v>1</v>
      </c>
      <c r="M269">
        <v>4</v>
      </c>
      <c r="N269">
        <v>0</v>
      </c>
      <c r="T269" s="27">
        <v>3.86469438</v>
      </c>
      <c r="U269" s="27">
        <v>3.86469438</v>
      </c>
      <c r="V269" s="27">
        <v>16.978874730000001</v>
      </c>
      <c r="W269">
        <v>32.83</v>
      </c>
      <c r="X269">
        <v>5.4109999999999996</v>
      </c>
      <c r="Y269">
        <v>5.4480000000000004</v>
      </c>
      <c r="Z269">
        <v>0</v>
      </c>
      <c r="AD269">
        <v>24</v>
      </c>
      <c r="AE269" s="57">
        <f t="shared" si="15"/>
        <v>0</v>
      </c>
      <c r="AF269" s="59">
        <v>251.01098912285789</v>
      </c>
      <c r="AG269" s="57">
        <v>967.79977224000004</v>
      </c>
      <c r="AH269" s="57">
        <v>0</v>
      </c>
      <c r="AJ269" s="53">
        <v>9.5613343797681868E-2</v>
      </c>
      <c r="AK269" s="54">
        <v>9.919407170122109E-2</v>
      </c>
      <c r="AM269" s="30">
        <v>2</v>
      </c>
      <c r="AN269" s="30">
        <v>3.1578947368421049</v>
      </c>
      <c r="AO269" s="30">
        <v>2.4210526315789469</v>
      </c>
      <c r="AP269" s="30">
        <v>2.947368421052631</v>
      </c>
      <c r="AQ269" s="30">
        <v>0.19</v>
      </c>
      <c r="AR269" s="30">
        <v>0.3</v>
      </c>
      <c r="AS269" s="30">
        <v>0.23</v>
      </c>
      <c r="AT269" s="30">
        <v>0.28000000000000003</v>
      </c>
      <c r="AU269" s="27">
        <v>1.54</v>
      </c>
      <c r="AV269" s="27">
        <v>3.44</v>
      </c>
      <c r="AW269" s="27">
        <v>1.9</v>
      </c>
      <c r="AX269" s="27">
        <v>2.8410526315789468</v>
      </c>
      <c r="AY269">
        <v>2.8410526315789468</v>
      </c>
      <c r="AZ269">
        <v>6.1729587136842099</v>
      </c>
      <c r="BA269" s="62">
        <v>0.52818907539878324</v>
      </c>
      <c r="BB269" s="62">
        <v>0.54796980145127927</v>
      </c>
    </row>
    <row r="270" spans="1:54" x14ac:dyDescent="0.3">
      <c r="A270" s="2" t="s">
        <v>215</v>
      </c>
      <c r="B270" s="15" t="s">
        <v>738</v>
      </c>
      <c r="C270" s="15"/>
      <c r="F270" s="2">
        <v>3.8</v>
      </c>
      <c r="G270" s="2" t="s">
        <v>216</v>
      </c>
      <c r="H270" s="11" t="s">
        <v>591</v>
      </c>
      <c r="I270" t="s">
        <v>640</v>
      </c>
      <c r="J270"/>
      <c r="L270" s="27">
        <v>1</v>
      </c>
      <c r="M270">
        <v>1</v>
      </c>
      <c r="N270">
        <v>0</v>
      </c>
      <c r="T270" s="27">
        <v>3.950634</v>
      </c>
      <c r="U270" s="27">
        <v>3.950634</v>
      </c>
      <c r="V270" s="27">
        <v>15.513552000000001</v>
      </c>
      <c r="W270">
        <v>3.8658999999999999</v>
      </c>
      <c r="X270">
        <v>3.8658999999999999</v>
      </c>
      <c r="Y270">
        <v>15.2538</v>
      </c>
      <c r="Z270">
        <v>0</v>
      </c>
      <c r="AD270">
        <v>20</v>
      </c>
      <c r="AE270" s="57">
        <f t="shared" si="15"/>
        <v>0</v>
      </c>
      <c r="AF270" s="59">
        <v>242.1279024923125</v>
      </c>
      <c r="AG270" s="57">
        <v>227.970829547178</v>
      </c>
      <c r="AH270" s="57">
        <v>0</v>
      </c>
      <c r="AJ270" s="53">
        <v>8.2600971611006269E-2</v>
      </c>
      <c r="AK270" s="54">
        <v>8.7730522539775438E-2</v>
      </c>
      <c r="AM270" s="30">
        <v>1.9375</v>
      </c>
      <c r="AN270" s="30">
        <v>2.5</v>
      </c>
      <c r="AO270" s="30">
        <v>0.5625</v>
      </c>
      <c r="AP270" s="30">
        <v>2.625</v>
      </c>
      <c r="AQ270" s="30">
        <v>0.25409836065573771</v>
      </c>
      <c r="AR270" s="30">
        <v>0.32786885245901642</v>
      </c>
      <c r="AS270" s="30">
        <v>7.3770491803278687E-2</v>
      </c>
      <c r="AT270" s="30">
        <v>0.34426229508196721</v>
      </c>
      <c r="AU270" s="27">
        <v>0.79</v>
      </c>
      <c r="AV270" s="27">
        <v>3.44</v>
      </c>
      <c r="AW270" s="27">
        <v>2.65</v>
      </c>
      <c r="AX270" s="27">
        <v>2.6056249999999999</v>
      </c>
      <c r="AY270">
        <v>2.6056249999999999</v>
      </c>
      <c r="AZ270">
        <v>5.9703320286696879</v>
      </c>
      <c r="BA270" s="62">
        <v>0.52453741991489755</v>
      </c>
      <c r="BB270" s="62">
        <v>0.55711138795694093</v>
      </c>
    </row>
    <row r="271" spans="1:54" x14ac:dyDescent="0.3">
      <c r="A271" s="2" t="s">
        <v>215</v>
      </c>
      <c r="B271" s="15" t="s">
        <v>738</v>
      </c>
      <c r="C271" s="15"/>
      <c r="D271" s="2" t="s">
        <v>680</v>
      </c>
      <c r="E271" s="2">
        <v>0.44</v>
      </c>
      <c r="F271" s="2">
        <v>2</v>
      </c>
      <c r="G271" s="2" t="s">
        <v>216</v>
      </c>
      <c r="H271" s="11" t="s">
        <v>591</v>
      </c>
      <c r="I271" t="s">
        <v>640</v>
      </c>
      <c r="J271"/>
      <c r="L271" s="27">
        <v>1</v>
      </c>
      <c r="M271">
        <v>1</v>
      </c>
      <c r="N271">
        <v>0</v>
      </c>
      <c r="T271" s="27">
        <v>3.950634</v>
      </c>
      <c r="U271" s="27">
        <v>3.950634</v>
      </c>
      <c r="V271" s="27">
        <v>15.513552000000001</v>
      </c>
      <c r="W271">
        <v>3.8658999999999999</v>
      </c>
      <c r="X271">
        <v>3.8658999999999999</v>
      </c>
      <c r="Y271">
        <v>15.2538</v>
      </c>
      <c r="Z271">
        <v>0</v>
      </c>
      <c r="AD271">
        <v>20</v>
      </c>
      <c r="AE271" s="57">
        <f t="shared" si="15"/>
        <v>0</v>
      </c>
      <c r="AF271" s="59">
        <v>242.1279024923125</v>
      </c>
      <c r="AG271" s="57">
        <v>227.970829547178</v>
      </c>
      <c r="AH271" s="57">
        <v>0</v>
      </c>
      <c r="AJ271" s="53">
        <v>8.2600971611006269E-2</v>
      </c>
      <c r="AK271" s="54">
        <v>8.7730522539775438E-2</v>
      </c>
      <c r="AM271" s="30">
        <v>1.9375</v>
      </c>
      <c r="AN271" s="30">
        <v>2.5</v>
      </c>
      <c r="AO271" s="30">
        <v>0.5625</v>
      </c>
      <c r="AP271" s="30">
        <v>2.625</v>
      </c>
      <c r="AQ271" s="30">
        <v>0.25409836065573771</v>
      </c>
      <c r="AR271" s="30">
        <v>0.32786885245901642</v>
      </c>
      <c r="AS271" s="30">
        <v>7.3770491803278687E-2</v>
      </c>
      <c r="AT271" s="30">
        <v>0.34426229508196721</v>
      </c>
      <c r="AU271" s="27">
        <v>0.79</v>
      </c>
      <c r="AV271" s="27">
        <v>3.44</v>
      </c>
      <c r="AW271" s="27">
        <v>2.65</v>
      </c>
      <c r="AX271" s="27">
        <v>2.6056249999999999</v>
      </c>
      <c r="AY271">
        <v>2.6056249999999999</v>
      </c>
      <c r="AZ271">
        <v>5.9703320286696879</v>
      </c>
      <c r="BA271" s="62">
        <v>0.52453741991489755</v>
      </c>
      <c r="BB271" s="62">
        <v>0.55711138795694093</v>
      </c>
    </row>
    <row r="272" spans="1:54" x14ac:dyDescent="0.3">
      <c r="A272" s="2" t="s">
        <v>217</v>
      </c>
      <c r="B272" s="15" t="s">
        <v>810</v>
      </c>
      <c r="C272" s="15"/>
      <c r="F272" s="2">
        <v>2.58</v>
      </c>
      <c r="G272" s="2" t="s">
        <v>218</v>
      </c>
      <c r="H272" s="11">
        <v>-1</v>
      </c>
      <c r="I272">
        <v>-1</v>
      </c>
      <c r="J272"/>
      <c r="K272" s="2">
        <v>1</v>
      </c>
      <c r="L272" s="27">
        <v>0</v>
      </c>
      <c r="M272">
        <v>0</v>
      </c>
      <c r="N272">
        <v>0</v>
      </c>
      <c r="O272" s="2">
        <v>3.93</v>
      </c>
      <c r="P272" s="2">
        <v>3.93</v>
      </c>
      <c r="Q272" s="2">
        <v>15.3</v>
      </c>
      <c r="T272" s="27">
        <v>0</v>
      </c>
      <c r="U272" s="27"/>
      <c r="V272" s="27"/>
      <c r="W272">
        <v>0</v>
      </c>
      <c r="Z272">
        <v>0</v>
      </c>
      <c r="AD272">
        <v>20</v>
      </c>
      <c r="AE272" s="57">
        <f t="shared" si="15"/>
        <v>236.30697000000001</v>
      </c>
      <c r="AF272" s="59">
        <v>0</v>
      </c>
      <c r="AG272" s="57">
        <v>0</v>
      </c>
      <c r="AH272" s="57">
        <v>0</v>
      </c>
      <c r="AI272" s="54">
        <f t="shared" ref="AI272:AI273" si="16">K272*AD272/AE272</f>
        <v>8.4635675367510321E-2</v>
      </c>
      <c r="AJ272" s="53"/>
      <c r="AM272" s="30">
        <v>1.75</v>
      </c>
      <c r="AN272" s="30">
        <v>2.75</v>
      </c>
      <c r="AO272" s="30">
        <v>2</v>
      </c>
      <c r="AP272" s="30">
        <v>1.75</v>
      </c>
      <c r="AQ272" s="30">
        <v>0.2121212121212121</v>
      </c>
      <c r="AR272" s="30">
        <v>0.33333333333333331</v>
      </c>
      <c r="AS272" s="30">
        <v>0.2424242424242424</v>
      </c>
      <c r="AT272" s="30">
        <v>0.2121212121212121</v>
      </c>
      <c r="AU272" s="27">
        <v>1.6</v>
      </c>
      <c r="AV272" s="27">
        <v>3.44</v>
      </c>
      <c r="AW272" s="27">
        <v>1.84</v>
      </c>
      <c r="AX272" s="27">
        <v>2.8787500000000001</v>
      </c>
      <c r="AY272">
        <v>2.8787500000000001</v>
      </c>
      <c r="AZ272">
        <v>6.3662565249906873</v>
      </c>
    </row>
    <row r="273" spans="1:54" x14ac:dyDescent="0.3">
      <c r="A273" s="2" t="s">
        <v>877</v>
      </c>
      <c r="B273" s="15" t="s">
        <v>878</v>
      </c>
      <c r="C273" s="15"/>
      <c r="F273" s="2">
        <v>2.29</v>
      </c>
      <c r="G273" s="2" t="s">
        <v>218</v>
      </c>
      <c r="H273" s="11">
        <v>-1</v>
      </c>
      <c r="I273">
        <v>-1</v>
      </c>
      <c r="J273"/>
      <c r="K273" s="2">
        <v>1</v>
      </c>
      <c r="L273" s="27">
        <v>0</v>
      </c>
      <c r="M273">
        <v>0</v>
      </c>
      <c r="N273">
        <v>0</v>
      </c>
      <c r="O273" s="2">
        <v>3.93</v>
      </c>
      <c r="P273" s="2">
        <v>3.93</v>
      </c>
      <c r="Q273" s="2">
        <v>15.3</v>
      </c>
      <c r="T273" s="27">
        <v>0</v>
      </c>
      <c r="U273" s="27"/>
      <c r="V273" s="27"/>
      <c r="W273">
        <v>0</v>
      </c>
      <c r="Z273">
        <v>0</v>
      </c>
      <c r="AD273">
        <v>20</v>
      </c>
      <c r="AE273" s="57">
        <f t="shared" si="15"/>
        <v>236.30697000000001</v>
      </c>
      <c r="AF273" s="59">
        <v>0</v>
      </c>
      <c r="AG273" s="57">
        <v>0</v>
      </c>
      <c r="AH273" s="57">
        <v>0</v>
      </c>
      <c r="AI273" s="54">
        <f t="shared" si="16"/>
        <v>8.4635675367510321E-2</v>
      </c>
      <c r="AJ273" s="53"/>
      <c r="AM273" s="30">
        <v>1.714285714285714</v>
      </c>
      <c r="AN273" s="30">
        <v>2.6190476190476191</v>
      </c>
      <c r="AO273" s="30">
        <v>1.9285714285714279</v>
      </c>
      <c r="AP273" s="30">
        <v>1.666666666666667</v>
      </c>
      <c r="AQ273" s="30">
        <v>0.2162162162162162</v>
      </c>
      <c r="AR273" s="30">
        <v>0.33033033033033038</v>
      </c>
      <c r="AS273" s="30">
        <v>0.2432432432432432</v>
      </c>
      <c r="AT273" s="30">
        <v>0.21021021021021019</v>
      </c>
      <c r="AU273" s="27">
        <v>1.6</v>
      </c>
      <c r="AV273" s="27">
        <v>3.44</v>
      </c>
      <c r="AW273" s="27">
        <v>1.84</v>
      </c>
      <c r="AX273" s="27">
        <v>2.847857142857142</v>
      </c>
      <c r="AY273">
        <v>2.8478571428571429</v>
      </c>
      <c r="AZ273">
        <v>6.402055730936417</v>
      </c>
    </row>
    <row r="274" spans="1:54" x14ac:dyDescent="0.3">
      <c r="A274" s="2" t="s">
        <v>220</v>
      </c>
      <c r="B274" s="15" t="s">
        <v>811</v>
      </c>
      <c r="C274" s="15"/>
      <c r="F274" s="2">
        <v>4.05</v>
      </c>
      <c r="G274" s="2" t="s">
        <v>219</v>
      </c>
      <c r="H274" s="11" t="s">
        <v>592</v>
      </c>
      <c r="I274" t="s">
        <v>665</v>
      </c>
      <c r="J274"/>
      <c r="L274" s="27">
        <v>1</v>
      </c>
      <c r="M274">
        <v>1</v>
      </c>
      <c r="N274">
        <v>0</v>
      </c>
      <c r="T274" s="27">
        <v>5.81978595</v>
      </c>
      <c r="U274" s="27">
        <v>5.81978595</v>
      </c>
      <c r="V274" s="27">
        <v>11.88463337</v>
      </c>
      <c r="W274">
        <v>5.7759999999999998</v>
      </c>
      <c r="X274">
        <v>5.7759999999999998</v>
      </c>
      <c r="Y274">
        <v>11.82</v>
      </c>
      <c r="Z274">
        <v>0</v>
      </c>
      <c r="AD274">
        <v>30</v>
      </c>
      <c r="AE274" s="57">
        <f t="shared" si="15"/>
        <v>0</v>
      </c>
      <c r="AF274" s="59">
        <v>348.60249769877402</v>
      </c>
      <c r="AG274" s="57">
        <v>341.5092547488552</v>
      </c>
      <c r="AH274" s="57">
        <v>0</v>
      </c>
      <c r="AJ274" s="53">
        <v>8.6057903193576313E-2</v>
      </c>
      <c r="AK274" s="54">
        <v>8.7845349965879851E-2</v>
      </c>
      <c r="AM274" s="30">
        <v>2</v>
      </c>
      <c r="AN274" s="30">
        <v>2.5</v>
      </c>
      <c r="AO274" s="30">
        <v>0.5</v>
      </c>
      <c r="AP274" s="30">
        <v>2.333333333333333</v>
      </c>
      <c r="AQ274" s="30">
        <v>0.27272727272727282</v>
      </c>
      <c r="AR274" s="30">
        <v>0.34090909090909088</v>
      </c>
      <c r="AS274" s="30">
        <v>6.8181818181818191E-2</v>
      </c>
      <c r="AT274" s="30">
        <v>0.31818181818181818</v>
      </c>
      <c r="AU274" s="27">
        <v>0.89</v>
      </c>
      <c r="AV274" s="27">
        <v>3.44</v>
      </c>
      <c r="AW274" s="27">
        <v>2.5499999999999998</v>
      </c>
      <c r="AX274" s="27">
        <v>2.5854166666666671</v>
      </c>
      <c r="AY274">
        <v>2.5854166666666671</v>
      </c>
      <c r="AZ274">
        <v>5.9262421145833333</v>
      </c>
      <c r="BA274" s="62">
        <v>0.58209579444379334</v>
      </c>
      <c r="BB274" s="62">
        <v>0.59418608726221844</v>
      </c>
    </row>
    <row r="275" spans="1:54" x14ac:dyDescent="0.3">
      <c r="A275" s="2" t="s">
        <v>220</v>
      </c>
      <c r="B275" s="15" t="s">
        <v>811</v>
      </c>
      <c r="C275" s="15"/>
      <c r="D275" s="2" t="s">
        <v>680</v>
      </c>
      <c r="E275" s="2">
        <v>0.3</v>
      </c>
      <c r="F275" s="2">
        <v>1.75</v>
      </c>
      <c r="G275" s="2" t="s">
        <v>219</v>
      </c>
      <c r="H275" s="11" t="s">
        <v>592</v>
      </c>
      <c r="I275" t="s">
        <v>665</v>
      </c>
      <c r="J275"/>
      <c r="L275" s="27">
        <v>1</v>
      </c>
      <c r="M275">
        <v>1</v>
      </c>
      <c r="N275">
        <v>0</v>
      </c>
      <c r="T275" s="27">
        <v>5.81978595</v>
      </c>
      <c r="U275" s="27">
        <v>5.81978595</v>
      </c>
      <c r="V275" s="27">
        <v>11.88463337</v>
      </c>
      <c r="W275">
        <v>5.7759999999999998</v>
      </c>
      <c r="X275">
        <v>5.7759999999999998</v>
      </c>
      <c r="Y275">
        <v>11.82</v>
      </c>
      <c r="Z275">
        <v>0</v>
      </c>
      <c r="AD275">
        <v>30</v>
      </c>
      <c r="AE275" s="57">
        <f t="shared" si="15"/>
        <v>0</v>
      </c>
      <c r="AF275" s="59">
        <v>348.60249769877402</v>
      </c>
      <c r="AG275" s="57">
        <v>341.5092547488552</v>
      </c>
      <c r="AH275" s="57">
        <v>0</v>
      </c>
      <c r="AJ275" s="53">
        <v>8.6057903193576313E-2</v>
      </c>
      <c r="AK275" s="54">
        <v>8.7845349965879851E-2</v>
      </c>
      <c r="AM275" s="30">
        <v>2</v>
      </c>
      <c r="AN275" s="30">
        <v>2.5</v>
      </c>
      <c r="AO275" s="30">
        <v>0.5</v>
      </c>
      <c r="AP275" s="30">
        <v>2.333333333333333</v>
      </c>
      <c r="AQ275" s="30">
        <v>0.27272727272727282</v>
      </c>
      <c r="AR275" s="30">
        <v>0.34090909090909088</v>
      </c>
      <c r="AS275" s="30">
        <v>6.8181818181818191E-2</v>
      </c>
      <c r="AT275" s="30">
        <v>0.31818181818181818</v>
      </c>
      <c r="AU275" s="27">
        <v>0.89</v>
      </c>
      <c r="AV275" s="27">
        <v>3.44</v>
      </c>
      <c r="AW275" s="27">
        <v>2.5499999999999998</v>
      </c>
      <c r="AX275" s="27">
        <v>2.5854166666666671</v>
      </c>
      <c r="AY275">
        <v>2.5854166666666671</v>
      </c>
      <c r="AZ275">
        <v>5.9262421145833333</v>
      </c>
      <c r="BA275" s="62">
        <v>0.58209579444379334</v>
      </c>
      <c r="BB275" s="62">
        <v>0.59418608726221844</v>
      </c>
    </row>
    <row r="276" spans="1:54" x14ac:dyDescent="0.3">
      <c r="A276" s="2" t="s">
        <v>221</v>
      </c>
      <c r="B276" s="15" t="s">
        <v>812</v>
      </c>
      <c r="C276" s="15"/>
      <c r="F276" s="2">
        <v>4.51</v>
      </c>
      <c r="G276" s="2" t="s">
        <v>222</v>
      </c>
      <c r="H276" s="11" t="s">
        <v>593</v>
      </c>
      <c r="I276">
        <v>-1</v>
      </c>
      <c r="J276"/>
      <c r="L276" s="27">
        <v>1</v>
      </c>
      <c r="M276">
        <v>0</v>
      </c>
      <c r="N276">
        <v>0</v>
      </c>
      <c r="T276" s="27">
        <v>5.6694849300000003</v>
      </c>
      <c r="U276" s="27">
        <v>5.6694842000000003</v>
      </c>
      <c r="V276" s="27">
        <v>11.54266629</v>
      </c>
      <c r="W276">
        <v>0</v>
      </c>
      <c r="Z276">
        <v>0</v>
      </c>
      <c r="AD276">
        <v>30</v>
      </c>
      <c r="AE276" s="57">
        <f t="shared" si="15"/>
        <v>0</v>
      </c>
      <c r="AF276" s="59">
        <v>321.30962315738361</v>
      </c>
      <c r="AG276" s="57">
        <v>0</v>
      </c>
      <c r="AH276" s="57">
        <v>0</v>
      </c>
      <c r="AJ276" s="53">
        <v>9.3367885173191417E-2</v>
      </c>
      <c r="AM276" s="30">
        <v>2</v>
      </c>
      <c r="AN276" s="30">
        <v>2.5</v>
      </c>
      <c r="AO276" s="30">
        <v>0.5</v>
      </c>
      <c r="AP276" s="30">
        <v>2.333333333333333</v>
      </c>
      <c r="AQ276" s="30">
        <v>0.27272727272727282</v>
      </c>
      <c r="AR276" s="30">
        <v>0.34090909090909088</v>
      </c>
      <c r="AS276" s="30">
        <v>6.8181818181818191E-2</v>
      </c>
      <c r="AT276" s="30">
        <v>0.31818181818181818</v>
      </c>
      <c r="AU276" s="27">
        <v>0.95</v>
      </c>
      <c r="AV276" s="27">
        <v>3.44</v>
      </c>
      <c r="AW276" s="27">
        <v>2.4900000000000002</v>
      </c>
      <c r="AX276" s="27">
        <v>2.5979166666666669</v>
      </c>
      <c r="AY276">
        <v>2.597916666666666</v>
      </c>
      <c r="AZ276">
        <v>5.966934078125</v>
      </c>
      <c r="BA276" s="62">
        <v>0.56583721757051464</v>
      </c>
    </row>
    <row r="277" spans="1:54" x14ac:dyDescent="0.3">
      <c r="A277" s="2" t="s">
        <v>221</v>
      </c>
      <c r="B277" s="15" t="s">
        <v>812</v>
      </c>
      <c r="C277" s="15"/>
      <c r="D277" s="2" t="s">
        <v>680</v>
      </c>
      <c r="E277" s="2">
        <v>0.63</v>
      </c>
      <c r="F277" s="2">
        <v>2.2000000000000002</v>
      </c>
      <c r="G277" s="2" t="s">
        <v>222</v>
      </c>
      <c r="H277" s="11" t="s">
        <v>593</v>
      </c>
      <c r="I277">
        <v>-1</v>
      </c>
      <c r="J277"/>
      <c r="L277" s="27">
        <v>1</v>
      </c>
      <c r="M277">
        <v>0</v>
      </c>
      <c r="N277">
        <v>0</v>
      </c>
      <c r="T277" s="27">
        <v>5.6694849300000003</v>
      </c>
      <c r="U277" s="27">
        <v>5.6694842000000003</v>
      </c>
      <c r="V277" s="27">
        <v>11.54266629</v>
      </c>
      <c r="W277">
        <v>0</v>
      </c>
      <c r="Z277">
        <v>0</v>
      </c>
      <c r="AD277">
        <v>30</v>
      </c>
      <c r="AE277" s="57">
        <f t="shared" si="15"/>
        <v>0</v>
      </c>
      <c r="AF277" s="59">
        <v>321.30962315738361</v>
      </c>
      <c r="AG277" s="57">
        <v>0</v>
      </c>
      <c r="AH277" s="57">
        <v>0</v>
      </c>
      <c r="AJ277" s="53">
        <v>9.3367885173191417E-2</v>
      </c>
      <c r="AM277" s="30">
        <v>2</v>
      </c>
      <c r="AN277" s="30">
        <v>2.5</v>
      </c>
      <c r="AO277" s="30">
        <v>0.5</v>
      </c>
      <c r="AP277" s="30">
        <v>2.333333333333333</v>
      </c>
      <c r="AQ277" s="30">
        <v>0.27272727272727282</v>
      </c>
      <c r="AR277" s="30">
        <v>0.34090909090909088</v>
      </c>
      <c r="AS277" s="30">
        <v>6.8181818181818191E-2</v>
      </c>
      <c r="AT277" s="30">
        <v>0.31818181818181818</v>
      </c>
      <c r="AU277" s="27">
        <v>0.95</v>
      </c>
      <c r="AV277" s="27">
        <v>3.44</v>
      </c>
      <c r="AW277" s="27">
        <v>2.4900000000000002</v>
      </c>
      <c r="AX277" s="27">
        <v>2.5979166666666669</v>
      </c>
      <c r="AY277">
        <v>2.597916666666666</v>
      </c>
      <c r="AZ277">
        <v>5.966934078125</v>
      </c>
      <c r="BA277" s="62">
        <v>0.56583721757051464</v>
      </c>
    </row>
    <row r="278" spans="1:54" x14ac:dyDescent="0.3">
      <c r="A278" s="2" t="s">
        <v>185</v>
      </c>
      <c r="B278" s="15" t="s">
        <v>733</v>
      </c>
      <c r="C278" s="15"/>
      <c r="F278" s="2">
        <v>4.2</v>
      </c>
      <c r="G278" s="2" t="s">
        <v>223</v>
      </c>
      <c r="H278" s="11" t="s">
        <v>560</v>
      </c>
      <c r="I278" t="s">
        <v>637</v>
      </c>
      <c r="J278"/>
      <c r="L278" s="27">
        <v>2</v>
      </c>
      <c r="M278">
        <v>4</v>
      </c>
      <c r="N278">
        <v>0</v>
      </c>
      <c r="T278" s="27">
        <v>13.81974189</v>
      </c>
      <c r="U278" s="27">
        <v>13.81974189</v>
      </c>
      <c r="V278" s="27">
        <v>5.7110870199999999</v>
      </c>
      <c r="W278">
        <v>3.94</v>
      </c>
      <c r="X278">
        <v>27.15</v>
      </c>
      <c r="Y278">
        <v>5.6920000000000002</v>
      </c>
      <c r="Z278">
        <v>0</v>
      </c>
      <c r="AD278">
        <v>14</v>
      </c>
      <c r="AE278" s="57">
        <f t="shared" si="15"/>
        <v>0</v>
      </c>
      <c r="AF278" s="59">
        <v>309.44138863753989</v>
      </c>
      <c r="AG278" s="57">
        <v>608.87893199999996</v>
      </c>
      <c r="AH278" s="57">
        <v>0</v>
      </c>
      <c r="AJ278" s="53">
        <v>9.0485633235046756E-2</v>
      </c>
      <c r="AK278" s="54">
        <v>9.1972306901891634E-2</v>
      </c>
      <c r="AM278" s="30">
        <v>2</v>
      </c>
      <c r="AN278" s="30">
        <v>2.545454545454545</v>
      </c>
      <c r="AO278" s="30">
        <v>0.54545454545454541</v>
      </c>
      <c r="AP278" s="30">
        <v>2.545454545454545</v>
      </c>
      <c r="AQ278" s="30">
        <v>0.26190476190476192</v>
      </c>
      <c r="AR278" s="30">
        <v>0.33333333333333331</v>
      </c>
      <c r="AS278" s="30">
        <v>7.1428571428571425E-2</v>
      </c>
      <c r="AT278" s="30">
        <v>0.33333333333333331</v>
      </c>
      <c r="AU278" s="27">
        <v>0.95</v>
      </c>
      <c r="AV278" s="27">
        <v>3.44</v>
      </c>
      <c r="AW278" s="27">
        <v>2.4900000000000002</v>
      </c>
      <c r="AX278" s="27">
        <v>2.6345454545454539</v>
      </c>
      <c r="AY278">
        <v>2.6345454545454552</v>
      </c>
      <c r="AZ278">
        <v>6.036062318181818</v>
      </c>
      <c r="BA278" s="62">
        <v>0.52932707238284982</v>
      </c>
      <c r="BB278" s="62">
        <v>0.53802388525275069</v>
      </c>
    </row>
    <row r="279" spans="1:54" x14ac:dyDescent="0.3">
      <c r="A279" s="2" t="s">
        <v>185</v>
      </c>
      <c r="B279" s="15" t="s">
        <v>733</v>
      </c>
      <c r="C279" s="15"/>
      <c r="D279" s="2" t="s">
        <v>680</v>
      </c>
      <c r="E279" s="2">
        <v>0.90500000000000003</v>
      </c>
      <c r="F279" s="2">
        <v>2.2999999999999998</v>
      </c>
      <c r="G279" s="2" t="s">
        <v>223</v>
      </c>
      <c r="H279" s="11" t="s">
        <v>560</v>
      </c>
      <c r="I279" t="s">
        <v>637</v>
      </c>
      <c r="J279"/>
      <c r="L279" s="27">
        <v>2</v>
      </c>
      <c r="M279">
        <v>4</v>
      </c>
      <c r="N279">
        <v>0</v>
      </c>
      <c r="T279" s="27">
        <v>13.81974189</v>
      </c>
      <c r="U279" s="27">
        <v>13.81974189</v>
      </c>
      <c r="V279" s="27">
        <v>5.7110870199999999</v>
      </c>
      <c r="W279">
        <v>3.94</v>
      </c>
      <c r="X279">
        <v>27.15</v>
      </c>
      <c r="Y279">
        <v>5.6920000000000002</v>
      </c>
      <c r="Z279">
        <v>0</v>
      </c>
      <c r="AD279">
        <v>14</v>
      </c>
      <c r="AE279" s="57">
        <f t="shared" si="15"/>
        <v>0</v>
      </c>
      <c r="AF279" s="59">
        <v>309.44138863753989</v>
      </c>
      <c r="AG279" s="57">
        <v>608.87893199999996</v>
      </c>
      <c r="AH279" s="57">
        <v>0</v>
      </c>
      <c r="AJ279" s="53">
        <v>9.0485633235046756E-2</v>
      </c>
      <c r="AK279" s="54">
        <v>9.1972306901891634E-2</v>
      </c>
      <c r="AM279" s="30">
        <v>2</v>
      </c>
      <c r="AN279" s="30">
        <v>2.545454545454545</v>
      </c>
      <c r="AO279" s="30">
        <v>0.54545454545454541</v>
      </c>
      <c r="AP279" s="30">
        <v>2.545454545454545</v>
      </c>
      <c r="AQ279" s="30">
        <v>0.26190476190476192</v>
      </c>
      <c r="AR279" s="30">
        <v>0.33333333333333331</v>
      </c>
      <c r="AS279" s="30">
        <v>7.1428571428571425E-2</v>
      </c>
      <c r="AT279" s="30">
        <v>0.33333333333333331</v>
      </c>
      <c r="AU279" s="27">
        <v>0.95</v>
      </c>
      <c r="AV279" s="27">
        <v>3.44</v>
      </c>
      <c r="AW279" s="27">
        <v>2.4900000000000002</v>
      </c>
      <c r="AX279" s="27">
        <v>2.6345454545454539</v>
      </c>
      <c r="AY279">
        <v>2.6345454545454552</v>
      </c>
      <c r="AZ279">
        <v>6.036062318181818</v>
      </c>
      <c r="BA279" s="62">
        <v>0.52932707238284982</v>
      </c>
      <c r="BB279" s="62">
        <v>0.53802388525275069</v>
      </c>
    </row>
    <row r="280" spans="1:54" x14ac:dyDescent="0.3">
      <c r="A280" s="2" t="s">
        <v>46</v>
      </c>
      <c r="B280" s="15" t="s">
        <v>726</v>
      </c>
      <c r="C280" s="15"/>
      <c r="F280" s="2">
        <v>3.82</v>
      </c>
      <c r="G280" s="2" t="s">
        <v>224</v>
      </c>
      <c r="H280" s="11" t="s">
        <v>555</v>
      </c>
      <c r="I280" t="s">
        <v>633</v>
      </c>
      <c r="J280"/>
      <c r="L280" s="27">
        <v>2</v>
      </c>
      <c r="M280">
        <v>4</v>
      </c>
      <c r="N280">
        <v>0</v>
      </c>
      <c r="T280" s="27">
        <v>7.41544296</v>
      </c>
      <c r="U280" s="27">
        <v>7.4154429599999991</v>
      </c>
      <c r="V280" s="27">
        <v>7.41544296</v>
      </c>
      <c r="W280">
        <v>7.8</v>
      </c>
      <c r="X280">
        <v>13.010999999999999</v>
      </c>
      <c r="Y280">
        <v>5.5460000000000003</v>
      </c>
      <c r="Z280">
        <v>0</v>
      </c>
      <c r="AD280">
        <v>14</v>
      </c>
      <c r="AE280" s="57">
        <f t="shared" si="15"/>
        <v>0</v>
      </c>
      <c r="AF280" s="59">
        <v>288.33429290182369</v>
      </c>
      <c r="AG280" s="57">
        <v>556.51188553357167</v>
      </c>
      <c r="AH280" s="57">
        <v>0</v>
      </c>
      <c r="AJ280" s="53">
        <v>9.7109503410799117E-2</v>
      </c>
      <c r="AK280" s="54">
        <v>0.10062678166578309</v>
      </c>
      <c r="AM280" s="30">
        <v>2</v>
      </c>
      <c r="AN280" s="30">
        <v>2.545454545454545</v>
      </c>
      <c r="AO280" s="30">
        <v>0.54545454545454541</v>
      </c>
      <c r="AP280" s="30">
        <v>0</v>
      </c>
      <c r="AQ280" s="30">
        <v>0.39285714285714279</v>
      </c>
      <c r="AR280" s="30">
        <v>0.5</v>
      </c>
      <c r="AS280" s="30">
        <v>0.1071428571428571</v>
      </c>
      <c r="AT280" s="30">
        <v>0</v>
      </c>
      <c r="AU280" s="27">
        <v>1.1000000000000001</v>
      </c>
      <c r="AV280" s="27">
        <v>3.44</v>
      </c>
      <c r="AW280" s="27">
        <v>2.34</v>
      </c>
      <c r="AX280" s="27">
        <v>2.669090909090909</v>
      </c>
      <c r="AY280">
        <v>2.669090909090909</v>
      </c>
      <c r="AZ280">
        <v>5.9831974772727277</v>
      </c>
      <c r="BA280" s="62">
        <v>0.52442413903612473</v>
      </c>
      <c r="BB280" s="62">
        <v>0.54341863036636606</v>
      </c>
    </row>
    <row r="281" spans="1:54" x14ac:dyDescent="0.3">
      <c r="A281" s="2" t="s">
        <v>46</v>
      </c>
      <c r="B281" s="15" t="s">
        <v>726</v>
      </c>
      <c r="C281" s="15"/>
      <c r="F281" s="2">
        <v>3.82</v>
      </c>
      <c r="G281" s="2" t="s">
        <v>225</v>
      </c>
      <c r="H281" s="11" t="s">
        <v>555</v>
      </c>
      <c r="I281" t="s">
        <v>633</v>
      </c>
      <c r="J281"/>
      <c r="L281" s="27">
        <v>2</v>
      </c>
      <c r="M281">
        <v>4</v>
      </c>
      <c r="N281">
        <v>0</v>
      </c>
      <c r="T281" s="27">
        <v>7.41544296</v>
      </c>
      <c r="U281" s="27">
        <v>7.4154429599999991</v>
      </c>
      <c r="V281" s="27">
        <v>7.41544296</v>
      </c>
      <c r="W281">
        <v>7.8</v>
      </c>
      <c r="X281">
        <v>13.010999999999999</v>
      </c>
      <c r="Y281">
        <v>5.5460000000000003</v>
      </c>
      <c r="Z281">
        <v>0</v>
      </c>
      <c r="AD281">
        <v>14</v>
      </c>
      <c r="AE281" s="57">
        <f t="shared" si="15"/>
        <v>0</v>
      </c>
      <c r="AF281" s="59">
        <v>288.33429290182369</v>
      </c>
      <c r="AG281" s="57">
        <v>556.51188553357167</v>
      </c>
      <c r="AH281" s="57">
        <v>0</v>
      </c>
      <c r="AJ281" s="53">
        <v>9.7109503410799117E-2</v>
      </c>
      <c r="AK281" s="54">
        <v>0.10062678166578309</v>
      </c>
      <c r="AM281" s="30">
        <v>2</v>
      </c>
      <c r="AN281" s="30">
        <v>2.545454545454545</v>
      </c>
      <c r="AO281" s="30">
        <v>0.54545454545454541</v>
      </c>
      <c r="AP281" s="30">
        <v>0</v>
      </c>
      <c r="AQ281" s="30">
        <v>0.39285714285714279</v>
      </c>
      <c r="AR281" s="30">
        <v>0.5</v>
      </c>
      <c r="AS281" s="30">
        <v>0.1071428571428571</v>
      </c>
      <c r="AT281" s="30">
        <v>0</v>
      </c>
      <c r="AU281" s="27">
        <v>1.1000000000000001</v>
      </c>
      <c r="AV281" s="27">
        <v>3.44</v>
      </c>
      <c r="AW281" s="27">
        <v>2.34</v>
      </c>
      <c r="AX281" s="27">
        <v>2.669090909090909</v>
      </c>
      <c r="AY281">
        <v>2.669090909090909</v>
      </c>
      <c r="AZ281">
        <v>5.9831974772727277</v>
      </c>
      <c r="BA281" s="62">
        <v>0.52442413903612473</v>
      </c>
      <c r="BB281" s="62">
        <v>0.54341863036636606</v>
      </c>
    </row>
    <row r="282" spans="1:54" x14ac:dyDescent="0.3">
      <c r="A282" s="2" t="s">
        <v>226</v>
      </c>
      <c r="B282" s="39" t="s">
        <v>942</v>
      </c>
      <c r="C282" s="15"/>
      <c r="F282" s="2">
        <v>2.6</v>
      </c>
      <c r="G282" s="2" t="s">
        <v>225</v>
      </c>
      <c r="H282" s="34" t="s">
        <v>555</v>
      </c>
      <c r="I282" s="1" t="s">
        <v>633</v>
      </c>
      <c r="J282"/>
      <c r="L282" s="27">
        <v>0</v>
      </c>
      <c r="M282">
        <v>4</v>
      </c>
      <c r="N282">
        <v>0</v>
      </c>
      <c r="O282" s="2">
        <v>-1</v>
      </c>
      <c r="T282" s="27">
        <v>0</v>
      </c>
      <c r="U282" s="27"/>
      <c r="V282" s="27"/>
      <c r="W282">
        <v>7.8</v>
      </c>
      <c r="X282">
        <v>13.010999999999999</v>
      </c>
      <c r="Y282">
        <v>5.5460000000000003</v>
      </c>
      <c r="Z282">
        <v>0</v>
      </c>
      <c r="AD282">
        <v>14</v>
      </c>
      <c r="AE282" s="57">
        <f t="shared" si="15"/>
        <v>0</v>
      </c>
      <c r="AF282" s="59">
        <v>0</v>
      </c>
      <c r="AG282" s="57">
        <v>556.51188553357167</v>
      </c>
      <c r="AH282" s="57">
        <v>0</v>
      </c>
      <c r="AJ282" s="53"/>
      <c r="AK282" s="54">
        <v>0.10062678166578309</v>
      </c>
      <c r="AM282" s="30">
        <v>2</v>
      </c>
      <c r="AN282" s="30">
        <v>2.545454545454545</v>
      </c>
      <c r="AO282" s="30">
        <v>0.55454545454545456</v>
      </c>
      <c r="AP282" s="30">
        <v>0</v>
      </c>
      <c r="AQ282" s="30">
        <v>0.39215686274509798</v>
      </c>
      <c r="AR282" s="30">
        <v>0.49910873440285197</v>
      </c>
      <c r="AS282" s="30">
        <v>0.1087344028520499</v>
      </c>
      <c r="AT282" s="30">
        <v>0</v>
      </c>
      <c r="AU282" s="27">
        <v>1.1000000000000001</v>
      </c>
      <c r="AV282" s="27">
        <v>3.44</v>
      </c>
      <c r="AW282" s="27">
        <v>2.34</v>
      </c>
      <c r="AX282" s="27">
        <v>2.670418181818182</v>
      </c>
      <c r="AY282">
        <v>2.670418181818182</v>
      </c>
      <c r="AZ282">
        <v>5.9849440756727272</v>
      </c>
      <c r="BA282" s="62">
        <v>0.52442413903612473</v>
      </c>
      <c r="BB282" s="62">
        <v>0.54341863036636606</v>
      </c>
    </row>
    <row r="283" spans="1:54" x14ac:dyDescent="0.3">
      <c r="A283" s="2" t="s">
        <v>227</v>
      </c>
      <c r="B283" s="19" t="s">
        <v>943</v>
      </c>
      <c r="C283" s="15"/>
      <c r="F283" s="2">
        <v>2.2000000000000002</v>
      </c>
      <c r="G283" s="2" t="s">
        <v>225</v>
      </c>
      <c r="H283" s="34" t="s">
        <v>555</v>
      </c>
      <c r="I283" s="1" t="s">
        <v>633</v>
      </c>
      <c r="J283"/>
      <c r="L283" s="27">
        <v>0</v>
      </c>
      <c r="M283">
        <v>4</v>
      </c>
      <c r="N283">
        <v>0</v>
      </c>
      <c r="O283" s="2">
        <v>-1</v>
      </c>
      <c r="T283" s="27">
        <v>0</v>
      </c>
      <c r="U283" s="27"/>
      <c r="V283" s="27"/>
      <c r="W283">
        <v>7.8</v>
      </c>
      <c r="X283">
        <v>13.010999999999999</v>
      </c>
      <c r="Y283">
        <v>5.5460000000000003</v>
      </c>
      <c r="Z283">
        <v>0</v>
      </c>
      <c r="AD283">
        <v>14</v>
      </c>
      <c r="AE283" s="57">
        <f t="shared" si="15"/>
        <v>0</v>
      </c>
      <c r="AF283" s="59">
        <v>0</v>
      </c>
      <c r="AG283" s="57">
        <v>556.51188553357167</v>
      </c>
      <c r="AH283" s="57">
        <v>0</v>
      </c>
      <c r="AJ283" s="53"/>
      <c r="AK283" s="54">
        <v>0.10062678166578309</v>
      </c>
      <c r="AM283" s="30">
        <v>1.9981818181818181</v>
      </c>
      <c r="AN283" s="30">
        <v>2.545454545454545</v>
      </c>
      <c r="AO283" s="30">
        <v>0.55272727272727273</v>
      </c>
      <c r="AP283" s="30">
        <v>0</v>
      </c>
      <c r="AQ283" s="30">
        <v>0.39207991437745271</v>
      </c>
      <c r="AR283" s="30">
        <v>0.49946485907955762</v>
      </c>
      <c r="AS283" s="30">
        <v>0.1084552265429897</v>
      </c>
      <c r="AT283" s="30">
        <v>0</v>
      </c>
      <c r="AU283" s="27">
        <v>1.1000000000000001</v>
      </c>
      <c r="AV283" s="27">
        <v>3.44</v>
      </c>
      <c r="AW283" s="27">
        <v>2.34</v>
      </c>
      <c r="AX283" s="27">
        <v>2.670109090909091</v>
      </c>
      <c r="AY283">
        <v>2.670109090909091</v>
      </c>
      <c r="AZ283">
        <v>5.9843864818181816</v>
      </c>
      <c r="BA283" s="62">
        <v>0.52442413903612473</v>
      </c>
      <c r="BB283" s="62">
        <v>0.54341863036636606</v>
      </c>
    </row>
    <row r="284" spans="1:54" x14ac:dyDescent="0.3">
      <c r="A284" s="2" t="s">
        <v>49</v>
      </c>
      <c r="B284" s="15" t="s">
        <v>729</v>
      </c>
      <c r="C284" s="15"/>
      <c r="F284" s="2">
        <v>4</v>
      </c>
      <c r="G284" s="2" t="s">
        <v>228</v>
      </c>
      <c r="H284" s="11" t="s">
        <v>557</v>
      </c>
      <c r="I284" t="s">
        <v>635</v>
      </c>
      <c r="J284"/>
      <c r="L284" s="27">
        <v>8</v>
      </c>
      <c r="M284">
        <v>8</v>
      </c>
      <c r="N284">
        <v>0</v>
      </c>
      <c r="T284" s="27">
        <v>5.8017180100000001</v>
      </c>
      <c r="U284" s="27">
        <v>7.9756520899999996</v>
      </c>
      <c r="V284" s="27">
        <v>27.352093400000001</v>
      </c>
      <c r="W284">
        <v>26.646989999999999</v>
      </c>
      <c r="X284">
        <v>7.9359999999999999</v>
      </c>
      <c r="Y284">
        <v>5.7050000000000001</v>
      </c>
      <c r="Z284">
        <v>0</v>
      </c>
      <c r="AD284">
        <v>14</v>
      </c>
      <c r="AE284" s="57">
        <f t="shared" si="15"/>
        <v>0</v>
      </c>
      <c r="AF284" s="59">
        <v>1265.6493143942739</v>
      </c>
      <c r="AG284" s="57">
        <v>1206.4392746112001</v>
      </c>
      <c r="AH284" s="57">
        <v>0</v>
      </c>
      <c r="AJ284" s="53">
        <v>8.8492127105210025E-2</v>
      </c>
      <c r="AK284" s="54">
        <v>9.2835174017436004E-2</v>
      </c>
      <c r="AM284" s="30">
        <v>1.8181818181818179</v>
      </c>
      <c r="AN284" s="30">
        <v>2.545454545454545</v>
      </c>
      <c r="AO284" s="30">
        <v>0.72727272727272729</v>
      </c>
      <c r="AP284" s="30">
        <v>0</v>
      </c>
      <c r="AQ284" s="30">
        <v>0.35714285714285721</v>
      </c>
      <c r="AR284" s="30">
        <v>0.5</v>
      </c>
      <c r="AS284" s="30">
        <v>0.1428571428571429</v>
      </c>
      <c r="AT284" s="30">
        <v>0</v>
      </c>
      <c r="AU284" s="27">
        <v>0.95</v>
      </c>
      <c r="AV284" s="27">
        <v>3.44</v>
      </c>
      <c r="AW284" s="27">
        <v>2.4900000000000002</v>
      </c>
      <c r="AX284" s="27">
        <v>2.6527272727272719</v>
      </c>
      <c r="AY284">
        <v>2.6527272727272728</v>
      </c>
      <c r="AZ284">
        <v>6.0182046818181814</v>
      </c>
      <c r="BA284" s="62">
        <v>0.5176653673612065</v>
      </c>
      <c r="BB284" s="62">
        <v>0.54307152550012683</v>
      </c>
    </row>
    <row r="285" spans="1:54" x14ac:dyDescent="0.3">
      <c r="A285" s="2" t="s">
        <v>46</v>
      </c>
      <c r="B285" s="15" t="s">
        <v>726</v>
      </c>
      <c r="C285" s="15"/>
      <c r="F285" s="2">
        <v>3.9</v>
      </c>
      <c r="G285" s="2" t="s">
        <v>229</v>
      </c>
      <c r="H285" s="14" t="s">
        <v>555</v>
      </c>
      <c r="I285" t="s">
        <v>633</v>
      </c>
      <c r="J285"/>
      <c r="L285" s="27">
        <v>2</v>
      </c>
      <c r="M285">
        <v>4</v>
      </c>
      <c r="N285">
        <v>0</v>
      </c>
      <c r="T285" s="27">
        <v>7.41544296</v>
      </c>
      <c r="U285" s="27">
        <v>7.4154429599999991</v>
      </c>
      <c r="V285" s="27">
        <v>7.41544296</v>
      </c>
      <c r="W285">
        <v>7.8</v>
      </c>
      <c r="X285">
        <v>13.010999999999999</v>
      </c>
      <c r="Y285">
        <v>5.5460000000000003</v>
      </c>
      <c r="Z285">
        <v>0</v>
      </c>
      <c r="AD285">
        <v>14</v>
      </c>
      <c r="AE285" s="57">
        <f t="shared" si="15"/>
        <v>0</v>
      </c>
      <c r="AF285" s="59">
        <v>288.33429290182369</v>
      </c>
      <c r="AG285" s="57">
        <v>556.51188553357167</v>
      </c>
      <c r="AH285" s="57">
        <v>0</v>
      </c>
      <c r="AJ285" s="53">
        <v>9.7109503410799117E-2</v>
      </c>
      <c r="AK285" s="54">
        <v>0.10062678166578309</v>
      </c>
      <c r="AM285" s="30">
        <v>2</v>
      </c>
      <c r="AN285" s="30">
        <v>2.545454545454545</v>
      </c>
      <c r="AO285" s="30">
        <v>0.54545454545454541</v>
      </c>
      <c r="AP285" s="30">
        <v>0</v>
      </c>
      <c r="AQ285" s="30">
        <v>0.39285714285714279</v>
      </c>
      <c r="AR285" s="30">
        <v>0.5</v>
      </c>
      <c r="AS285" s="30">
        <v>0.1071428571428571</v>
      </c>
      <c r="AT285" s="30">
        <v>0</v>
      </c>
      <c r="AU285" s="27">
        <v>1.1000000000000001</v>
      </c>
      <c r="AV285" s="27">
        <v>3.44</v>
      </c>
      <c r="AW285" s="27">
        <v>2.34</v>
      </c>
      <c r="AX285" s="27">
        <v>2.669090909090909</v>
      </c>
      <c r="AY285">
        <v>2.669090909090909</v>
      </c>
      <c r="AZ285">
        <v>5.9831974772727277</v>
      </c>
      <c r="BA285" s="62">
        <v>0.52442413903612473</v>
      </c>
      <c r="BB285" s="62">
        <v>0.54341863036636606</v>
      </c>
    </row>
    <row r="286" spans="1:54" x14ac:dyDescent="0.3">
      <c r="A286" s="2" t="s">
        <v>46</v>
      </c>
      <c r="B286" s="15" t="s">
        <v>726</v>
      </c>
      <c r="C286" s="15"/>
      <c r="D286" s="2" t="s">
        <v>894</v>
      </c>
      <c r="E286" s="2">
        <v>0.42</v>
      </c>
      <c r="F286" s="2">
        <v>3.78</v>
      </c>
      <c r="G286" s="2" t="s">
        <v>229</v>
      </c>
      <c r="H286" s="14" t="s">
        <v>555</v>
      </c>
      <c r="I286" t="s">
        <v>633</v>
      </c>
      <c r="J286"/>
      <c r="L286" s="27">
        <v>2</v>
      </c>
      <c r="M286">
        <v>4</v>
      </c>
      <c r="N286">
        <v>0</v>
      </c>
      <c r="T286" s="27">
        <v>7.41544296</v>
      </c>
      <c r="U286" s="27">
        <v>7.4154429599999991</v>
      </c>
      <c r="V286" s="27">
        <v>7.41544296</v>
      </c>
      <c r="W286">
        <v>7.8</v>
      </c>
      <c r="X286">
        <v>13.010999999999999</v>
      </c>
      <c r="Y286">
        <v>5.5460000000000003</v>
      </c>
      <c r="Z286">
        <v>0</v>
      </c>
      <c r="AD286">
        <v>14</v>
      </c>
      <c r="AE286" s="57">
        <f t="shared" si="15"/>
        <v>0</v>
      </c>
      <c r="AF286" s="59">
        <v>288.33429290182369</v>
      </c>
      <c r="AG286" s="57">
        <v>556.51188553357167</v>
      </c>
      <c r="AH286" s="57">
        <v>0</v>
      </c>
      <c r="AJ286" s="53">
        <v>9.7109503410799117E-2</v>
      </c>
      <c r="AK286" s="54">
        <v>0.10062678166578309</v>
      </c>
      <c r="AM286" s="30">
        <v>2</v>
      </c>
      <c r="AN286" s="30">
        <v>2.545454545454545</v>
      </c>
      <c r="AO286" s="30">
        <v>0.54545454545454541</v>
      </c>
      <c r="AP286" s="30">
        <v>0</v>
      </c>
      <c r="AQ286" s="30">
        <v>0.39285714285714279</v>
      </c>
      <c r="AR286" s="30">
        <v>0.5</v>
      </c>
      <c r="AS286" s="30">
        <v>0.1071428571428571</v>
      </c>
      <c r="AT286" s="30">
        <v>0</v>
      </c>
      <c r="AU286" s="27">
        <v>1.1000000000000001</v>
      </c>
      <c r="AV286" s="27">
        <v>3.44</v>
      </c>
      <c r="AW286" s="27">
        <v>2.34</v>
      </c>
      <c r="AX286" s="27">
        <v>2.669090909090909</v>
      </c>
      <c r="AY286">
        <v>2.669090909090909</v>
      </c>
      <c r="AZ286">
        <v>5.9831974772727277</v>
      </c>
      <c r="BA286" s="62">
        <v>0.52442413903612473</v>
      </c>
      <c r="BB286" s="62">
        <v>0.54341863036636606</v>
      </c>
    </row>
    <row r="287" spans="1:54" x14ac:dyDescent="0.3">
      <c r="A287" s="2" t="s">
        <v>44</v>
      </c>
      <c r="B287" s="15" t="s">
        <v>724</v>
      </c>
      <c r="C287" s="15"/>
      <c r="F287" s="2">
        <v>3.5</v>
      </c>
      <c r="G287" s="7" t="s">
        <v>230</v>
      </c>
      <c r="H287" s="14" t="s">
        <v>553</v>
      </c>
      <c r="I287">
        <v>-1</v>
      </c>
      <c r="J287"/>
      <c r="K287" s="7"/>
      <c r="L287" s="27">
        <v>1</v>
      </c>
      <c r="M287">
        <v>0</v>
      </c>
      <c r="N287">
        <v>0</v>
      </c>
      <c r="T287" s="27">
        <v>15.28115725</v>
      </c>
      <c r="U287" s="27">
        <v>15.28115725</v>
      </c>
      <c r="V287" s="27">
        <v>15.28115725</v>
      </c>
      <c r="W287">
        <v>0</v>
      </c>
      <c r="Z287">
        <v>0</v>
      </c>
      <c r="AD287">
        <v>20</v>
      </c>
      <c r="AE287" s="57">
        <f t="shared" si="15"/>
        <v>0</v>
      </c>
      <c r="AF287" s="59">
        <v>229.90248606119221</v>
      </c>
      <c r="AG287" s="57">
        <v>0</v>
      </c>
      <c r="AH287" s="57">
        <v>0</v>
      </c>
      <c r="AJ287" s="53">
        <v>8.6993404650164072E-2</v>
      </c>
      <c r="AM287" s="30">
        <v>1.882352941176471</v>
      </c>
      <c r="AN287" s="30">
        <v>2.3529411764705879</v>
      </c>
      <c r="AO287" s="30">
        <v>0.47058823529411759</v>
      </c>
      <c r="AP287" s="30">
        <v>0</v>
      </c>
      <c r="AQ287" s="30">
        <v>0.4</v>
      </c>
      <c r="AR287" s="30">
        <v>0.5</v>
      </c>
      <c r="AS287" s="30">
        <v>9.9999999999999992E-2</v>
      </c>
      <c r="AT287" s="30">
        <v>0</v>
      </c>
      <c r="AU287" s="27">
        <v>0.82</v>
      </c>
      <c r="AV287" s="27">
        <v>3.44</v>
      </c>
      <c r="AW287" s="27">
        <v>2.62</v>
      </c>
      <c r="AX287" s="27">
        <v>2.5211764705882351</v>
      </c>
      <c r="AY287">
        <v>2.521176470588236</v>
      </c>
      <c r="AZ287">
        <v>5.6898745917647062</v>
      </c>
      <c r="BA287" s="62">
        <v>0.57369840599679445</v>
      </c>
    </row>
    <row r="288" spans="1:54" x14ac:dyDescent="0.3">
      <c r="A288" s="2" t="s">
        <v>44</v>
      </c>
      <c r="B288" s="15" t="s">
        <v>724</v>
      </c>
      <c r="C288" s="15"/>
      <c r="D288" s="2" t="s">
        <v>879</v>
      </c>
      <c r="E288" s="2" t="s">
        <v>1071</v>
      </c>
      <c r="F288" s="2">
        <v>3.06</v>
      </c>
      <c r="G288" s="7" t="s">
        <v>230</v>
      </c>
      <c r="H288" s="14" t="s">
        <v>553</v>
      </c>
      <c r="I288">
        <v>-1</v>
      </c>
      <c r="J288"/>
      <c r="K288" s="7"/>
      <c r="L288" s="27">
        <v>1</v>
      </c>
      <c r="M288">
        <v>0</v>
      </c>
      <c r="N288">
        <v>0</v>
      </c>
      <c r="T288" s="27">
        <v>15.28115725</v>
      </c>
      <c r="U288" s="27">
        <v>15.28115725</v>
      </c>
      <c r="V288" s="27">
        <v>15.28115725</v>
      </c>
      <c r="W288">
        <v>0</v>
      </c>
      <c r="Z288">
        <v>0</v>
      </c>
      <c r="AD288">
        <v>20</v>
      </c>
      <c r="AE288" s="57">
        <f t="shared" si="15"/>
        <v>0</v>
      </c>
      <c r="AF288" s="59">
        <v>229.90248606119221</v>
      </c>
      <c r="AG288" s="57">
        <v>0</v>
      </c>
      <c r="AH288" s="57">
        <v>0</v>
      </c>
      <c r="AJ288" s="53">
        <v>8.6993404650164072E-2</v>
      </c>
      <c r="AM288" s="30">
        <v>1.882352941176471</v>
      </c>
      <c r="AN288" s="30">
        <v>2.3529411764705879</v>
      </c>
      <c r="AO288" s="30">
        <v>0.47058823529411759</v>
      </c>
      <c r="AP288" s="30">
        <v>0</v>
      </c>
      <c r="AQ288" s="30">
        <v>0.4</v>
      </c>
      <c r="AR288" s="30">
        <v>0.5</v>
      </c>
      <c r="AS288" s="30">
        <v>9.9999999999999992E-2</v>
      </c>
      <c r="AT288" s="30">
        <v>0</v>
      </c>
      <c r="AU288" s="27">
        <v>0.82</v>
      </c>
      <c r="AV288" s="27">
        <v>3.44</v>
      </c>
      <c r="AW288" s="27">
        <v>2.62</v>
      </c>
      <c r="AX288" s="27">
        <v>2.5211764705882351</v>
      </c>
      <c r="AY288">
        <v>2.521176470588236</v>
      </c>
      <c r="AZ288">
        <v>5.6898745917647062</v>
      </c>
      <c r="BA288" s="62">
        <v>0.57369840599679445</v>
      </c>
    </row>
    <row r="289" spans="1:54" x14ac:dyDescent="0.3">
      <c r="A289" s="2" t="s">
        <v>8</v>
      </c>
      <c r="B289" s="15" t="s">
        <v>698</v>
      </c>
      <c r="C289" s="15"/>
      <c r="F289" s="2">
        <v>3.26</v>
      </c>
      <c r="G289" s="2" t="s">
        <v>231</v>
      </c>
      <c r="H289" s="11" t="s">
        <v>534</v>
      </c>
      <c r="I289" t="s">
        <v>616</v>
      </c>
      <c r="J289"/>
      <c r="L289" s="27">
        <v>30</v>
      </c>
      <c r="M289">
        <v>4</v>
      </c>
      <c r="N289">
        <v>0</v>
      </c>
      <c r="T289" s="27">
        <v>10.59112378</v>
      </c>
      <c r="U289" s="27">
        <v>10.784736629999999</v>
      </c>
      <c r="V289" s="27">
        <v>10.486176179999999</v>
      </c>
      <c r="W289">
        <v>3.73</v>
      </c>
      <c r="X289">
        <v>3.73</v>
      </c>
      <c r="Y289">
        <v>9.3699999999999992</v>
      </c>
      <c r="Z289">
        <v>0</v>
      </c>
      <c r="AD289">
        <v>4</v>
      </c>
      <c r="AE289" s="57">
        <f t="shared" si="15"/>
        <v>0</v>
      </c>
      <c r="AF289" s="59">
        <v>1182.741260108548</v>
      </c>
      <c r="AG289" s="57">
        <v>130.36387300000001</v>
      </c>
      <c r="AH289" s="57">
        <v>0</v>
      </c>
      <c r="AJ289" s="53">
        <v>0.1014592151701775</v>
      </c>
      <c r="AK289" s="54">
        <v>0.1227333894874388</v>
      </c>
      <c r="AM289" s="30">
        <v>2</v>
      </c>
      <c r="AN289" s="30">
        <v>2.666666666666667</v>
      </c>
      <c r="AO289" s="30">
        <v>0.66666666666666663</v>
      </c>
      <c r="AP289" s="30">
        <v>0</v>
      </c>
      <c r="AQ289" s="30">
        <v>0.375</v>
      </c>
      <c r="AR289" s="30">
        <v>0.5</v>
      </c>
      <c r="AS289" s="30">
        <v>0.125</v>
      </c>
      <c r="AT289" s="30">
        <v>0</v>
      </c>
      <c r="AU289" s="27">
        <v>1.54</v>
      </c>
      <c r="AV289" s="27">
        <v>3.44</v>
      </c>
      <c r="AW289" s="27">
        <v>1.9</v>
      </c>
      <c r="AX289" s="27">
        <v>2.8066666666666671</v>
      </c>
      <c r="AY289">
        <v>2.8066666666666662</v>
      </c>
      <c r="AZ289">
        <v>6.1769976</v>
      </c>
      <c r="BA289" s="62">
        <v>0.46900407026869628</v>
      </c>
      <c r="BB289" s="62">
        <v>0.56734579634715776</v>
      </c>
    </row>
    <row r="290" spans="1:54" x14ac:dyDescent="0.3">
      <c r="A290" s="2" t="s">
        <v>153</v>
      </c>
      <c r="B290" s="15" t="s">
        <v>779</v>
      </c>
      <c r="C290" s="15"/>
      <c r="F290" s="2">
        <v>3.1</v>
      </c>
      <c r="G290" s="2" t="s">
        <v>231</v>
      </c>
      <c r="H290" s="11" t="s">
        <v>582</v>
      </c>
      <c r="I290">
        <v>-1</v>
      </c>
      <c r="J290"/>
      <c r="L290" s="27">
        <v>1</v>
      </c>
      <c r="M290">
        <v>0</v>
      </c>
      <c r="N290">
        <v>0</v>
      </c>
      <c r="T290" s="27">
        <v>3.9263319999999999</v>
      </c>
      <c r="U290" s="27">
        <v>3.9263319999999999</v>
      </c>
      <c r="V290" s="27">
        <v>10.74639</v>
      </c>
      <c r="W290">
        <v>0</v>
      </c>
      <c r="Z290">
        <v>0</v>
      </c>
      <c r="AD290">
        <v>14</v>
      </c>
      <c r="AE290" s="57">
        <f t="shared" si="15"/>
        <v>0</v>
      </c>
      <c r="AF290" s="59">
        <v>165.66723991337099</v>
      </c>
      <c r="AG290" s="57">
        <v>0</v>
      </c>
      <c r="AH290" s="57">
        <v>0</v>
      </c>
      <c r="AJ290" s="53">
        <v>8.4506749839743392E-2</v>
      </c>
      <c r="AM290" s="30">
        <v>1.7272727272727271</v>
      </c>
      <c r="AN290" s="30">
        <v>2.545454545454545</v>
      </c>
      <c r="AO290" s="30">
        <v>0.81818181818181823</v>
      </c>
      <c r="AP290" s="30">
        <v>0</v>
      </c>
      <c r="AQ290" s="30">
        <v>0.3392857142857143</v>
      </c>
      <c r="AR290" s="30">
        <v>0.5</v>
      </c>
      <c r="AS290" s="30">
        <v>0.1607142857142857</v>
      </c>
      <c r="AT290" s="30">
        <v>0</v>
      </c>
      <c r="AU290" s="27">
        <v>1.1000000000000001</v>
      </c>
      <c r="AV290" s="27">
        <v>3.44</v>
      </c>
      <c r="AW290" s="27">
        <v>2.34</v>
      </c>
      <c r="AX290" s="27">
        <v>2.78</v>
      </c>
      <c r="AY290">
        <v>2.78</v>
      </c>
      <c r="AZ290">
        <v>6.4270052227137269</v>
      </c>
      <c r="BA290" s="62">
        <v>0.41874886813759421</v>
      </c>
    </row>
    <row r="291" spans="1:54" x14ac:dyDescent="0.3">
      <c r="A291" s="2" t="s">
        <v>153</v>
      </c>
      <c r="B291" s="15" t="s">
        <v>779</v>
      </c>
      <c r="C291" s="15"/>
      <c r="D291" s="2" t="s">
        <v>867</v>
      </c>
      <c r="E291" s="2">
        <v>0.8</v>
      </c>
      <c r="F291" s="2">
        <v>3.1</v>
      </c>
      <c r="G291" s="2" t="s">
        <v>231</v>
      </c>
      <c r="H291" s="11" t="s">
        <v>582</v>
      </c>
      <c r="I291">
        <v>-1</v>
      </c>
      <c r="J291"/>
      <c r="L291" s="27">
        <v>1</v>
      </c>
      <c r="M291">
        <v>0</v>
      </c>
      <c r="N291">
        <v>0</v>
      </c>
      <c r="T291" s="27">
        <v>3.9263319999999999</v>
      </c>
      <c r="U291" s="27">
        <v>3.9263319999999999</v>
      </c>
      <c r="V291" s="27">
        <v>10.74639</v>
      </c>
      <c r="W291">
        <v>0</v>
      </c>
      <c r="Z291">
        <v>0</v>
      </c>
      <c r="AD291">
        <v>14</v>
      </c>
      <c r="AE291" s="57">
        <f t="shared" si="15"/>
        <v>0</v>
      </c>
      <c r="AF291" s="59">
        <v>165.66723991337099</v>
      </c>
      <c r="AG291" s="57">
        <v>0</v>
      </c>
      <c r="AH291" s="57">
        <v>0</v>
      </c>
      <c r="AJ291" s="53">
        <v>8.4506749839743392E-2</v>
      </c>
      <c r="AM291" s="30">
        <v>1.7272727272727271</v>
      </c>
      <c r="AN291" s="30">
        <v>2.545454545454545</v>
      </c>
      <c r="AO291" s="30">
        <v>0.81818181818181823</v>
      </c>
      <c r="AP291" s="30">
        <v>0</v>
      </c>
      <c r="AQ291" s="30">
        <v>0.3392857142857143</v>
      </c>
      <c r="AR291" s="30">
        <v>0.5</v>
      </c>
      <c r="AS291" s="30">
        <v>0.1607142857142857</v>
      </c>
      <c r="AT291" s="30">
        <v>0</v>
      </c>
      <c r="AU291" s="27">
        <v>1.1000000000000001</v>
      </c>
      <c r="AV291" s="27">
        <v>3.44</v>
      </c>
      <c r="AW291" s="27">
        <v>2.34</v>
      </c>
      <c r="AX291" s="27">
        <v>2.78</v>
      </c>
      <c r="AY291">
        <v>2.78</v>
      </c>
      <c r="AZ291">
        <v>6.4270052227137269</v>
      </c>
      <c r="BA291" s="62">
        <v>0.41874886813759421</v>
      </c>
    </row>
    <row r="292" spans="1:54" x14ac:dyDescent="0.3">
      <c r="A292" s="2" t="s">
        <v>153</v>
      </c>
      <c r="B292" s="15" t="s">
        <v>779</v>
      </c>
      <c r="C292" s="15"/>
      <c r="D292" s="2" t="s">
        <v>8</v>
      </c>
      <c r="E292" s="2">
        <v>4.3</v>
      </c>
      <c r="F292" s="2">
        <v>3.1</v>
      </c>
      <c r="G292" s="2" t="s">
        <v>231</v>
      </c>
      <c r="H292" s="11" t="s">
        <v>582</v>
      </c>
      <c r="I292">
        <v>-1</v>
      </c>
      <c r="J292"/>
      <c r="L292" s="27">
        <v>1</v>
      </c>
      <c r="M292">
        <v>0</v>
      </c>
      <c r="N292">
        <v>0</v>
      </c>
      <c r="T292" s="27">
        <v>3.9263319999999999</v>
      </c>
      <c r="U292" s="27">
        <v>3.9263319999999999</v>
      </c>
      <c r="V292" s="27">
        <v>10.74639</v>
      </c>
      <c r="W292">
        <v>0</v>
      </c>
      <c r="Z292">
        <v>0</v>
      </c>
      <c r="AD292">
        <v>14</v>
      </c>
      <c r="AE292" s="57">
        <f t="shared" si="15"/>
        <v>0</v>
      </c>
      <c r="AF292" s="59">
        <v>165.66723991337099</v>
      </c>
      <c r="AG292" s="57">
        <v>0</v>
      </c>
      <c r="AH292" s="57">
        <v>0</v>
      </c>
      <c r="AJ292" s="53">
        <v>8.4506749839743392E-2</v>
      </c>
      <c r="AM292" s="30">
        <v>1.7272727272727271</v>
      </c>
      <c r="AN292" s="30">
        <v>2.545454545454545</v>
      </c>
      <c r="AO292" s="30">
        <v>0.81818181818181823</v>
      </c>
      <c r="AP292" s="30">
        <v>0</v>
      </c>
      <c r="AQ292" s="30">
        <v>0.3392857142857143</v>
      </c>
      <c r="AR292" s="30">
        <v>0.5</v>
      </c>
      <c r="AS292" s="30">
        <v>0.1607142857142857</v>
      </c>
      <c r="AT292" s="30">
        <v>0</v>
      </c>
      <c r="AU292" s="27">
        <v>1.1000000000000001</v>
      </c>
      <c r="AV292" s="27">
        <v>3.44</v>
      </c>
      <c r="AW292" s="27">
        <v>2.34</v>
      </c>
      <c r="AX292" s="27">
        <v>2.78</v>
      </c>
      <c r="AY292">
        <v>2.78</v>
      </c>
      <c r="AZ292">
        <v>6.4270052227137269</v>
      </c>
      <c r="BA292" s="62">
        <v>0.41874886813759421</v>
      </c>
    </row>
    <row r="293" spans="1:54" x14ac:dyDescent="0.3">
      <c r="A293" s="2" t="s">
        <v>63</v>
      </c>
      <c r="B293" s="15" t="s">
        <v>777</v>
      </c>
      <c r="C293" s="15"/>
      <c r="F293" s="2">
        <v>3.66</v>
      </c>
      <c r="G293" s="2" t="s">
        <v>233</v>
      </c>
      <c r="H293" s="11">
        <v>-1</v>
      </c>
      <c r="I293">
        <v>-1</v>
      </c>
      <c r="J293"/>
      <c r="K293" s="2">
        <v>1</v>
      </c>
      <c r="L293" s="27">
        <v>0</v>
      </c>
      <c r="M293">
        <v>0</v>
      </c>
      <c r="N293">
        <v>0</v>
      </c>
      <c r="O293" s="2">
        <v>3.85</v>
      </c>
      <c r="P293" s="2">
        <v>3.85</v>
      </c>
      <c r="Q293" s="2">
        <v>14.379</v>
      </c>
      <c r="T293" s="27">
        <v>0</v>
      </c>
      <c r="U293" s="27"/>
      <c r="V293" s="27"/>
      <c r="W293">
        <v>0</v>
      </c>
      <c r="Z293">
        <v>0</v>
      </c>
      <c r="AD293">
        <v>20</v>
      </c>
      <c r="AE293" s="57">
        <f t="shared" si="15"/>
        <v>213.13272750000002</v>
      </c>
      <c r="AF293" s="59">
        <v>0</v>
      </c>
      <c r="AG293" s="57">
        <v>0</v>
      </c>
      <c r="AH293" s="57">
        <v>0</v>
      </c>
      <c r="AI293" s="54">
        <f t="shared" ref="AI293:AI296" si="17">K293*AD293/AE293</f>
        <v>9.3838239835784945E-2</v>
      </c>
      <c r="AJ293" s="53"/>
      <c r="AM293" s="30">
        <v>1.75</v>
      </c>
      <c r="AN293" s="30">
        <v>2.5</v>
      </c>
      <c r="AO293" s="30">
        <v>0.75</v>
      </c>
      <c r="AP293" s="30">
        <v>0</v>
      </c>
      <c r="AQ293" s="30">
        <v>0.35</v>
      </c>
      <c r="AR293" s="30">
        <v>0.5</v>
      </c>
      <c r="AS293" s="30">
        <v>0.15</v>
      </c>
      <c r="AT293" s="30">
        <v>0</v>
      </c>
      <c r="AU293" s="27">
        <v>1</v>
      </c>
      <c r="AV293" s="27">
        <v>3.44</v>
      </c>
      <c r="AW293" s="27">
        <v>2.44</v>
      </c>
      <c r="AX293" s="27">
        <v>2.7124999999999999</v>
      </c>
      <c r="AY293">
        <v>2.7124999999999999</v>
      </c>
      <c r="AZ293">
        <v>6.264025610615688</v>
      </c>
    </row>
    <row r="294" spans="1:54" x14ac:dyDescent="0.3">
      <c r="A294" s="2" t="s">
        <v>232</v>
      </c>
      <c r="B294" s="15" t="s">
        <v>813</v>
      </c>
      <c r="C294" s="15"/>
      <c r="F294" s="2">
        <v>3.65</v>
      </c>
      <c r="G294" s="2" t="s">
        <v>233</v>
      </c>
      <c r="H294" s="11">
        <v>-1</v>
      </c>
      <c r="I294">
        <v>-1</v>
      </c>
      <c r="J294"/>
      <c r="K294" s="2">
        <v>1</v>
      </c>
      <c r="L294" s="27">
        <v>0</v>
      </c>
      <c r="M294">
        <v>0</v>
      </c>
      <c r="N294">
        <v>0</v>
      </c>
      <c r="O294" s="1">
        <v>3.85</v>
      </c>
      <c r="P294" s="1">
        <v>3.85</v>
      </c>
      <c r="Q294" s="1">
        <v>14.379</v>
      </c>
      <c r="T294" s="27">
        <v>0</v>
      </c>
      <c r="U294" s="27"/>
      <c r="V294" s="27"/>
      <c r="W294">
        <v>0</v>
      </c>
      <c r="Z294">
        <v>0</v>
      </c>
      <c r="AD294">
        <v>20</v>
      </c>
      <c r="AE294" s="57">
        <f t="shared" si="15"/>
        <v>213.13272750000002</v>
      </c>
      <c r="AF294" s="59">
        <v>0</v>
      </c>
      <c r="AG294" s="57">
        <v>0</v>
      </c>
      <c r="AH294" s="57">
        <v>0</v>
      </c>
      <c r="AI294" s="54">
        <f t="shared" si="17"/>
        <v>9.3838239835784945E-2</v>
      </c>
      <c r="AJ294" s="53"/>
      <c r="AM294" s="30">
        <v>1.8125</v>
      </c>
      <c r="AN294" s="30">
        <v>2.5</v>
      </c>
      <c r="AO294" s="30">
        <v>0.6875</v>
      </c>
      <c r="AP294" s="30">
        <v>0.875</v>
      </c>
      <c r="AQ294" s="30">
        <v>0.30851063829787229</v>
      </c>
      <c r="AR294" s="30">
        <v>0.42553191489361702</v>
      </c>
      <c r="AS294" s="30">
        <v>0.1170212765957447</v>
      </c>
      <c r="AT294" s="30">
        <v>0.14893617021276601</v>
      </c>
      <c r="AU294" s="27">
        <v>1</v>
      </c>
      <c r="AV294" s="27">
        <v>3.44</v>
      </c>
      <c r="AW294" s="27">
        <v>2.44</v>
      </c>
      <c r="AX294" s="27">
        <v>2.7062499999999998</v>
      </c>
      <c r="AY294">
        <v>2.7062499999999998</v>
      </c>
      <c r="AZ294">
        <v>6.2701641731156874</v>
      </c>
    </row>
    <row r="295" spans="1:54" x14ac:dyDescent="0.3">
      <c r="A295" s="2" t="s">
        <v>63</v>
      </c>
      <c r="B295" s="15" t="s">
        <v>777</v>
      </c>
      <c r="C295" s="15"/>
      <c r="D295" s="2" t="s">
        <v>891</v>
      </c>
      <c r="E295" s="2" t="s">
        <v>1071</v>
      </c>
      <c r="F295" s="2">
        <v>3.54</v>
      </c>
      <c r="G295" s="2" t="s">
        <v>233</v>
      </c>
      <c r="H295" s="11">
        <v>-1</v>
      </c>
      <c r="I295">
        <v>-1</v>
      </c>
      <c r="J295"/>
      <c r="K295" s="2">
        <v>1</v>
      </c>
      <c r="L295" s="27">
        <v>0</v>
      </c>
      <c r="M295">
        <v>0</v>
      </c>
      <c r="N295">
        <v>0</v>
      </c>
      <c r="O295" s="1">
        <v>3.85</v>
      </c>
      <c r="P295" s="1">
        <v>3.85</v>
      </c>
      <c r="Q295" s="1">
        <v>14.379</v>
      </c>
      <c r="T295" s="27">
        <v>0</v>
      </c>
      <c r="U295" s="27"/>
      <c r="V295" s="27"/>
      <c r="W295">
        <v>0</v>
      </c>
      <c r="Z295">
        <v>0</v>
      </c>
      <c r="AD295">
        <v>20</v>
      </c>
      <c r="AE295" s="57">
        <f t="shared" si="15"/>
        <v>213.13272750000002</v>
      </c>
      <c r="AF295" s="59">
        <v>0</v>
      </c>
      <c r="AG295" s="57">
        <v>0</v>
      </c>
      <c r="AH295" s="57">
        <v>0</v>
      </c>
      <c r="AI295" s="54">
        <f t="shared" si="17"/>
        <v>9.3838239835784945E-2</v>
      </c>
      <c r="AJ295" s="53"/>
      <c r="AM295" s="30">
        <v>1.75</v>
      </c>
      <c r="AN295" s="30">
        <v>2.5</v>
      </c>
      <c r="AO295" s="30">
        <v>0.75</v>
      </c>
      <c r="AP295" s="30">
        <v>0</v>
      </c>
      <c r="AQ295" s="30">
        <v>0.35</v>
      </c>
      <c r="AR295" s="30">
        <v>0.5</v>
      </c>
      <c r="AS295" s="30">
        <v>0.15</v>
      </c>
      <c r="AT295" s="30">
        <v>0</v>
      </c>
      <c r="AU295" s="27">
        <v>1</v>
      </c>
      <c r="AV295" s="27">
        <v>3.44</v>
      </c>
      <c r="AW295" s="27">
        <v>2.44</v>
      </c>
      <c r="AX295" s="27">
        <v>2.7124999999999999</v>
      </c>
      <c r="AY295">
        <v>2.7124999999999999</v>
      </c>
      <c r="AZ295">
        <v>6.264025610615688</v>
      </c>
    </row>
    <row r="296" spans="1:54" x14ac:dyDescent="0.3">
      <c r="A296" s="2" t="s">
        <v>232</v>
      </c>
      <c r="B296" s="15" t="s">
        <v>813</v>
      </c>
      <c r="C296" s="15"/>
      <c r="D296" s="2" t="s">
        <v>891</v>
      </c>
      <c r="E296" s="2" t="s">
        <v>1071</v>
      </c>
      <c r="F296" s="2">
        <v>3.54</v>
      </c>
      <c r="G296" s="2" t="s">
        <v>233</v>
      </c>
      <c r="H296" s="11">
        <v>-1</v>
      </c>
      <c r="I296">
        <v>-1</v>
      </c>
      <c r="J296"/>
      <c r="K296" s="2">
        <v>1</v>
      </c>
      <c r="L296" s="27">
        <v>0</v>
      </c>
      <c r="M296">
        <v>0</v>
      </c>
      <c r="N296">
        <v>0</v>
      </c>
      <c r="O296" s="1">
        <v>3.85</v>
      </c>
      <c r="P296" s="1">
        <v>3.85</v>
      </c>
      <c r="Q296" s="1">
        <v>14.379</v>
      </c>
      <c r="T296" s="27">
        <v>0</v>
      </c>
      <c r="U296" s="27"/>
      <c r="V296" s="27"/>
      <c r="W296">
        <v>0</v>
      </c>
      <c r="Z296">
        <v>0</v>
      </c>
      <c r="AD296">
        <v>20</v>
      </c>
      <c r="AE296" s="57">
        <f t="shared" si="15"/>
        <v>213.13272750000002</v>
      </c>
      <c r="AF296" s="59">
        <v>0</v>
      </c>
      <c r="AG296" s="57">
        <v>0</v>
      </c>
      <c r="AH296" s="57">
        <v>0</v>
      </c>
      <c r="AI296" s="54">
        <f t="shared" si="17"/>
        <v>9.3838239835784945E-2</v>
      </c>
      <c r="AJ296" s="53"/>
      <c r="AM296" s="30">
        <v>1.8125</v>
      </c>
      <c r="AN296" s="30">
        <v>2.5</v>
      </c>
      <c r="AO296" s="30">
        <v>0.6875</v>
      </c>
      <c r="AP296" s="30">
        <v>0.875</v>
      </c>
      <c r="AQ296" s="30">
        <v>0.30851063829787229</v>
      </c>
      <c r="AR296" s="30">
        <v>0.42553191489361702</v>
      </c>
      <c r="AS296" s="30">
        <v>0.1170212765957447</v>
      </c>
      <c r="AT296" s="30">
        <v>0.14893617021276601</v>
      </c>
      <c r="AU296" s="27">
        <v>1</v>
      </c>
      <c r="AV296" s="27">
        <v>3.44</v>
      </c>
      <c r="AW296" s="27">
        <v>2.44</v>
      </c>
      <c r="AX296" s="27">
        <v>2.7062499999999998</v>
      </c>
      <c r="AY296">
        <v>2.7062499999999998</v>
      </c>
      <c r="AZ296">
        <v>6.2701641731156874</v>
      </c>
    </row>
    <row r="297" spans="1:54" x14ac:dyDescent="0.3">
      <c r="A297" s="2" t="s">
        <v>46</v>
      </c>
      <c r="B297" s="15" t="s">
        <v>726</v>
      </c>
      <c r="C297" s="15"/>
      <c r="F297" s="2">
        <v>3.87</v>
      </c>
      <c r="G297" s="2" t="s">
        <v>234</v>
      </c>
      <c r="H297" s="11" t="s">
        <v>555</v>
      </c>
      <c r="I297" t="s">
        <v>633</v>
      </c>
      <c r="J297"/>
      <c r="L297" s="27">
        <v>2</v>
      </c>
      <c r="M297">
        <v>4</v>
      </c>
      <c r="N297">
        <v>0</v>
      </c>
      <c r="T297" s="27">
        <v>7.41544296</v>
      </c>
      <c r="U297" s="27">
        <v>7.4154429599999991</v>
      </c>
      <c r="V297" s="27">
        <v>7.41544296</v>
      </c>
      <c r="W297">
        <v>7.8</v>
      </c>
      <c r="X297">
        <v>13.010999999999999</v>
      </c>
      <c r="Y297">
        <v>5.5460000000000003</v>
      </c>
      <c r="Z297">
        <v>0</v>
      </c>
      <c r="AD297">
        <v>14</v>
      </c>
      <c r="AE297" s="57">
        <f t="shared" si="15"/>
        <v>0</v>
      </c>
      <c r="AF297" s="59">
        <v>288.33429290182369</v>
      </c>
      <c r="AG297" s="57">
        <v>556.51188553357167</v>
      </c>
      <c r="AH297" s="57">
        <v>0</v>
      </c>
      <c r="AJ297" s="53">
        <v>9.7109503410799117E-2</v>
      </c>
      <c r="AK297" s="54">
        <v>0.10062678166578309</v>
      </c>
      <c r="AM297" s="30">
        <v>2</v>
      </c>
      <c r="AN297" s="30">
        <v>2.545454545454545</v>
      </c>
      <c r="AO297" s="30">
        <v>0.54545454545454541</v>
      </c>
      <c r="AP297" s="30">
        <v>0</v>
      </c>
      <c r="AQ297" s="30">
        <v>0.39285714285714279</v>
      </c>
      <c r="AR297" s="30">
        <v>0.5</v>
      </c>
      <c r="AS297" s="30">
        <v>0.1071428571428571</v>
      </c>
      <c r="AT297" s="30">
        <v>0</v>
      </c>
      <c r="AU297" s="27">
        <v>1.1000000000000001</v>
      </c>
      <c r="AV297" s="27">
        <v>3.44</v>
      </c>
      <c r="AW297" s="27">
        <v>2.34</v>
      </c>
      <c r="AX297" s="27">
        <v>2.669090909090909</v>
      </c>
      <c r="AY297">
        <v>2.669090909090909</v>
      </c>
      <c r="AZ297">
        <v>5.9831974772727277</v>
      </c>
      <c r="BA297" s="62">
        <v>0.52442413903612473</v>
      </c>
      <c r="BB297" s="62">
        <v>0.54341863036636606</v>
      </c>
    </row>
    <row r="298" spans="1:54" x14ac:dyDescent="0.3">
      <c r="A298" s="5" t="s">
        <v>19</v>
      </c>
      <c r="B298" s="40" t="s">
        <v>709</v>
      </c>
      <c r="C298" s="41"/>
      <c r="D298" s="5"/>
      <c r="E298" s="5"/>
      <c r="F298" s="5">
        <v>3.53</v>
      </c>
      <c r="G298" s="5" t="s">
        <v>235</v>
      </c>
      <c r="H298" s="42">
        <v>-2</v>
      </c>
      <c r="I298" s="5" t="s">
        <v>1171</v>
      </c>
      <c r="J298" s="5"/>
      <c r="K298" s="5"/>
      <c r="L298" s="43">
        <v>0</v>
      </c>
      <c r="M298">
        <v>0</v>
      </c>
      <c r="N298">
        <v>4</v>
      </c>
      <c r="O298" s="5"/>
      <c r="P298" s="5"/>
      <c r="Q298" s="5"/>
      <c r="R298" s="5" t="s">
        <v>450</v>
      </c>
      <c r="S298" s="5"/>
      <c r="T298" s="43">
        <v>0</v>
      </c>
      <c r="U298" s="43"/>
      <c r="V298" s="43"/>
      <c r="W298">
        <v>0</v>
      </c>
      <c r="Z298">
        <v>24.8627</v>
      </c>
      <c r="AA298">
        <v>5.4355000000000002</v>
      </c>
      <c r="AB298">
        <v>5.4478</v>
      </c>
      <c r="AC298" s="5"/>
      <c r="AD298" s="5">
        <v>18</v>
      </c>
      <c r="AE298" s="57">
        <f t="shared" si="15"/>
        <v>0</v>
      </c>
      <c r="AF298" s="59">
        <v>0</v>
      </c>
      <c r="AG298" s="57">
        <v>0</v>
      </c>
      <c r="AH298" s="57">
        <f>Z298*AA298*AB298</f>
        <v>736.22226122963002</v>
      </c>
      <c r="AJ298" s="53"/>
      <c r="AL298" s="73">
        <f>N298*AD298/AH298</f>
        <v>9.7796553828386576E-2</v>
      </c>
      <c r="AM298" s="5">
        <v>1.8666666666666669</v>
      </c>
      <c r="AN298" s="5">
        <v>2.8</v>
      </c>
      <c r="AO298" s="5">
        <v>1.8666666666666669</v>
      </c>
      <c r="AP298" s="5">
        <v>1.8666666666666669</v>
      </c>
      <c r="AQ298" s="5">
        <v>0.22222222222222221</v>
      </c>
      <c r="AR298" s="5">
        <v>0.33333333333333331</v>
      </c>
      <c r="AS298" s="5">
        <v>0.22222222222222221</v>
      </c>
      <c r="AT298" s="5">
        <v>0.22222222222222221</v>
      </c>
      <c r="AU298" s="43">
        <v>1</v>
      </c>
      <c r="AV298" s="43">
        <v>3.44</v>
      </c>
      <c r="AW298" s="43">
        <v>2.44</v>
      </c>
      <c r="AX298" s="43">
        <v>2.68</v>
      </c>
      <c r="AY298" s="5">
        <v>2.68</v>
      </c>
      <c r="AZ298" s="5">
        <v>5.9932041966666656</v>
      </c>
    </row>
    <row r="299" spans="1:54" x14ac:dyDescent="0.3">
      <c r="A299" s="5" t="s">
        <v>20</v>
      </c>
      <c r="B299" s="40" t="s">
        <v>710</v>
      </c>
      <c r="C299" s="41"/>
      <c r="D299" s="5"/>
      <c r="E299" s="5"/>
      <c r="F299" s="5">
        <v>3.42</v>
      </c>
      <c r="G299" s="5" t="s">
        <v>235</v>
      </c>
      <c r="H299" s="42">
        <v>-2</v>
      </c>
      <c r="I299" s="5" t="s">
        <v>1172</v>
      </c>
      <c r="J299" s="5"/>
      <c r="K299" s="5"/>
      <c r="L299" s="43">
        <v>0</v>
      </c>
      <c r="M299">
        <v>0</v>
      </c>
      <c r="N299">
        <v>4</v>
      </c>
      <c r="O299" s="5"/>
      <c r="P299" s="5"/>
      <c r="Q299" s="5"/>
      <c r="R299" s="5" t="s">
        <v>450</v>
      </c>
      <c r="S299" s="5"/>
      <c r="T299" s="43">
        <v>0</v>
      </c>
      <c r="U299" s="43"/>
      <c r="V299" s="43"/>
      <c r="W299">
        <v>0</v>
      </c>
      <c r="Z299">
        <v>24.556999999999999</v>
      </c>
      <c r="AA299">
        <v>5.5289999999999999</v>
      </c>
      <c r="AB299">
        <v>5.5289999999999999</v>
      </c>
      <c r="AC299" s="5"/>
      <c r="AD299" s="5">
        <v>18</v>
      </c>
      <c r="AE299" s="57">
        <f t="shared" si="15"/>
        <v>0</v>
      </c>
      <c r="AF299" s="59">
        <v>0</v>
      </c>
      <c r="AG299" s="57">
        <v>0</v>
      </c>
      <c r="AH299" s="57">
        <f>Z299*AA299*AB299</f>
        <v>750.7035854369999</v>
      </c>
      <c r="AJ299" s="53"/>
      <c r="AL299" s="73">
        <f>N299*AD299/AH299</f>
        <v>9.5910025470422294E-2</v>
      </c>
      <c r="AM299" s="5">
        <v>1.8666666666666669</v>
      </c>
      <c r="AN299" s="5">
        <v>2.8</v>
      </c>
      <c r="AO299" s="5">
        <v>1.8666666666666669</v>
      </c>
      <c r="AP299" s="5">
        <v>1.8666666666666669</v>
      </c>
      <c r="AQ299" s="5">
        <v>0.22222222222222221</v>
      </c>
      <c r="AR299" s="5">
        <v>0.33333333333333331</v>
      </c>
      <c r="AS299" s="5">
        <v>0.22222222222222221</v>
      </c>
      <c r="AT299" s="5">
        <v>0.22222222222222221</v>
      </c>
      <c r="AU299" s="43">
        <v>0.95</v>
      </c>
      <c r="AV299" s="43">
        <v>3.44</v>
      </c>
      <c r="AW299" s="43">
        <v>2.4900000000000002</v>
      </c>
      <c r="AX299" s="43">
        <v>2.6733333333333329</v>
      </c>
      <c r="AY299" s="5">
        <v>2.6733333333333329</v>
      </c>
      <c r="AZ299" s="5">
        <v>5.9671526619999993</v>
      </c>
    </row>
    <row r="300" spans="1:54" x14ac:dyDescent="0.3">
      <c r="A300" s="5" t="s">
        <v>21</v>
      </c>
      <c r="B300" s="40" t="s">
        <v>711</v>
      </c>
      <c r="C300" s="41"/>
      <c r="D300" s="5"/>
      <c r="E300" s="5"/>
      <c r="F300" s="5">
        <v>2.82</v>
      </c>
      <c r="G300" s="5" t="s">
        <v>235</v>
      </c>
      <c r="H300" s="42">
        <v>-2</v>
      </c>
      <c r="I300" s="5" t="s">
        <v>1173</v>
      </c>
      <c r="J300" s="5"/>
      <c r="K300" s="5"/>
      <c r="L300" s="43">
        <v>0</v>
      </c>
      <c r="M300">
        <v>0</v>
      </c>
      <c r="N300">
        <v>4</v>
      </c>
      <c r="O300" s="5"/>
      <c r="P300" s="5"/>
      <c r="Q300" s="5"/>
      <c r="R300" s="5" t="s">
        <v>440</v>
      </c>
      <c r="S300" s="5"/>
      <c r="T300" s="43">
        <v>0</v>
      </c>
      <c r="U300" s="43"/>
      <c r="V300" s="43"/>
      <c r="W300">
        <v>0</v>
      </c>
      <c r="Z300">
        <v>25.574999999999999</v>
      </c>
      <c r="AA300">
        <v>5.5629999999999997</v>
      </c>
      <c r="AB300">
        <v>5.5629999999999997</v>
      </c>
      <c r="AC300" s="5"/>
      <c r="AD300" s="5">
        <v>18</v>
      </c>
      <c r="AE300" s="57">
        <f t="shared" si="15"/>
        <v>0</v>
      </c>
      <c r="AF300" s="59">
        <v>0</v>
      </c>
      <c r="AG300" s="57">
        <v>0</v>
      </c>
      <c r="AH300" s="57">
        <f>Z300*AA300*AB300</f>
        <v>791.4687321749999</v>
      </c>
      <c r="AJ300" s="53"/>
      <c r="AL300" s="73">
        <f>N300*AD300/AH300</f>
        <v>9.0970112997565952E-2</v>
      </c>
      <c r="AM300" s="5">
        <v>1.8666666666666669</v>
      </c>
      <c r="AN300" s="5">
        <v>2.8</v>
      </c>
      <c r="AO300" s="5">
        <v>1.8666666666666669</v>
      </c>
      <c r="AP300" s="5">
        <v>1.8666666666666669</v>
      </c>
      <c r="AQ300" s="5">
        <v>0.22222222222222221</v>
      </c>
      <c r="AR300" s="5">
        <v>0.33333333333333331</v>
      </c>
      <c r="AS300" s="5">
        <v>0.22222222222222221</v>
      </c>
      <c r="AT300" s="5">
        <v>0.22222222222222221</v>
      </c>
      <c r="AU300" s="43">
        <v>0.89</v>
      </c>
      <c r="AV300" s="43">
        <v>3.44</v>
      </c>
      <c r="AW300" s="43">
        <v>2.5499999999999998</v>
      </c>
      <c r="AX300" s="43">
        <v>2.6653333333333342</v>
      </c>
      <c r="AY300" s="5">
        <v>2.6653333333333329</v>
      </c>
      <c r="AZ300" s="5">
        <v>5.9411098053333333</v>
      </c>
    </row>
    <row r="301" spans="1:54" x14ac:dyDescent="0.3">
      <c r="A301" s="2" t="s">
        <v>19</v>
      </c>
      <c r="B301" s="39" t="s">
        <v>709</v>
      </c>
      <c r="C301" s="15"/>
      <c r="F301" s="2">
        <v>3.51</v>
      </c>
      <c r="G301" s="2" t="s">
        <v>235</v>
      </c>
      <c r="H301" s="11">
        <v>-1</v>
      </c>
      <c r="I301" t="s">
        <v>1171</v>
      </c>
      <c r="J301"/>
      <c r="L301" s="27">
        <v>0</v>
      </c>
      <c r="M301">
        <v>0</v>
      </c>
      <c r="N301">
        <v>4</v>
      </c>
      <c r="R301" s="2" t="s">
        <v>450</v>
      </c>
      <c r="T301" s="27">
        <v>0</v>
      </c>
      <c r="U301" s="27"/>
      <c r="V301" s="27"/>
      <c r="W301">
        <v>0</v>
      </c>
      <c r="Z301">
        <v>24.8627</v>
      </c>
      <c r="AA301">
        <v>5.4355000000000002</v>
      </c>
      <c r="AB301">
        <v>5.4478</v>
      </c>
      <c r="AD301">
        <v>18</v>
      </c>
      <c r="AE301" s="57">
        <f t="shared" si="15"/>
        <v>0</v>
      </c>
      <c r="AF301" s="59">
        <v>0</v>
      </c>
      <c r="AG301" s="57">
        <v>0</v>
      </c>
      <c r="AH301" s="57">
        <f>Z301*AA301*AB301</f>
        <v>736.22226122963002</v>
      </c>
      <c r="AJ301" s="53"/>
      <c r="AL301" s="73">
        <f>N301*AD301/AH301</f>
        <v>9.7796553828386576E-2</v>
      </c>
      <c r="AM301" s="30">
        <v>1.8666666666666669</v>
      </c>
      <c r="AN301" s="30">
        <v>2.8</v>
      </c>
      <c r="AO301" s="30">
        <v>1.8666666666666669</v>
      </c>
      <c r="AP301" s="30">
        <v>1.8666666666666669</v>
      </c>
      <c r="AQ301" s="30">
        <v>0.22222222222222221</v>
      </c>
      <c r="AR301" s="30">
        <v>0.33333333333333331</v>
      </c>
      <c r="AS301" s="30">
        <v>0.22222222222222221</v>
      </c>
      <c r="AT301" s="30">
        <v>0.22222222222222221</v>
      </c>
      <c r="AU301" s="27">
        <v>1</v>
      </c>
      <c r="AV301" s="27">
        <v>3.44</v>
      </c>
      <c r="AW301" s="27">
        <v>2.44</v>
      </c>
      <c r="AX301" s="27">
        <v>2.68</v>
      </c>
      <c r="AY301">
        <v>2.68</v>
      </c>
      <c r="AZ301">
        <v>5.9932041966666656</v>
      </c>
    </row>
    <row r="302" spans="1:54" x14ac:dyDescent="0.3">
      <c r="A302" s="2" t="s">
        <v>20</v>
      </c>
      <c r="B302" s="39" t="s">
        <v>710</v>
      </c>
      <c r="C302" s="15"/>
      <c r="F302" s="2">
        <v>3.48</v>
      </c>
      <c r="G302" s="2" t="s">
        <v>235</v>
      </c>
      <c r="H302" s="11">
        <v>-1</v>
      </c>
      <c r="I302" t="s">
        <v>1172</v>
      </c>
      <c r="J302"/>
      <c r="L302" s="27">
        <v>0</v>
      </c>
      <c r="M302">
        <v>0</v>
      </c>
      <c r="N302">
        <v>4</v>
      </c>
      <c r="R302" s="2" t="s">
        <v>450</v>
      </c>
      <c r="T302" s="27">
        <v>0</v>
      </c>
      <c r="U302" s="27"/>
      <c r="V302" s="27"/>
      <c r="W302">
        <v>0</v>
      </c>
      <c r="Z302">
        <v>24.556999999999999</v>
      </c>
      <c r="AA302">
        <v>5.5289999999999999</v>
      </c>
      <c r="AB302">
        <v>5.5289999999999999</v>
      </c>
      <c r="AD302">
        <v>18</v>
      </c>
      <c r="AE302" s="57">
        <f t="shared" si="15"/>
        <v>0</v>
      </c>
      <c r="AF302" s="59">
        <v>0</v>
      </c>
      <c r="AG302" s="57">
        <v>0</v>
      </c>
      <c r="AH302" s="57">
        <f>Z302*AA302*AB302</f>
        <v>750.7035854369999</v>
      </c>
      <c r="AJ302" s="53"/>
      <c r="AL302" s="73">
        <f>N302*AD302/AH302</f>
        <v>9.5910025470422294E-2</v>
      </c>
      <c r="AM302" s="30">
        <v>1.8666666666666669</v>
      </c>
      <c r="AN302" s="30">
        <v>2.8</v>
      </c>
      <c r="AO302" s="30">
        <v>1.8666666666666669</v>
      </c>
      <c r="AP302" s="30">
        <v>1.8666666666666669</v>
      </c>
      <c r="AQ302" s="30">
        <v>0.22222222222222221</v>
      </c>
      <c r="AR302" s="30">
        <v>0.33333333333333331</v>
      </c>
      <c r="AS302" s="30">
        <v>0.22222222222222221</v>
      </c>
      <c r="AT302" s="30">
        <v>0.22222222222222221</v>
      </c>
      <c r="AU302" s="27">
        <v>0.95</v>
      </c>
      <c r="AV302" s="27">
        <v>3.44</v>
      </c>
      <c r="AW302" s="27">
        <v>2.4900000000000002</v>
      </c>
      <c r="AX302" s="27">
        <v>2.6733333333333329</v>
      </c>
      <c r="AY302">
        <v>2.6733333333333329</v>
      </c>
      <c r="AZ302">
        <v>5.9671526619999993</v>
      </c>
    </row>
    <row r="303" spans="1:54" x14ac:dyDescent="0.3">
      <c r="A303" s="2" t="s">
        <v>21</v>
      </c>
      <c r="B303" s="39" t="s">
        <v>711</v>
      </c>
      <c r="C303" s="15"/>
      <c r="F303" s="2">
        <v>3.08</v>
      </c>
      <c r="G303" s="2" t="s">
        <v>235</v>
      </c>
      <c r="H303" s="11">
        <v>-1</v>
      </c>
      <c r="I303" t="s">
        <v>1173</v>
      </c>
      <c r="J303"/>
      <c r="L303" s="27">
        <v>0</v>
      </c>
      <c r="M303">
        <v>0</v>
      </c>
      <c r="N303">
        <v>4</v>
      </c>
      <c r="R303" s="2" t="s">
        <v>440</v>
      </c>
      <c r="T303" s="27">
        <v>0</v>
      </c>
      <c r="U303" s="27"/>
      <c r="V303" s="27"/>
      <c r="W303">
        <v>0</v>
      </c>
      <c r="Z303">
        <v>25.574999999999999</v>
      </c>
      <c r="AA303">
        <v>5.5629999999999997</v>
      </c>
      <c r="AB303">
        <v>5.5629999999999997</v>
      </c>
      <c r="AD303">
        <v>18</v>
      </c>
      <c r="AE303" s="57">
        <f t="shared" si="15"/>
        <v>0</v>
      </c>
      <c r="AF303" s="59">
        <v>0</v>
      </c>
      <c r="AG303" s="57">
        <v>0</v>
      </c>
      <c r="AH303" s="57">
        <f>Z303*AA303*AB303</f>
        <v>791.4687321749999</v>
      </c>
      <c r="AJ303" s="53"/>
      <c r="AL303" s="73">
        <f>N303*AD303/AH303</f>
        <v>9.0970112997565952E-2</v>
      </c>
      <c r="AM303" s="30">
        <v>1.8666666666666669</v>
      </c>
      <c r="AN303" s="30">
        <v>2.8</v>
      </c>
      <c r="AO303" s="30">
        <v>1.8666666666666669</v>
      </c>
      <c r="AP303" s="30">
        <v>1.8666666666666669</v>
      </c>
      <c r="AQ303" s="30">
        <v>0.22222222222222221</v>
      </c>
      <c r="AR303" s="30">
        <v>0.33333333333333331</v>
      </c>
      <c r="AS303" s="30">
        <v>0.22222222222222221</v>
      </c>
      <c r="AT303" s="30">
        <v>0.22222222222222221</v>
      </c>
      <c r="AU303" s="27">
        <v>0.89</v>
      </c>
      <c r="AV303" s="27">
        <v>3.44</v>
      </c>
      <c r="AW303" s="27">
        <v>2.5499999999999998</v>
      </c>
      <c r="AX303" s="27">
        <v>2.6653333333333342</v>
      </c>
      <c r="AY303">
        <v>2.6653333333333329</v>
      </c>
      <c r="AZ303">
        <v>5.9411098053333333</v>
      </c>
    </row>
    <row r="304" spans="1:54" x14ac:dyDescent="0.3">
      <c r="A304" s="2" t="s">
        <v>236</v>
      </c>
      <c r="B304" s="15" t="s">
        <v>814</v>
      </c>
      <c r="C304" s="15"/>
      <c r="F304" s="2">
        <v>4.5999999999999996</v>
      </c>
      <c r="G304" s="2" t="s">
        <v>238</v>
      </c>
      <c r="H304" s="11" t="s">
        <v>590</v>
      </c>
      <c r="I304" t="s">
        <v>666</v>
      </c>
      <c r="J304"/>
      <c r="L304" s="27">
        <v>8</v>
      </c>
      <c r="M304">
        <v>1</v>
      </c>
      <c r="N304">
        <v>0</v>
      </c>
      <c r="T304" s="27">
        <v>7.5714817599999993</v>
      </c>
      <c r="U304" s="27">
        <v>7.4441355800000002</v>
      </c>
      <c r="V304" s="27">
        <v>14.785262019999999</v>
      </c>
      <c r="W304">
        <v>10.442</v>
      </c>
      <c r="X304">
        <v>10.442</v>
      </c>
      <c r="Y304">
        <v>10.442</v>
      </c>
      <c r="Z304">
        <v>0</v>
      </c>
      <c r="AD304">
        <v>12</v>
      </c>
      <c r="AE304" s="57">
        <f t="shared" si="15"/>
        <v>0</v>
      </c>
      <c r="AF304" s="59">
        <v>583.54908217201648</v>
      </c>
      <c r="AG304" s="57">
        <v>1138.547270888</v>
      </c>
      <c r="AH304" s="57">
        <v>0</v>
      </c>
      <c r="AJ304" s="53">
        <v>0.1645105834845636</v>
      </c>
      <c r="AK304" s="54">
        <v>1.053974683953237E-2</v>
      </c>
      <c r="AM304" s="30">
        <v>1.8</v>
      </c>
      <c r="AN304" s="30">
        <v>2.4</v>
      </c>
      <c r="AO304" s="30">
        <v>0.6</v>
      </c>
      <c r="AP304" s="30">
        <v>2.8</v>
      </c>
      <c r="AQ304" s="30">
        <v>0.23684210526315791</v>
      </c>
      <c r="AR304" s="30">
        <v>0.31578947368421051</v>
      </c>
      <c r="AS304" s="30">
        <v>7.8947368421052627E-2</v>
      </c>
      <c r="AT304" s="30">
        <v>0.36842105263157893</v>
      </c>
      <c r="AU304" s="27">
        <v>0.93</v>
      </c>
      <c r="AV304" s="27">
        <v>3.44</v>
      </c>
      <c r="AW304" s="27">
        <v>2.5099999999999998</v>
      </c>
      <c r="AX304" s="27">
        <v>2.5499999999999998</v>
      </c>
      <c r="AY304">
        <v>2.5499999999999998</v>
      </c>
      <c r="AZ304">
        <v>5.8797175109999991</v>
      </c>
      <c r="BA304" s="62">
        <v>0.46150059156666667</v>
      </c>
    </row>
    <row r="305" spans="1:54" x14ac:dyDescent="0.3">
      <c r="A305" s="2" t="s">
        <v>237</v>
      </c>
      <c r="B305" s="15" t="s">
        <v>815</v>
      </c>
      <c r="C305" s="15"/>
      <c r="F305" s="2">
        <v>4.5</v>
      </c>
      <c r="G305" s="2" t="s">
        <v>238</v>
      </c>
      <c r="H305" s="11" t="s">
        <v>567</v>
      </c>
      <c r="I305">
        <v>-1</v>
      </c>
      <c r="J305"/>
      <c r="L305" s="27">
        <v>1</v>
      </c>
      <c r="M305">
        <v>0</v>
      </c>
      <c r="N305">
        <v>0</v>
      </c>
      <c r="T305" s="27">
        <v>3.9948813699999999</v>
      </c>
      <c r="U305" s="27">
        <v>3.9948813699999999</v>
      </c>
      <c r="V305" s="27">
        <v>3.9948813699999999</v>
      </c>
      <c r="W305">
        <v>0</v>
      </c>
      <c r="Z305">
        <v>0</v>
      </c>
      <c r="AD305">
        <v>12</v>
      </c>
      <c r="AE305" s="57">
        <f t="shared" si="15"/>
        <v>0</v>
      </c>
      <c r="AF305" s="59">
        <v>63.754620030366901</v>
      </c>
      <c r="AG305" s="57">
        <v>0</v>
      </c>
      <c r="AH305" s="57">
        <v>0</v>
      </c>
      <c r="AJ305" s="53">
        <v>0.18822165349404149</v>
      </c>
      <c r="AM305" s="30">
        <v>1.8</v>
      </c>
      <c r="AN305" s="30">
        <v>2.4</v>
      </c>
      <c r="AO305" s="30">
        <v>0.6</v>
      </c>
      <c r="AP305" s="30">
        <v>2.8</v>
      </c>
      <c r="AQ305" s="30">
        <v>0.23684210526315791</v>
      </c>
      <c r="AR305" s="30">
        <v>0.31578947368421051</v>
      </c>
      <c r="AS305" s="30">
        <v>7.8947368421052627E-2</v>
      </c>
      <c r="AT305" s="30">
        <v>0.36842105263157893</v>
      </c>
      <c r="AU305" s="27">
        <v>0.82</v>
      </c>
      <c r="AV305" s="27">
        <v>3.44</v>
      </c>
      <c r="AW305" s="27">
        <v>2.62</v>
      </c>
      <c r="AX305" s="27">
        <v>2.528</v>
      </c>
      <c r="AY305">
        <v>2.528</v>
      </c>
      <c r="AZ305">
        <v>5.7952294759999994</v>
      </c>
      <c r="BA305" s="62">
        <v>0.65619545508850963</v>
      </c>
    </row>
    <row r="306" spans="1:54" x14ac:dyDescent="0.3">
      <c r="A306" s="2" t="s">
        <v>239</v>
      </c>
      <c r="B306" s="15" t="s">
        <v>816</v>
      </c>
      <c r="C306" s="15"/>
      <c r="F306" s="2">
        <v>4.4000000000000004</v>
      </c>
      <c r="G306" s="2" t="s">
        <v>238</v>
      </c>
      <c r="H306" s="11" t="s">
        <v>594</v>
      </c>
      <c r="I306" t="s">
        <v>667</v>
      </c>
      <c r="J306"/>
      <c r="L306" s="27">
        <v>16</v>
      </c>
      <c r="M306">
        <v>8</v>
      </c>
      <c r="N306">
        <v>0</v>
      </c>
      <c r="T306" s="27">
        <v>7.4248940299999999</v>
      </c>
      <c r="U306" s="27">
        <v>7.4248940300000008</v>
      </c>
      <c r="V306" s="27">
        <v>48.809404000000001</v>
      </c>
      <c r="W306">
        <v>10.37</v>
      </c>
      <c r="X306">
        <v>10.37</v>
      </c>
      <c r="Y306">
        <v>10.37</v>
      </c>
      <c r="Z306">
        <v>0</v>
      </c>
      <c r="AD306">
        <v>14</v>
      </c>
      <c r="AE306" s="57">
        <f t="shared" si="15"/>
        <v>0</v>
      </c>
      <c r="AF306" s="59">
        <v>2333.5692942103669</v>
      </c>
      <c r="AG306" s="57">
        <v>1115.157653</v>
      </c>
      <c r="AH306" s="57">
        <v>0</v>
      </c>
      <c r="AJ306" s="53">
        <v>9.5990292876988306E-2</v>
      </c>
      <c r="AK306" s="54">
        <v>0.10043422981378219</v>
      </c>
      <c r="AM306" s="30">
        <v>2</v>
      </c>
      <c r="AN306" s="30">
        <v>2.545454545454545</v>
      </c>
      <c r="AO306" s="30">
        <v>0.54545454545454541</v>
      </c>
      <c r="AP306" s="30">
        <v>2.545454545454545</v>
      </c>
      <c r="AQ306" s="30">
        <v>0.26190476190476192</v>
      </c>
      <c r="AR306" s="30">
        <v>0.33333333333333331</v>
      </c>
      <c r="AS306" s="30">
        <v>7.1428571428571425E-2</v>
      </c>
      <c r="AT306" s="30">
        <v>0.33333333333333331</v>
      </c>
      <c r="AU306" s="27">
        <v>1</v>
      </c>
      <c r="AV306" s="27">
        <v>3.44</v>
      </c>
      <c r="AW306" s="27">
        <v>2.44</v>
      </c>
      <c r="AX306" s="27">
        <v>2.643636363636364</v>
      </c>
      <c r="AY306">
        <v>2.643636363636364</v>
      </c>
      <c r="AZ306">
        <v>6.0715871381818181</v>
      </c>
      <c r="BA306" s="62">
        <v>0.51451783825131059</v>
      </c>
      <c r="BB306" s="62">
        <v>0.53833779709834217</v>
      </c>
    </row>
    <row r="307" spans="1:54" x14ac:dyDescent="0.3">
      <c r="A307" s="2" t="s">
        <v>48</v>
      </c>
      <c r="B307" s="15" t="s">
        <v>728</v>
      </c>
      <c r="C307" s="15"/>
      <c r="F307" s="2">
        <v>4.0999999999999996</v>
      </c>
      <c r="G307" s="2" t="s">
        <v>238</v>
      </c>
      <c r="H307" s="11" t="s">
        <v>556</v>
      </c>
      <c r="I307" t="s">
        <v>634</v>
      </c>
      <c r="J307"/>
      <c r="L307" s="27">
        <v>2</v>
      </c>
      <c r="M307">
        <v>8</v>
      </c>
      <c r="N307">
        <v>0</v>
      </c>
      <c r="T307" s="27">
        <v>7.4836094600000003</v>
      </c>
      <c r="U307" s="27">
        <v>7.4836094600000003</v>
      </c>
      <c r="V307" s="27">
        <v>7.4836094600000003</v>
      </c>
      <c r="W307">
        <v>10.34</v>
      </c>
      <c r="X307">
        <v>10.34</v>
      </c>
      <c r="Y307">
        <v>10.34</v>
      </c>
      <c r="Z307">
        <v>0</v>
      </c>
      <c r="AD307">
        <v>14</v>
      </c>
      <c r="AE307" s="57">
        <f t="shared" si="15"/>
        <v>0</v>
      </c>
      <c r="AF307" s="59">
        <v>296.35915518228359</v>
      </c>
      <c r="AG307" s="57">
        <v>1105.507304</v>
      </c>
      <c r="AH307" s="57">
        <v>0</v>
      </c>
      <c r="AJ307" s="53">
        <v>9.4479956196318104E-2</v>
      </c>
      <c r="AK307" s="54">
        <v>0.1013109543417363</v>
      </c>
      <c r="AM307" s="30">
        <v>1.8181818181818179</v>
      </c>
      <c r="AN307" s="30">
        <v>2.545454545454545</v>
      </c>
      <c r="AO307" s="30">
        <v>0.72727272727272729</v>
      </c>
      <c r="AP307" s="30">
        <v>0</v>
      </c>
      <c r="AQ307" s="30">
        <v>0.35714285714285721</v>
      </c>
      <c r="AR307" s="30">
        <v>0.5</v>
      </c>
      <c r="AS307" s="30">
        <v>0.1428571428571429</v>
      </c>
      <c r="AT307" s="30">
        <v>0</v>
      </c>
      <c r="AU307" s="27">
        <v>1</v>
      </c>
      <c r="AV307" s="27">
        <v>3.44</v>
      </c>
      <c r="AW307" s="27">
        <v>2.44</v>
      </c>
      <c r="AX307" s="27">
        <v>2.6618181818181821</v>
      </c>
      <c r="AY307">
        <v>2.6618181818181821</v>
      </c>
      <c r="AZ307">
        <v>6.0537295018181814</v>
      </c>
      <c r="BA307" s="62">
        <v>0.50642227837041764</v>
      </c>
      <c r="BB307" s="62">
        <v>0.5430371307011983</v>
      </c>
    </row>
    <row r="308" spans="1:54" x14ac:dyDescent="0.3">
      <c r="A308" s="2" t="s">
        <v>46</v>
      </c>
      <c r="B308" s="15" t="s">
        <v>726</v>
      </c>
      <c r="C308" s="15"/>
      <c r="F308" s="2">
        <v>3.31</v>
      </c>
      <c r="G308" s="2" t="s">
        <v>240</v>
      </c>
      <c r="H308" s="11" t="s">
        <v>555</v>
      </c>
      <c r="I308" t="s">
        <v>633</v>
      </c>
      <c r="J308"/>
      <c r="L308" s="27">
        <v>2</v>
      </c>
      <c r="M308">
        <v>4</v>
      </c>
      <c r="N308">
        <v>0</v>
      </c>
      <c r="T308" s="27">
        <v>7.41544296</v>
      </c>
      <c r="U308" s="27">
        <v>7.4154429599999991</v>
      </c>
      <c r="V308" s="27">
        <v>7.41544296</v>
      </c>
      <c r="W308">
        <v>7.8</v>
      </c>
      <c r="X308">
        <v>13.010999999999999</v>
      </c>
      <c r="Y308">
        <v>5.5460000000000003</v>
      </c>
      <c r="Z308">
        <v>0</v>
      </c>
      <c r="AD308">
        <v>14</v>
      </c>
      <c r="AE308" s="57">
        <f t="shared" si="15"/>
        <v>0</v>
      </c>
      <c r="AF308" s="59">
        <v>288.33429290182369</v>
      </c>
      <c r="AG308" s="57">
        <v>556.51188553357167</v>
      </c>
      <c r="AH308" s="57">
        <v>0</v>
      </c>
      <c r="AJ308" s="53">
        <v>9.7109503410799117E-2</v>
      </c>
      <c r="AK308" s="54">
        <v>0.10062678166578309</v>
      </c>
      <c r="AM308" s="30">
        <v>2</v>
      </c>
      <c r="AN308" s="30">
        <v>2.545454545454545</v>
      </c>
      <c r="AO308" s="30">
        <v>0.54545454545454541</v>
      </c>
      <c r="AP308" s="30">
        <v>0</v>
      </c>
      <c r="AQ308" s="30">
        <v>0.39285714285714279</v>
      </c>
      <c r="AR308" s="30">
        <v>0.5</v>
      </c>
      <c r="AS308" s="30">
        <v>0.1071428571428571</v>
      </c>
      <c r="AT308" s="30">
        <v>0</v>
      </c>
      <c r="AU308" s="27">
        <v>1.1000000000000001</v>
      </c>
      <c r="AV308" s="27">
        <v>3.44</v>
      </c>
      <c r="AW308" s="27">
        <v>2.34</v>
      </c>
      <c r="AX308" s="27">
        <v>2.669090909090909</v>
      </c>
      <c r="AY308">
        <v>2.669090909090909</v>
      </c>
      <c r="AZ308">
        <v>5.9831974772727277</v>
      </c>
      <c r="BA308" s="62">
        <v>0.52442413903612473</v>
      </c>
      <c r="BB308" s="62">
        <v>0.54341863036636606</v>
      </c>
    </row>
    <row r="309" spans="1:54" x14ac:dyDescent="0.3">
      <c r="A309" s="2" t="s">
        <v>220</v>
      </c>
      <c r="B309" s="15" t="s">
        <v>811</v>
      </c>
      <c r="C309" s="15"/>
      <c r="F309" s="2">
        <v>4.5</v>
      </c>
      <c r="G309" s="2" t="s">
        <v>242</v>
      </c>
      <c r="H309" s="11" t="s">
        <v>592</v>
      </c>
      <c r="I309" t="s">
        <v>665</v>
      </c>
      <c r="J309"/>
      <c r="L309" s="27">
        <v>1</v>
      </c>
      <c r="M309">
        <v>1</v>
      </c>
      <c r="N309">
        <v>0</v>
      </c>
      <c r="T309" s="27">
        <v>5.81978595</v>
      </c>
      <c r="U309" s="27">
        <v>5.81978595</v>
      </c>
      <c r="V309" s="27">
        <v>11.88463337</v>
      </c>
      <c r="W309">
        <v>5.7759999999999998</v>
      </c>
      <c r="X309">
        <v>5.7759999999999998</v>
      </c>
      <c r="Y309">
        <v>11.82</v>
      </c>
      <c r="Z309">
        <v>0</v>
      </c>
      <c r="AD309">
        <v>30</v>
      </c>
      <c r="AE309" s="57">
        <f t="shared" si="15"/>
        <v>0</v>
      </c>
      <c r="AF309" s="59">
        <v>348.60249769877402</v>
      </c>
      <c r="AG309" s="57">
        <v>341.5092547488552</v>
      </c>
      <c r="AH309" s="57">
        <v>0</v>
      </c>
      <c r="AJ309" s="53">
        <v>8.6057903193576313E-2</v>
      </c>
      <c r="AK309" s="54">
        <v>8.7845349965879851E-2</v>
      </c>
      <c r="AM309" s="30">
        <v>2</v>
      </c>
      <c r="AN309" s="30">
        <v>2.5</v>
      </c>
      <c r="AO309" s="30">
        <v>0.5</v>
      </c>
      <c r="AP309" s="30">
        <v>2.333333333333333</v>
      </c>
      <c r="AQ309" s="30">
        <v>0.27272727272727282</v>
      </c>
      <c r="AR309" s="30">
        <v>0.34090909090909088</v>
      </c>
      <c r="AS309" s="30">
        <v>6.8181818181818191E-2</v>
      </c>
      <c r="AT309" s="30">
        <v>0.31818181818181818</v>
      </c>
      <c r="AU309" s="27">
        <v>0.89</v>
      </c>
      <c r="AV309" s="27">
        <v>3.44</v>
      </c>
      <c r="AW309" s="27">
        <v>2.5499999999999998</v>
      </c>
      <c r="AX309" s="27">
        <v>2.5854166666666671</v>
      </c>
      <c r="AY309">
        <v>2.5854166666666671</v>
      </c>
      <c r="AZ309">
        <v>5.9262421145833333</v>
      </c>
      <c r="BA309" s="62">
        <v>0.58209579444379334</v>
      </c>
      <c r="BB309" s="62">
        <v>0.59418608726221844</v>
      </c>
    </row>
    <row r="310" spans="1:54" x14ac:dyDescent="0.3">
      <c r="A310" s="2" t="s">
        <v>241</v>
      </c>
      <c r="B310" s="15" t="s">
        <v>817</v>
      </c>
      <c r="C310" s="15"/>
      <c r="F310" s="2">
        <v>4.2</v>
      </c>
      <c r="G310" s="2" t="s">
        <v>242</v>
      </c>
      <c r="H310" s="11">
        <v>-1</v>
      </c>
      <c r="I310" t="s">
        <v>668</v>
      </c>
      <c r="J310" t="s">
        <v>1174</v>
      </c>
      <c r="L310" s="27">
        <v>0</v>
      </c>
      <c r="M310">
        <v>1</v>
      </c>
      <c r="N310">
        <v>0</v>
      </c>
      <c r="O310" s="2">
        <v>-1</v>
      </c>
      <c r="T310" s="27">
        <v>0</v>
      </c>
      <c r="U310" s="27"/>
      <c r="V310" s="27"/>
      <c r="W310">
        <v>5.7946999999999997</v>
      </c>
      <c r="X310">
        <v>5.7946999999999997</v>
      </c>
      <c r="Y310">
        <v>11.803000000000001</v>
      </c>
      <c r="Z310">
        <v>0</v>
      </c>
      <c r="AD310">
        <v>30</v>
      </c>
      <c r="AE310" s="57">
        <f t="shared" si="15"/>
        <v>0</v>
      </c>
      <c r="AF310" s="59">
        <v>0</v>
      </c>
      <c r="AG310" s="57">
        <v>343.22977251102628</v>
      </c>
      <c r="AH310" s="57">
        <v>0</v>
      </c>
      <c r="AJ310" s="53"/>
      <c r="AK310" s="54">
        <v>8.7405005051058762E-2</v>
      </c>
      <c r="AM310" s="30">
        <v>1.916666666666667</v>
      </c>
      <c r="AN310" s="30">
        <v>2.5</v>
      </c>
      <c r="AO310" s="30">
        <v>0.58333333333333337</v>
      </c>
      <c r="AP310" s="30">
        <v>1.166666666666667</v>
      </c>
      <c r="AQ310" s="30">
        <v>0.3108108108108108</v>
      </c>
      <c r="AR310" s="30">
        <v>0.40540540540540537</v>
      </c>
      <c r="AS310" s="30">
        <v>9.45945945945946E-2</v>
      </c>
      <c r="AT310" s="30">
        <v>0.1891891891891892</v>
      </c>
      <c r="AU310" s="27">
        <v>0.89</v>
      </c>
      <c r="AV310" s="27">
        <v>3.44</v>
      </c>
      <c r="AW310" s="27">
        <v>2.5499999999999998</v>
      </c>
      <c r="AX310" s="27">
        <v>2.59375</v>
      </c>
      <c r="AY310">
        <v>2.59375</v>
      </c>
      <c r="AZ310">
        <v>5.9180573645833334</v>
      </c>
      <c r="BB310" s="62">
        <v>0</v>
      </c>
    </row>
    <row r="311" spans="1:54" x14ac:dyDescent="0.3">
      <c r="A311" s="2" t="s">
        <v>38</v>
      </c>
      <c r="B311" s="15" t="s">
        <v>718</v>
      </c>
      <c r="C311" s="15"/>
      <c r="F311" s="2">
        <v>3.9</v>
      </c>
      <c r="G311" s="2" t="s">
        <v>242</v>
      </c>
      <c r="H311" s="11" t="s">
        <v>549</v>
      </c>
      <c r="I311" t="s">
        <v>630</v>
      </c>
      <c r="J311"/>
      <c r="L311" s="27">
        <v>1</v>
      </c>
      <c r="M311">
        <v>1</v>
      </c>
      <c r="N311">
        <v>0</v>
      </c>
      <c r="T311" s="27">
        <v>5.8532381300000003</v>
      </c>
      <c r="U311" s="27">
        <v>5.8532371599999999</v>
      </c>
      <c r="V311" s="27">
        <v>11.912811489999999</v>
      </c>
      <c r="W311">
        <v>5.7946</v>
      </c>
      <c r="X311">
        <v>5.7946</v>
      </c>
      <c r="Y311">
        <v>11.787599999999999</v>
      </c>
      <c r="Z311">
        <v>0</v>
      </c>
      <c r="AD311">
        <v>30</v>
      </c>
      <c r="AE311" s="57">
        <f t="shared" si="15"/>
        <v>0</v>
      </c>
      <c r="AF311" s="59">
        <v>353.45760058531442</v>
      </c>
      <c r="AG311" s="57">
        <v>342.77011164986573</v>
      </c>
      <c r="AH311" s="57">
        <v>0</v>
      </c>
      <c r="AJ311" s="53">
        <v>8.487580957467307E-2</v>
      </c>
      <c r="AK311" s="54">
        <v>8.752221672887435E-2</v>
      </c>
      <c r="AM311" s="30">
        <v>1.833333333333333</v>
      </c>
      <c r="AN311" s="30">
        <v>2.5</v>
      </c>
      <c r="AO311" s="30">
        <v>0.66666666666666663</v>
      </c>
      <c r="AP311" s="30">
        <v>0</v>
      </c>
      <c r="AQ311" s="30">
        <v>0.36666666666666659</v>
      </c>
      <c r="AR311" s="30">
        <v>0.5</v>
      </c>
      <c r="AS311" s="30">
        <v>0.1333333333333333</v>
      </c>
      <c r="AT311" s="30">
        <v>0</v>
      </c>
      <c r="AU311" s="27">
        <v>0.89</v>
      </c>
      <c r="AV311" s="27">
        <v>3.44</v>
      </c>
      <c r="AW311" s="27">
        <v>2.5499999999999998</v>
      </c>
      <c r="AX311" s="27">
        <v>2.6020833333333329</v>
      </c>
      <c r="AY311">
        <v>2.6020833333333329</v>
      </c>
      <c r="AZ311">
        <v>5.9098726145833336</v>
      </c>
      <c r="BA311" s="62">
        <v>0.57410011132036598</v>
      </c>
      <c r="BB311" s="62">
        <v>0.59200041353179045</v>
      </c>
    </row>
    <row r="312" spans="1:54" x14ac:dyDescent="0.3">
      <c r="A312" s="2" t="s">
        <v>244</v>
      </c>
      <c r="B312" s="15" t="s">
        <v>818</v>
      </c>
      <c r="C312" s="15"/>
      <c r="F312" s="2">
        <v>3.03</v>
      </c>
      <c r="G312" s="2" t="s">
        <v>243</v>
      </c>
      <c r="H312" s="11" t="s">
        <v>595</v>
      </c>
      <c r="I312" t="s">
        <v>669</v>
      </c>
      <c r="J312"/>
      <c r="L312" s="27">
        <v>40</v>
      </c>
      <c r="M312">
        <v>2</v>
      </c>
      <c r="N312">
        <v>0</v>
      </c>
      <c r="T312" s="27">
        <v>10.442762460000001</v>
      </c>
      <c r="U312" s="27">
        <v>9.9768317300000007</v>
      </c>
      <c r="V312" s="27">
        <v>10.791803529999999</v>
      </c>
      <c r="W312">
        <v>3.22</v>
      </c>
      <c r="X312">
        <v>3.22</v>
      </c>
      <c r="Y312">
        <v>5.2</v>
      </c>
      <c r="Z312">
        <v>0</v>
      </c>
      <c r="AD312">
        <v>2</v>
      </c>
      <c r="AE312" s="57">
        <f t="shared" si="15"/>
        <v>0</v>
      </c>
      <c r="AF312" s="59">
        <v>1118.3380703947059</v>
      </c>
      <c r="AG312" s="57">
        <v>46.692348542312601</v>
      </c>
      <c r="AH312" s="57">
        <v>0</v>
      </c>
      <c r="AJ312" s="53">
        <v>7.1534719346328615E-2</v>
      </c>
      <c r="AK312" s="54">
        <v>8.566714086731364E-2</v>
      </c>
      <c r="AM312" s="30">
        <v>2</v>
      </c>
      <c r="AN312" s="30">
        <v>2</v>
      </c>
      <c r="AO312" s="30">
        <v>5</v>
      </c>
      <c r="AP312" s="30">
        <v>0</v>
      </c>
      <c r="AQ312" s="30">
        <v>0.22222222222222221</v>
      </c>
      <c r="AR312" s="30">
        <v>0.22222222222222221</v>
      </c>
      <c r="AS312" s="30">
        <v>0.55555555555555558</v>
      </c>
      <c r="AT312" s="30">
        <v>0</v>
      </c>
      <c r="AU312" s="27">
        <v>1.65</v>
      </c>
      <c r="AV312" s="27">
        <v>3.44</v>
      </c>
      <c r="AW312" s="27">
        <v>1.79</v>
      </c>
      <c r="AX312" s="27">
        <v>2.5449999999999999</v>
      </c>
      <c r="AY312">
        <v>2.5449999999999999</v>
      </c>
      <c r="AZ312">
        <v>5.9633393249999997</v>
      </c>
      <c r="BA312" s="62">
        <v>0.40179973947095132</v>
      </c>
      <c r="BB312" s="62">
        <v>0.48117942163247568</v>
      </c>
    </row>
    <row r="313" spans="1:54" x14ac:dyDescent="0.3">
      <c r="A313" s="2" t="s">
        <v>244</v>
      </c>
      <c r="B313" s="15" t="s">
        <v>818</v>
      </c>
      <c r="C313" s="15"/>
      <c r="D313" s="2" t="s">
        <v>892</v>
      </c>
      <c r="E313" s="2">
        <v>1</v>
      </c>
      <c r="F313" s="2">
        <v>2.96</v>
      </c>
      <c r="G313" s="2" t="s">
        <v>243</v>
      </c>
      <c r="H313" s="11" t="s">
        <v>595</v>
      </c>
      <c r="I313" t="s">
        <v>669</v>
      </c>
      <c r="J313"/>
      <c r="L313" s="27">
        <v>40</v>
      </c>
      <c r="M313">
        <v>2</v>
      </c>
      <c r="N313">
        <v>0</v>
      </c>
      <c r="T313" s="27">
        <v>10.442762460000001</v>
      </c>
      <c r="U313" s="27">
        <v>9.9768317300000007</v>
      </c>
      <c r="V313" s="27">
        <v>10.791803529999999</v>
      </c>
      <c r="W313">
        <v>3.22</v>
      </c>
      <c r="X313">
        <v>3.22</v>
      </c>
      <c r="Y313">
        <v>5.2</v>
      </c>
      <c r="Z313">
        <v>0</v>
      </c>
      <c r="AD313">
        <v>2</v>
      </c>
      <c r="AE313" s="57">
        <f t="shared" si="15"/>
        <v>0</v>
      </c>
      <c r="AF313" s="59">
        <v>1118.3380703947059</v>
      </c>
      <c r="AG313" s="57">
        <v>46.692348542312601</v>
      </c>
      <c r="AH313" s="57">
        <v>0</v>
      </c>
      <c r="AJ313" s="53">
        <v>7.1534719346328615E-2</v>
      </c>
      <c r="AK313" s="54">
        <v>8.566714086731364E-2</v>
      </c>
      <c r="AM313" s="30">
        <v>2</v>
      </c>
      <c r="AN313" s="30">
        <v>2</v>
      </c>
      <c r="AO313" s="30">
        <v>5</v>
      </c>
      <c r="AP313" s="30">
        <v>0</v>
      </c>
      <c r="AQ313" s="30">
        <v>0.22222222222222221</v>
      </c>
      <c r="AR313" s="30">
        <v>0.22222222222222221</v>
      </c>
      <c r="AS313" s="30">
        <v>0.55555555555555558</v>
      </c>
      <c r="AT313" s="30">
        <v>0</v>
      </c>
      <c r="AU313" s="27">
        <v>1.65</v>
      </c>
      <c r="AV313" s="27">
        <v>3.44</v>
      </c>
      <c r="AW313" s="27">
        <v>1.79</v>
      </c>
      <c r="AX313" s="27">
        <v>2.5449999999999999</v>
      </c>
      <c r="AY313">
        <v>2.5449999999999999</v>
      </c>
      <c r="AZ313">
        <v>5.9633393249999997</v>
      </c>
      <c r="BA313" s="62">
        <v>0.40179973947095132</v>
      </c>
      <c r="BB313" s="62">
        <v>0.48117942163247568</v>
      </c>
    </row>
    <row r="314" spans="1:54" x14ac:dyDescent="0.3">
      <c r="A314" s="2" t="s">
        <v>244</v>
      </c>
      <c r="B314" s="15" t="s">
        <v>818</v>
      </c>
      <c r="C314" s="15"/>
      <c r="D314" s="2" t="s">
        <v>892</v>
      </c>
      <c r="E314" s="2">
        <v>3</v>
      </c>
      <c r="F314" s="2">
        <v>3.14</v>
      </c>
      <c r="G314" s="2" t="s">
        <v>243</v>
      </c>
      <c r="H314" s="11" t="s">
        <v>595</v>
      </c>
      <c r="I314" t="s">
        <v>669</v>
      </c>
      <c r="J314"/>
      <c r="L314" s="27">
        <v>40</v>
      </c>
      <c r="M314">
        <v>2</v>
      </c>
      <c r="N314">
        <v>0</v>
      </c>
      <c r="T314" s="27">
        <v>10.442762460000001</v>
      </c>
      <c r="U314" s="27">
        <v>9.9768317300000007</v>
      </c>
      <c r="V314" s="27">
        <v>10.791803529999999</v>
      </c>
      <c r="W314">
        <v>3.22</v>
      </c>
      <c r="X314">
        <v>3.22</v>
      </c>
      <c r="Y314">
        <v>5.2</v>
      </c>
      <c r="Z314">
        <v>0</v>
      </c>
      <c r="AD314">
        <v>2</v>
      </c>
      <c r="AE314" s="57">
        <f t="shared" si="15"/>
        <v>0</v>
      </c>
      <c r="AF314" s="59">
        <v>1118.3380703947059</v>
      </c>
      <c r="AG314" s="57">
        <v>46.692348542312601</v>
      </c>
      <c r="AH314" s="57">
        <v>0</v>
      </c>
      <c r="AJ314" s="53">
        <v>7.1534719346328615E-2</v>
      </c>
      <c r="AK314" s="54">
        <v>8.566714086731364E-2</v>
      </c>
      <c r="AM314" s="30">
        <v>2</v>
      </c>
      <c r="AN314" s="30">
        <v>2</v>
      </c>
      <c r="AO314" s="30">
        <v>5</v>
      </c>
      <c r="AP314" s="30">
        <v>0</v>
      </c>
      <c r="AQ314" s="30">
        <v>0.22222222222222221</v>
      </c>
      <c r="AR314" s="30">
        <v>0.22222222222222221</v>
      </c>
      <c r="AS314" s="30">
        <v>0.55555555555555558</v>
      </c>
      <c r="AT314" s="30">
        <v>0</v>
      </c>
      <c r="AU314" s="27">
        <v>1.65</v>
      </c>
      <c r="AV314" s="27">
        <v>3.44</v>
      </c>
      <c r="AW314" s="27">
        <v>1.79</v>
      </c>
      <c r="AX314" s="27">
        <v>2.5449999999999999</v>
      </c>
      <c r="AY314">
        <v>2.5449999999999999</v>
      </c>
      <c r="AZ314">
        <v>5.9633393249999997</v>
      </c>
      <c r="BA314" s="62">
        <v>0.40179973947095132</v>
      </c>
      <c r="BB314" s="62">
        <v>0.48117942163247568</v>
      </c>
    </row>
    <row r="315" spans="1:54" x14ac:dyDescent="0.3">
      <c r="A315" s="2" t="s">
        <v>246</v>
      </c>
      <c r="B315" s="15" t="s">
        <v>819</v>
      </c>
      <c r="C315" s="15"/>
      <c r="F315" s="2">
        <v>2.3199999999999998</v>
      </c>
      <c r="G315" s="2" t="s">
        <v>245</v>
      </c>
      <c r="H315" s="11" t="s">
        <v>596</v>
      </c>
      <c r="I315" t="s">
        <v>670</v>
      </c>
      <c r="J315" t="s">
        <v>1177</v>
      </c>
      <c r="L315" s="27">
        <v>1</v>
      </c>
      <c r="M315">
        <v>2</v>
      </c>
      <c r="N315">
        <v>2</v>
      </c>
      <c r="T315" s="27">
        <v>4.2561477500000002</v>
      </c>
      <c r="U315" s="27">
        <v>4.2561477500000002</v>
      </c>
      <c r="V315" s="27">
        <v>5.9211799999999997</v>
      </c>
      <c r="W315">
        <v>4.1500000000000004</v>
      </c>
      <c r="X315">
        <v>4.1500000000000004</v>
      </c>
      <c r="Y315">
        <v>6.7370000000000001</v>
      </c>
      <c r="Z315">
        <v>0</v>
      </c>
      <c r="AD315">
        <v>2</v>
      </c>
      <c r="AE315" s="57">
        <f t="shared" si="15"/>
        <v>0</v>
      </c>
      <c r="AF315" s="59">
        <v>92.890714642371009</v>
      </c>
      <c r="AG315" s="57">
        <v>100.4831803948563</v>
      </c>
      <c r="AH315" s="57">
        <v>100.1</v>
      </c>
      <c r="AJ315" s="53">
        <f>L315*AD315/AF315</f>
        <v>2.1530677287821442E-2</v>
      </c>
      <c r="AL315" s="73">
        <f>N315*AD315/AH315</f>
        <v>3.996003996003996E-2</v>
      </c>
      <c r="AM315" s="30">
        <v>2</v>
      </c>
      <c r="AN315" s="30">
        <v>2</v>
      </c>
      <c r="AO315" s="30">
        <v>5</v>
      </c>
      <c r="AP315" s="30">
        <v>0</v>
      </c>
      <c r="AQ315" s="30">
        <v>0.22222222222222221</v>
      </c>
      <c r="AR315" s="30">
        <v>0.22222222222222221</v>
      </c>
      <c r="AS315" s="30">
        <v>0.55555555555555558</v>
      </c>
      <c r="AT315" s="30">
        <v>0</v>
      </c>
      <c r="AU315" s="27">
        <v>1.69</v>
      </c>
      <c r="AV315" s="27">
        <v>2.58</v>
      </c>
      <c r="AW315" s="27">
        <v>0.89000000000000012</v>
      </c>
      <c r="AX315" s="27">
        <v>2.1349999999999998</v>
      </c>
      <c r="AY315">
        <v>2.1349999999999998</v>
      </c>
      <c r="AZ315">
        <v>5.1777336280000004</v>
      </c>
      <c r="BA315" s="62">
        <v>0.2799432770686035</v>
      </c>
      <c r="BB315" s="62">
        <v>0.51758176769574038</v>
      </c>
    </row>
    <row r="316" spans="1:54" x14ac:dyDescent="0.3">
      <c r="A316" s="5" t="s">
        <v>247</v>
      </c>
      <c r="B316" s="48" t="s">
        <v>944</v>
      </c>
      <c r="C316" s="41"/>
      <c r="D316" s="5"/>
      <c r="E316" s="5"/>
      <c r="F316" s="5">
        <v>2.41</v>
      </c>
      <c r="G316" s="5" t="s">
        <v>245</v>
      </c>
      <c r="H316" s="42">
        <v>-2</v>
      </c>
      <c r="I316" s="5">
        <v>-1</v>
      </c>
      <c r="J316" s="5"/>
      <c r="K316" s="5"/>
      <c r="L316" s="43">
        <v>0</v>
      </c>
      <c r="M316">
        <v>0</v>
      </c>
      <c r="N316">
        <v>0</v>
      </c>
      <c r="O316" s="5">
        <v>-1</v>
      </c>
      <c r="P316" s="5"/>
      <c r="Q316" s="5"/>
      <c r="R316" s="5"/>
      <c r="S316" s="5"/>
      <c r="T316" s="43">
        <v>0</v>
      </c>
      <c r="U316" s="43"/>
      <c r="V316" s="43"/>
      <c r="W316">
        <v>0</v>
      </c>
      <c r="Z316">
        <v>0</v>
      </c>
      <c r="AC316" s="5"/>
      <c r="AD316" s="5">
        <v>0</v>
      </c>
      <c r="AE316" s="57">
        <f t="shared" si="15"/>
        <v>0</v>
      </c>
      <c r="AF316" s="59">
        <v>0</v>
      </c>
      <c r="AG316" s="57">
        <v>0</v>
      </c>
      <c r="AH316" s="57">
        <v>0</v>
      </c>
      <c r="AJ316" s="53"/>
      <c r="AM316" s="5">
        <v>2</v>
      </c>
      <c r="AN316" s="5">
        <v>0</v>
      </c>
      <c r="AO316" s="5">
        <v>10</v>
      </c>
      <c r="AP316" s="5">
        <v>0</v>
      </c>
      <c r="AQ316" s="5">
        <v>0.16666666666666671</v>
      </c>
      <c r="AR316" s="5">
        <v>0</v>
      </c>
      <c r="AS316" s="5">
        <v>0.83333333333333337</v>
      </c>
      <c r="AT316" s="5">
        <v>0</v>
      </c>
      <c r="AU316" s="43">
        <v>1.65</v>
      </c>
      <c r="AV316" s="43">
        <v>1.69</v>
      </c>
      <c r="AW316" s="43">
        <v>4.0000000000000042E-2</v>
      </c>
      <c r="AX316" s="43">
        <v>1.6859999999999999</v>
      </c>
      <c r="AY316" s="5">
        <v>1.6859999999999999</v>
      </c>
      <c r="AZ316" s="5">
        <v>4.1619288499999998</v>
      </c>
    </row>
    <row r="317" spans="1:54" x14ac:dyDescent="0.3">
      <c r="A317" s="5" t="s">
        <v>252</v>
      </c>
      <c r="B317" s="48" t="s">
        <v>945</v>
      </c>
      <c r="C317" s="41"/>
      <c r="D317" s="5"/>
      <c r="E317" s="5"/>
      <c r="F317" s="5">
        <v>2.54</v>
      </c>
      <c r="G317" s="5" t="s">
        <v>245</v>
      </c>
      <c r="H317" s="42">
        <v>-2</v>
      </c>
      <c r="I317" s="5">
        <v>-1</v>
      </c>
      <c r="J317" s="5"/>
      <c r="K317" s="5"/>
      <c r="L317" s="43">
        <v>0</v>
      </c>
      <c r="M317">
        <v>0</v>
      </c>
      <c r="N317">
        <v>0</v>
      </c>
      <c r="O317" s="5">
        <v>-1</v>
      </c>
      <c r="P317" s="5"/>
      <c r="Q317" s="5"/>
      <c r="R317" s="5"/>
      <c r="S317" s="5"/>
      <c r="T317" s="43">
        <v>0</v>
      </c>
      <c r="U317" s="43"/>
      <c r="V317" s="43"/>
      <c r="W317">
        <v>0</v>
      </c>
      <c r="Z317">
        <v>0</v>
      </c>
      <c r="AC317" s="5"/>
      <c r="AD317" s="5">
        <v>0</v>
      </c>
      <c r="AE317" s="57">
        <f t="shared" si="15"/>
        <v>0</v>
      </c>
      <c r="AF317" s="59">
        <v>0</v>
      </c>
      <c r="AG317" s="57">
        <v>0</v>
      </c>
      <c r="AH317" s="57">
        <v>0</v>
      </c>
      <c r="AJ317" s="53"/>
      <c r="AM317" s="5">
        <v>2</v>
      </c>
      <c r="AN317" s="5">
        <v>0</v>
      </c>
      <c r="AO317" s="5">
        <v>10</v>
      </c>
      <c r="AP317" s="5">
        <v>0</v>
      </c>
      <c r="AQ317" s="5">
        <v>0.16666666666666671</v>
      </c>
      <c r="AR317" s="5">
        <v>0</v>
      </c>
      <c r="AS317" s="5">
        <v>0.83333333333333348</v>
      </c>
      <c r="AT317" s="5">
        <v>0</v>
      </c>
      <c r="AU317" s="43">
        <v>1.65</v>
      </c>
      <c r="AV317" s="43">
        <v>1.69</v>
      </c>
      <c r="AW317" s="43">
        <v>4.0000000000000042E-2</v>
      </c>
      <c r="AX317" s="43">
        <v>1.6779999999999999</v>
      </c>
      <c r="AY317" s="5">
        <v>1.6779999999999999</v>
      </c>
      <c r="AZ317" s="5">
        <v>4.2119665499999996</v>
      </c>
    </row>
    <row r="318" spans="1:54" x14ac:dyDescent="0.3">
      <c r="A318" s="5" t="s">
        <v>251</v>
      </c>
      <c r="B318" s="48" t="s">
        <v>946</v>
      </c>
      <c r="C318" s="41"/>
      <c r="D318" s="5"/>
      <c r="E318" s="5"/>
      <c r="F318" s="5">
        <v>2.68</v>
      </c>
      <c r="G318" s="5" t="s">
        <v>245</v>
      </c>
      <c r="H318" s="42">
        <v>-2</v>
      </c>
      <c r="I318" s="5">
        <v>-1</v>
      </c>
      <c r="J318" s="5"/>
      <c r="K318" s="5"/>
      <c r="L318" s="43">
        <v>0</v>
      </c>
      <c r="M318">
        <v>0</v>
      </c>
      <c r="N318">
        <v>0</v>
      </c>
      <c r="O318" s="5">
        <v>-1</v>
      </c>
      <c r="P318" s="5"/>
      <c r="Q318" s="5"/>
      <c r="R318" s="5"/>
      <c r="S318" s="5"/>
      <c r="T318" s="43">
        <v>0</v>
      </c>
      <c r="U318" s="43"/>
      <c r="V318" s="43"/>
      <c r="W318">
        <v>0</v>
      </c>
      <c r="Z318">
        <v>0</v>
      </c>
      <c r="AC318" s="5"/>
      <c r="AD318" s="5">
        <v>0</v>
      </c>
      <c r="AE318" s="57">
        <f t="shared" si="15"/>
        <v>0</v>
      </c>
      <c r="AF318" s="59">
        <v>0</v>
      </c>
      <c r="AG318" s="57">
        <v>0</v>
      </c>
      <c r="AH318" s="57">
        <v>0</v>
      </c>
      <c r="AJ318" s="53"/>
      <c r="AM318" s="5">
        <v>2</v>
      </c>
      <c r="AN318" s="5">
        <v>0</v>
      </c>
      <c r="AO318" s="5">
        <v>10</v>
      </c>
      <c r="AP318" s="5">
        <v>0</v>
      </c>
      <c r="AQ318" s="5">
        <v>0.16666666666666671</v>
      </c>
      <c r="AR318" s="5">
        <v>0</v>
      </c>
      <c r="AS318" s="5">
        <v>0.83333333333333337</v>
      </c>
      <c r="AT318" s="5">
        <v>0</v>
      </c>
      <c r="AU318" s="43">
        <v>1.65</v>
      </c>
      <c r="AV318" s="43">
        <v>1.69</v>
      </c>
      <c r="AW318" s="43">
        <v>4.0000000000000042E-2</v>
      </c>
      <c r="AX318" s="43">
        <v>1.67</v>
      </c>
      <c r="AY318" s="5">
        <v>1.67</v>
      </c>
      <c r="AZ318" s="5">
        <v>4.2620042500000004</v>
      </c>
    </row>
    <row r="319" spans="1:54" x14ac:dyDescent="0.3">
      <c r="A319" s="5" t="s">
        <v>250</v>
      </c>
      <c r="B319" s="48" t="s">
        <v>947</v>
      </c>
      <c r="C319" s="41"/>
      <c r="D319" s="5"/>
      <c r="E319" s="5"/>
      <c r="F319" s="5">
        <v>2.91</v>
      </c>
      <c r="G319" s="5" t="s">
        <v>245</v>
      </c>
      <c r="H319" s="42">
        <v>-2</v>
      </c>
      <c r="I319" s="5">
        <v>-1</v>
      </c>
      <c r="J319" s="5"/>
      <c r="K319" s="5"/>
      <c r="L319" s="43">
        <v>0</v>
      </c>
      <c r="M319">
        <v>0</v>
      </c>
      <c r="N319">
        <v>0</v>
      </c>
      <c r="O319" s="5">
        <v>-1</v>
      </c>
      <c r="P319" s="5"/>
      <c r="Q319" s="5"/>
      <c r="R319" s="5"/>
      <c r="S319" s="5"/>
      <c r="T319" s="43">
        <v>0</v>
      </c>
      <c r="U319" s="43"/>
      <c r="V319" s="43"/>
      <c r="W319">
        <v>0</v>
      </c>
      <c r="Z319">
        <v>0</v>
      </c>
      <c r="AC319" s="5"/>
      <c r="AD319" s="5">
        <v>0</v>
      </c>
      <c r="AE319" s="57">
        <f t="shared" si="15"/>
        <v>0</v>
      </c>
      <c r="AF319" s="59">
        <v>0</v>
      </c>
      <c r="AG319" s="57">
        <v>0</v>
      </c>
      <c r="AH319" s="57">
        <v>0</v>
      </c>
      <c r="AJ319" s="53"/>
      <c r="AM319" s="5">
        <v>2</v>
      </c>
      <c r="AN319" s="5">
        <v>0</v>
      </c>
      <c r="AO319" s="5">
        <v>10</v>
      </c>
      <c r="AP319" s="5">
        <v>0</v>
      </c>
      <c r="AQ319" s="5">
        <v>0.16666666666666671</v>
      </c>
      <c r="AR319" s="5">
        <v>0</v>
      </c>
      <c r="AS319" s="5">
        <v>0.83333333333333348</v>
      </c>
      <c r="AT319" s="5">
        <v>0</v>
      </c>
      <c r="AU319" s="43">
        <v>1.65</v>
      </c>
      <c r="AV319" s="43">
        <v>1.69</v>
      </c>
      <c r="AW319" s="43">
        <v>4.0000000000000042E-2</v>
      </c>
      <c r="AX319" s="43">
        <v>1.6619999999999999</v>
      </c>
      <c r="AY319" s="5">
        <v>1.6619999999999999</v>
      </c>
      <c r="AZ319" s="5">
        <v>4.3120419500000002</v>
      </c>
    </row>
    <row r="320" spans="1:54" x14ac:dyDescent="0.3">
      <c r="A320" s="5" t="s">
        <v>249</v>
      </c>
      <c r="B320" s="48" t="s">
        <v>948</v>
      </c>
      <c r="C320" s="41"/>
      <c r="D320" s="5"/>
      <c r="E320" s="5"/>
      <c r="F320" s="5">
        <v>3.36</v>
      </c>
      <c r="G320" s="5" t="s">
        <v>245</v>
      </c>
      <c r="H320" s="42">
        <v>-2</v>
      </c>
      <c r="I320" s="5">
        <v>-1</v>
      </c>
      <c r="J320" s="5"/>
      <c r="K320" s="5"/>
      <c r="L320" s="43">
        <v>0</v>
      </c>
      <c r="M320">
        <v>0</v>
      </c>
      <c r="N320">
        <v>0</v>
      </c>
      <c r="O320" s="5">
        <v>-1</v>
      </c>
      <c r="P320" s="5"/>
      <c r="Q320" s="5"/>
      <c r="R320" s="5"/>
      <c r="S320" s="5"/>
      <c r="T320" s="43">
        <v>0</v>
      </c>
      <c r="U320" s="43"/>
      <c r="V320" s="43"/>
      <c r="W320">
        <v>0</v>
      </c>
      <c r="Z320">
        <v>0</v>
      </c>
      <c r="AC320" s="5"/>
      <c r="AD320" s="5">
        <v>0</v>
      </c>
      <c r="AE320" s="57">
        <f t="shared" si="15"/>
        <v>0</v>
      </c>
      <c r="AF320" s="59">
        <v>0</v>
      </c>
      <c r="AG320" s="57">
        <v>0</v>
      </c>
      <c r="AH320" s="57">
        <v>0</v>
      </c>
      <c r="AJ320" s="53"/>
      <c r="AM320" s="5">
        <v>2</v>
      </c>
      <c r="AN320" s="5">
        <v>0</v>
      </c>
      <c r="AO320" s="5">
        <v>10</v>
      </c>
      <c r="AP320" s="5">
        <v>0</v>
      </c>
      <c r="AQ320" s="5">
        <v>0.16666666666666671</v>
      </c>
      <c r="AR320" s="5">
        <v>0</v>
      </c>
      <c r="AS320" s="5">
        <v>0.83333333333333337</v>
      </c>
      <c r="AT320" s="5">
        <v>0</v>
      </c>
      <c r="AU320" s="43">
        <v>1.65</v>
      </c>
      <c r="AV320" s="43">
        <v>1.69</v>
      </c>
      <c r="AW320" s="43">
        <v>4.0000000000000042E-2</v>
      </c>
      <c r="AX320" s="43">
        <v>1.6539999999999999</v>
      </c>
      <c r="AY320" s="5">
        <v>1.6539999999999999</v>
      </c>
      <c r="AZ320" s="5">
        <v>4.3620796500000001</v>
      </c>
    </row>
    <row r="321" spans="1:54" x14ac:dyDescent="0.3">
      <c r="A321" s="2" t="s">
        <v>248</v>
      </c>
      <c r="B321" s="15" t="s">
        <v>820</v>
      </c>
      <c r="C321" s="15"/>
      <c r="F321" s="2">
        <v>3.6</v>
      </c>
      <c r="G321" s="2" t="s">
        <v>245</v>
      </c>
      <c r="H321" s="11" t="s">
        <v>597</v>
      </c>
      <c r="I321" t="s">
        <v>671</v>
      </c>
      <c r="J321" t="s">
        <v>1176</v>
      </c>
      <c r="L321" s="27">
        <v>50</v>
      </c>
      <c r="M321">
        <v>2</v>
      </c>
      <c r="N321">
        <v>0</v>
      </c>
      <c r="T321" s="27">
        <v>12.345150759999999</v>
      </c>
      <c r="U321" s="27">
        <v>15.34169717</v>
      </c>
      <c r="V321" s="27">
        <v>13.410947439999999</v>
      </c>
      <c r="W321">
        <v>3.8</v>
      </c>
      <c r="X321">
        <v>3.8</v>
      </c>
      <c r="Y321">
        <v>6.23</v>
      </c>
      <c r="Z321">
        <v>0</v>
      </c>
      <c r="AD321">
        <v>0</v>
      </c>
      <c r="AE321" s="57">
        <f t="shared" si="15"/>
        <v>0</v>
      </c>
      <c r="AF321" s="59">
        <v>2502.9167389596269</v>
      </c>
      <c r="AG321" s="57">
        <v>77.908684554932648</v>
      </c>
      <c r="AH321" s="57">
        <v>0</v>
      </c>
      <c r="AJ321" s="53">
        <v>0</v>
      </c>
      <c r="AK321" s="54">
        <v>0</v>
      </c>
      <c r="AM321" s="30">
        <v>2</v>
      </c>
      <c r="AN321" s="30">
        <v>2</v>
      </c>
      <c r="AO321" s="30">
        <v>5</v>
      </c>
      <c r="AP321" s="30">
        <v>0</v>
      </c>
      <c r="AQ321" s="30">
        <v>0.22222222222222221</v>
      </c>
      <c r="AR321" s="30">
        <v>0.22222222222222221</v>
      </c>
      <c r="AS321" s="30">
        <v>0.55555555555555558</v>
      </c>
      <c r="AT321" s="30">
        <v>0</v>
      </c>
      <c r="AU321" s="27">
        <v>1.65</v>
      </c>
      <c r="AV321" s="27">
        <v>2.58</v>
      </c>
      <c r="AW321" s="27">
        <v>0.93000000000000016</v>
      </c>
      <c r="AX321" s="27">
        <v>2.1150000000000002</v>
      </c>
      <c r="AY321">
        <v>2.1150000000000002</v>
      </c>
      <c r="AZ321">
        <v>5.3028278780000004</v>
      </c>
      <c r="BA321" s="62">
        <v>0.46813521899838401</v>
      </c>
      <c r="BB321" s="62">
        <v>0.6015778510039812</v>
      </c>
    </row>
    <row r="322" spans="1:54" x14ac:dyDescent="0.3">
      <c r="A322" s="2" t="s">
        <v>15</v>
      </c>
      <c r="B322" s="15" t="s">
        <v>704</v>
      </c>
      <c r="C322" s="15"/>
      <c r="F322" s="2">
        <v>4.49</v>
      </c>
      <c r="G322" s="2" t="s">
        <v>253</v>
      </c>
      <c r="H322" s="11" t="s">
        <v>537</v>
      </c>
      <c r="I322" t="s">
        <v>618</v>
      </c>
      <c r="J322"/>
      <c r="L322" s="27">
        <v>4</v>
      </c>
      <c r="M322">
        <v>4</v>
      </c>
      <c r="N322">
        <v>0</v>
      </c>
      <c r="T322" s="27">
        <v>5.63450966</v>
      </c>
      <c r="U322" s="27">
        <v>7.6422105</v>
      </c>
      <c r="V322" s="27">
        <v>11.066420430000001</v>
      </c>
      <c r="W322">
        <v>11.013</v>
      </c>
      <c r="X322">
        <v>7.6319999999999997</v>
      </c>
      <c r="Y322">
        <v>5.6210000000000004</v>
      </c>
      <c r="Z322">
        <v>0</v>
      </c>
      <c r="AD322">
        <v>12</v>
      </c>
      <c r="AE322" s="57">
        <f t="shared" si="15"/>
        <v>0</v>
      </c>
      <c r="AF322" s="59">
        <v>476.5212686940929</v>
      </c>
      <c r="AG322" s="57">
        <v>472.45188513599999</v>
      </c>
      <c r="AH322" s="57">
        <v>0</v>
      </c>
      <c r="AJ322" s="53">
        <v>0.1007300264509579</v>
      </c>
      <c r="AK322" s="54">
        <v>0.1015976473163669</v>
      </c>
      <c r="AM322" s="30">
        <v>2</v>
      </c>
      <c r="AN322" s="30">
        <v>2.666666666666667</v>
      </c>
      <c r="AO322" s="30">
        <v>0.66666666666666663</v>
      </c>
      <c r="AP322" s="30">
        <v>3.1111111111111112</v>
      </c>
      <c r="AQ322" s="30">
        <v>0.23684210526315791</v>
      </c>
      <c r="AR322" s="30">
        <v>0.31578947368421051</v>
      </c>
      <c r="AS322" s="30">
        <v>7.8947368421052627E-2</v>
      </c>
      <c r="AT322" s="30">
        <v>0.36842105263157893</v>
      </c>
      <c r="AU322" s="27">
        <v>0.95</v>
      </c>
      <c r="AV322" s="27">
        <v>3.44</v>
      </c>
      <c r="AW322" s="27">
        <v>2.4900000000000002</v>
      </c>
      <c r="AX322" s="27">
        <v>2.7322222222222221</v>
      </c>
      <c r="AY322">
        <v>2.7322222222222221</v>
      </c>
      <c r="AZ322">
        <v>6.2204042916666662</v>
      </c>
      <c r="BA322" s="62">
        <v>0.5362582325986015</v>
      </c>
      <c r="BB322" s="62">
        <v>0.54087720122437066</v>
      </c>
    </row>
    <row r="323" spans="1:54" x14ac:dyDescent="0.3">
      <c r="A323" s="2" t="s">
        <v>254</v>
      </c>
      <c r="B323" s="15" t="s">
        <v>821</v>
      </c>
      <c r="C323" s="15"/>
      <c r="F323" s="2">
        <v>4.8099999999999996</v>
      </c>
      <c r="G323" s="2" t="s">
        <v>253</v>
      </c>
      <c r="H323" s="11" t="s">
        <v>598</v>
      </c>
      <c r="I323">
        <v>-1</v>
      </c>
      <c r="J323"/>
      <c r="L323" s="27">
        <v>4</v>
      </c>
      <c r="M323">
        <v>0</v>
      </c>
      <c r="N323">
        <v>0</v>
      </c>
      <c r="T323" s="27">
        <v>5.8119930000000002</v>
      </c>
      <c r="U323" s="27">
        <v>10.228956</v>
      </c>
      <c r="V323" s="27">
        <v>17.904929589999998</v>
      </c>
      <c r="W323">
        <v>0</v>
      </c>
      <c r="Z323">
        <v>0</v>
      </c>
      <c r="AD323">
        <v>18</v>
      </c>
      <c r="AE323" s="57">
        <f t="shared" ref="AE323:AE385" si="18">O323*P323*Q323</f>
        <v>0</v>
      </c>
      <c r="AF323" s="59">
        <v>882.26177591634428</v>
      </c>
      <c r="AG323" s="57">
        <v>0</v>
      </c>
      <c r="AH323" s="57">
        <v>0</v>
      </c>
      <c r="AJ323" s="53">
        <v>8.1608431834438916E-2</v>
      </c>
      <c r="AM323" s="30">
        <v>2</v>
      </c>
      <c r="AN323" s="30">
        <v>2.4</v>
      </c>
      <c r="AO323" s="30">
        <v>0.4</v>
      </c>
      <c r="AP323" s="30">
        <v>1.8666666666666669</v>
      </c>
      <c r="AQ323" s="30">
        <v>0.3</v>
      </c>
      <c r="AR323" s="30">
        <v>0.36</v>
      </c>
      <c r="AS323" s="30">
        <v>0.06</v>
      </c>
      <c r="AT323" s="30">
        <v>0.28000000000000003</v>
      </c>
      <c r="AU323" s="27">
        <v>0.95</v>
      </c>
      <c r="AV323" s="27">
        <v>3.44</v>
      </c>
      <c r="AW323" s="27">
        <v>2.4900000000000002</v>
      </c>
      <c r="AX323" s="27">
        <v>2.5173333333333332</v>
      </c>
      <c r="AY323">
        <v>2.5173333333333341</v>
      </c>
      <c r="AZ323">
        <v>5.8148519500000004</v>
      </c>
      <c r="BA323" s="62">
        <v>0.53464553504946077</v>
      </c>
    </row>
    <row r="324" spans="1:54" x14ac:dyDescent="0.3">
      <c r="A324" s="2" t="s">
        <v>221</v>
      </c>
      <c r="B324" s="15" t="s">
        <v>812</v>
      </c>
      <c r="C324" s="15"/>
      <c r="F324" s="2">
        <v>4.75</v>
      </c>
      <c r="G324" s="2" t="s">
        <v>253</v>
      </c>
      <c r="H324" s="11" t="s">
        <v>593</v>
      </c>
      <c r="I324">
        <v>-1</v>
      </c>
      <c r="J324"/>
      <c r="L324" s="27">
        <v>1</v>
      </c>
      <c r="M324">
        <v>0</v>
      </c>
      <c r="N324">
        <v>0</v>
      </c>
      <c r="T324" s="27">
        <v>5.6694849300000003</v>
      </c>
      <c r="U324" s="27">
        <v>5.6694842000000003</v>
      </c>
      <c r="V324" s="27">
        <v>11.54266629</v>
      </c>
      <c r="W324">
        <v>0</v>
      </c>
      <c r="Z324">
        <v>0</v>
      </c>
      <c r="AD324">
        <v>30</v>
      </c>
      <c r="AE324" s="57">
        <f t="shared" si="18"/>
        <v>0</v>
      </c>
      <c r="AF324" s="59">
        <v>321.30962315738361</v>
      </c>
      <c r="AG324" s="57">
        <v>0</v>
      </c>
      <c r="AH324" s="57">
        <v>0</v>
      </c>
      <c r="AJ324" s="53">
        <v>9.3367885173191417E-2</v>
      </c>
      <c r="AM324" s="30">
        <v>2</v>
      </c>
      <c r="AN324" s="30">
        <v>2.5</v>
      </c>
      <c r="AO324" s="30">
        <v>0.5</v>
      </c>
      <c r="AP324" s="30">
        <v>2.333333333333333</v>
      </c>
      <c r="AQ324" s="30">
        <v>0.27272727272727282</v>
      </c>
      <c r="AR324" s="30">
        <v>0.34090909090909088</v>
      </c>
      <c r="AS324" s="30">
        <v>6.8181818181818191E-2</v>
      </c>
      <c r="AT324" s="30">
        <v>0.31818181818181818</v>
      </c>
      <c r="AU324" s="27">
        <v>0.95</v>
      </c>
      <c r="AV324" s="27">
        <v>3.44</v>
      </c>
      <c r="AW324" s="27">
        <v>2.4900000000000002</v>
      </c>
      <c r="AX324" s="27">
        <v>2.5979166666666669</v>
      </c>
      <c r="AY324">
        <v>2.597916666666666</v>
      </c>
      <c r="AZ324">
        <v>5.966934078125</v>
      </c>
      <c r="BA324" s="62">
        <v>0.56583721757051464</v>
      </c>
    </row>
    <row r="325" spans="1:54" x14ac:dyDescent="0.3">
      <c r="A325" s="2" t="s">
        <v>255</v>
      </c>
      <c r="B325" s="15" t="s">
        <v>822</v>
      </c>
      <c r="C325" s="15"/>
      <c r="F325" s="2">
        <v>1.55</v>
      </c>
      <c r="G325" s="2" t="s">
        <v>256</v>
      </c>
      <c r="H325" s="11" t="s">
        <v>599</v>
      </c>
      <c r="I325" t="s">
        <v>672</v>
      </c>
      <c r="J325"/>
      <c r="L325" s="27">
        <v>2</v>
      </c>
      <c r="M325">
        <v>4</v>
      </c>
      <c r="N325">
        <v>0</v>
      </c>
      <c r="T325" s="27">
        <v>6.8866614799999999</v>
      </c>
      <c r="U325" s="27">
        <v>6.8866614799999999</v>
      </c>
      <c r="V325" s="27">
        <v>6.8866614799999999</v>
      </c>
      <c r="W325">
        <v>8.51</v>
      </c>
      <c r="X325">
        <v>8.51</v>
      </c>
      <c r="Y325">
        <v>5.8140000000000001</v>
      </c>
      <c r="Z325">
        <v>0</v>
      </c>
      <c r="AD325">
        <v>8</v>
      </c>
      <c r="AE325" s="57">
        <f t="shared" si="18"/>
        <v>0</v>
      </c>
      <c r="AF325" s="59">
        <v>222.33131811857061</v>
      </c>
      <c r="AG325" s="57">
        <v>421.05046140000002</v>
      </c>
      <c r="AH325" s="57">
        <v>0</v>
      </c>
      <c r="AJ325" s="53">
        <v>7.1964670274059672E-2</v>
      </c>
      <c r="AK325" s="54">
        <v>7.6000391719318994E-2</v>
      </c>
      <c r="AM325" s="30">
        <v>1.857142857142857</v>
      </c>
      <c r="AN325" s="30">
        <v>3.1428571428571428</v>
      </c>
      <c r="AO325" s="30">
        <v>4.2857142857142856</v>
      </c>
      <c r="AP325" s="30">
        <v>4</v>
      </c>
      <c r="AQ325" s="30">
        <v>0.1397849462365591</v>
      </c>
      <c r="AR325" s="30">
        <v>0.23655913978494619</v>
      </c>
      <c r="AS325" s="30">
        <v>0.32258064516129031</v>
      </c>
      <c r="AT325" s="30">
        <v>0.30107526881720431</v>
      </c>
      <c r="AU325" s="27">
        <v>1.9</v>
      </c>
      <c r="AV325" s="27">
        <v>3.44</v>
      </c>
      <c r="AW325" s="27">
        <v>1.54</v>
      </c>
      <c r="AX325" s="27">
        <v>2.8142857142857141</v>
      </c>
      <c r="AY325">
        <v>2.8142857142857141</v>
      </c>
      <c r="AZ325">
        <v>6.1238972471428568</v>
      </c>
      <c r="BA325" s="62">
        <v>0.44701389447074941</v>
      </c>
      <c r="BB325" s="62">
        <v>0.47208207797488139</v>
      </c>
    </row>
    <row r="326" spans="1:54" x14ac:dyDescent="0.3">
      <c r="A326" s="2" t="s">
        <v>0</v>
      </c>
      <c r="B326" s="15" t="s">
        <v>689</v>
      </c>
      <c r="C326" s="15"/>
      <c r="F326" s="2">
        <v>3.3</v>
      </c>
      <c r="G326" s="2" t="s">
        <v>257</v>
      </c>
      <c r="H326" s="11" t="s">
        <v>527</v>
      </c>
      <c r="I326" t="s">
        <v>610</v>
      </c>
      <c r="J326"/>
      <c r="L326" s="27">
        <v>4</v>
      </c>
      <c r="M326">
        <v>4</v>
      </c>
      <c r="N326">
        <v>0</v>
      </c>
      <c r="T326" s="27">
        <v>6.6040679999999998</v>
      </c>
      <c r="U326" s="27">
        <v>7.9389519999999996</v>
      </c>
      <c r="V326" s="27">
        <v>33.703336</v>
      </c>
      <c r="W326">
        <v>7.83</v>
      </c>
      <c r="X326">
        <v>33.209989999999998</v>
      </c>
      <c r="Y326">
        <v>6.46</v>
      </c>
      <c r="Z326">
        <v>0</v>
      </c>
      <c r="AD326">
        <v>34</v>
      </c>
      <c r="AE326" s="57">
        <f t="shared" si="18"/>
        <v>0</v>
      </c>
      <c r="AF326" s="59">
        <v>1767.0449718798691</v>
      </c>
      <c r="AG326" s="57">
        <v>1679.8210721820001</v>
      </c>
      <c r="AH326" s="57">
        <v>0</v>
      </c>
      <c r="AJ326" s="53">
        <v>7.6964651247849417E-2</v>
      </c>
      <c r="AK326" s="54">
        <v>8.0961003676030277E-2</v>
      </c>
      <c r="AM326" s="30">
        <v>1.62962962962963</v>
      </c>
      <c r="AN326" s="30">
        <v>2.518518518518519</v>
      </c>
      <c r="AO326" s="30">
        <v>0.88888888888888884</v>
      </c>
      <c r="AP326" s="30">
        <v>0</v>
      </c>
      <c r="AQ326" s="30">
        <v>0.32352941176470579</v>
      </c>
      <c r="AR326" s="30">
        <v>0.5</v>
      </c>
      <c r="AS326" s="30">
        <v>0.1764705882352941</v>
      </c>
      <c r="AT326" s="30">
        <v>0</v>
      </c>
      <c r="AU326" s="27">
        <v>0.82</v>
      </c>
      <c r="AV326" s="27">
        <v>3.44</v>
      </c>
      <c r="AW326" s="27">
        <v>2.62</v>
      </c>
      <c r="AX326" s="27">
        <v>2.642962962962963</v>
      </c>
      <c r="AY326">
        <v>2.642962962962963</v>
      </c>
      <c r="AZ326">
        <v>5.9587362692592576</v>
      </c>
      <c r="BA326" s="62">
        <v>0.48264383878002159</v>
      </c>
      <c r="BB326" s="62">
        <v>0.50770488753139842</v>
      </c>
    </row>
    <row r="327" spans="1:54" x14ac:dyDescent="0.3">
      <c r="A327" s="2" t="s">
        <v>215</v>
      </c>
      <c r="B327" s="15" t="s">
        <v>738</v>
      </c>
      <c r="C327" s="15"/>
      <c r="F327" s="2">
        <v>4.13</v>
      </c>
      <c r="G327" s="2" t="s">
        <v>258</v>
      </c>
      <c r="H327" s="11" t="s">
        <v>591</v>
      </c>
      <c r="I327" t="s">
        <v>640</v>
      </c>
      <c r="J327"/>
      <c r="L327" s="27">
        <v>1</v>
      </c>
      <c r="M327">
        <v>1</v>
      </c>
      <c r="N327">
        <v>0</v>
      </c>
      <c r="T327" s="27">
        <v>3.950634</v>
      </c>
      <c r="U327" s="27">
        <v>3.950634</v>
      </c>
      <c r="V327" s="27">
        <v>15.513552000000001</v>
      </c>
      <c r="W327">
        <v>3.8658999999999999</v>
      </c>
      <c r="X327">
        <v>3.8658999999999999</v>
      </c>
      <c r="Y327">
        <v>15.2538</v>
      </c>
      <c r="Z327">
        <v>0</v>
      </c>
      <c r="AD327">
        <v>20</v>
      </c>
      <c r="AE327" s="57">
        <f t="shared" si="18"/>
        <v>0</v>
      </c>
      <c r="AF327" s="59">
        <v>242.1279024923125</v>
      </c>
      <c r="AG327" s="57">
        <v>227.970829547178</v>
      </c>
      <c r="AH327" s="57">
        <v>0</v>
      </c>
      <c r="AJ327" s="53">
        <v>8.2600971611006269E-2</v>
      </c>
      <c r="AK327" s="54">
        <v>8.7730522539775438E-2</v>
      </c>
      <c r="AM327" s="30">
        <v>1.9375</v>
      </c>
      <c r="AN327" s="30">
        <v>2.5</v>
      </c>
      <c r="AO327" s="30">
        <v>0.5625</v>
      </c>
      <c r="AP327" s="30">
        <v>2.625</v>
      </c>
      <c r="AQ327" s="30">
        <v>0.25409836065573771</v>
      </c>
      <c r="AR327" s="30">
        <v>0.32786885245901642</v>
      </c>
      <c r="AS327" s="30">
        <v>7.3770491803278687E-2</v>
      </c>
      <c r="AT327" s="30">
        <v>0.34426229508196721</v>
      </c>
      <c r="AU327" s="27">
        <v>0.79</v>
      </c>
      <c r="AV327" s="27">
        <v>3.44</v>
      </c>
      <c r="AW327" s="27">
        <v>2.65</v>
      </c>
      <c r="AX327" s="27">
        <v>2.6056249999999999</v>
      </c>
      <c r="AY327">
        <v>2.6056249999999999</v>
      </c>
      <c r="AZ327">
        <v>5.9703320286696879</v>
      </c>
      <c r="BA327" s="62">
        <v>0.52453741991489755</v>
      </c>
      <c r="BB327" s="62">
        <v>0.55711138795694093</v>
      </c>
    </row>
    <row r="328" spans="1:54" x14ac:dyDescent="0.3">
      <c r="A328" s="2" t="s">
        <v>259</v>
      </c>
      <c r="B328" s="19" t="s">
        <v>738</v>
      </c>
      <c r="C328" s="15"/>
      <c r="D328" s="2" t="s">
        <v>680</v>
      </c>
      <c r="E328" s="2">
        <v>0.3</v>
      </c>
      <c r="F328" s="2">
        <v>2.17</v>
      </c>
      <c r="G328" s="2" t="s">
        <v>258</v>
      </c>
      <c r="H328" s="11" t="s">
        <v>591</v>
      </c>
      <c r="I328" t="s">
        <v>640</v>
      </c>
      <c r="J328"/>
      <c r="L328" s="27">
        <v>1</v>
      </c>
      <c r="M328">
        <v>1</v>
      </c>
      <c r="N328">
        <v>0</v>
      </c>
      <c r="T328" s="27">
        <v>3.950634</v>
      </c>
      <c r="U328" s="27">
        <v>3.950634</v>
      </c>
      <c r="V328" s="27">
        <v>15.513552000000001</v>
      </c>
      <c r="W328">
        <v>3.8658999999999999</v>
      </c>
      <c r="X328">
        <v>3.8658999999999999</v>
      </c>
      <c r="Y328">
        <v>15.2538</v>
      </c>
      <c r="Z328">
        <v>0</v>
      </c>
      <c r="AD328">
        <v>20</v>
      </c>
      <c r="AE328" s="57">
        <f t="shared" si="18"/>
        <v>0</v>
      </c>
      <c r="AF328" s="59">
        <v>242.1279024923125</v>
      </c>
      <c r="AG328" s="57">
        <v>227.970829547178</v>
      </c>
      <c r="AH328" s="57">
        <v>0</v>
      </c>
      <c r="AJ328" s="53">
        <v>8.2600971611006269E-2</v>
      </c>
      <c r="AK328" s="54">
        <v>8.7730522539775438E-2</v>
      </c>
      <c r="AM328" s="30">
        <v>1.9375</v>
      </c>
      <c r="AN328" s="30">
        <v>2.5</v>
      </c>
      <c r="AO328" s="30">
        <v>0.5625</v>
      </c>
      <c r="AP328" s="30">
        <v>2.625</v>
      </c>
      <c r="AQ328" s="30">
        <v>0.25409836065573771</v>
      </c>
      <c r="AR328" s="30">
        <v>0.32786885245901642</v>
      </c>
      <c r="AS328" s="30">
        <v>7.3770491803278687E-2</v>
      </c>
      <c r="AT328" s="30">
        <v>0.34426229508196721</v>
      </c>
      <c r="AU328" s="27">
        <v>0.79</v>
      </c>
      <c r="AV328" s="27">
        <v>3.44</v>
      </c>
      <c r="AW328" s="27">
        <v>2.65</v>
      </c>
      <c r="AX328" s="27">
        <v>2.6056249999999999</v>
      </c>
      <c r="AY328">
        <v>2.6056249999999999</v>
      </c>
      <c r="AZ328">
        <v>5.9703320286696879</v>
      </c>
      <c r="BA328" s="62">
        <v>0.52453741991489755</v>
      </c>
      <c r="BB328" s="62">
        <v>0.55711138795694093</v>
      </c>
    </row>
    <row r="329" spans="1:54" x14ac:dyDescent="0.3">
      <c r="A329" s="2" t="s">
        <v>4</v>
      </c>
      <c r="B329" s="15" t="s">
        <v>693</v>
      </c>
      <c r="C329" s="15"/>
      <c r="F329" s="2">
        <v>3.35</v>
      </c>
      <c r="G329" s="2" t="s">
        <v>260</v>
      </c>
      <c r="H329" s="11" t="s">
        <v>531</v>
      </c>
      <c r="I329" t="s">
        <v>613</v>
      </c>
      <c r="J329"/>
      <c r="L329" s="27">
        <v>4</v>
      </c>
      <c r="M329">
        <v>4</v>
      </c>
      <c r="N329">
        <v>0</v>
      </c>
      <c r="T329" s="27">
        <v>7.8084429999999996</v>
      </c>
      <c r="U329" s="27">
        <v>7.8548809999999998</v>
      </c>
      <c r="V329" s="27">
        <v>15.19056011</v>
      </c>
      <c r="W329">
        <v>3.8801999999999999</v>
      </c>
      <c r="X329">
        <v>29.507999999999999</v>
      </c>
      <c r="Y329">
        <v>7.7140000000000004</v>
      </c>
      <c r="Z329">
        <v>0</v>
      </c>
      <c r="AD329">
        <v>20</v>
      </c>
      <c r="AE329" s="57">
        <f t="shared" si="18"/>
        <v>0</v>
      </c>
      <c r="AF329" s="59">
        <v>924.74694800021894</v>
      </c>
      <c r="AG329" s="57">
        <v>883.22940750240002</v>
      </c>
      <c r="AH329" s="57">
        <v>0</v>
      </c>
      <c r="AJ329" s="53">
        <v>8.6510153045653584E-2</v>
      </c>
      <c r="AK329" s="54">
        <v>9.0576694254581439E-2</v>
      </c>
      <c r="AM329" s="30">
        <v>1.75</v>
      </c>
      <c r="AN329" s="30">
        <v>2.5</v>
      </c>
      <c r="AO329" s="30">
        <v>0.75</v>
      </c>
      <c r="AP329" s="30">
        <v>0</v>
      </c>
      <c r="AQ329" s="30">
        <v>0.35</v>
      </c>
      <c r="AR329" s="30">
        <v>0.5</v>
      </c>
      <c r="AS329" s="30">
        <v>0.15</v>
      </c>
      <c r="AT329" s="30">
        <v>0</v>
      </c>
      <c r="AU329" s="27">
        <v>0.82</v>
      </c>
      <c r="AV329" s="27">
        <v>3.44</v>
      </c>
      <c r="AW329" s="27">
        <v>2.62</v>
      </c>
      <c r="AX329" s="27">
        <v>2.6262500000000002</v>
      </c>
      <c r="AY329">
        <v>2.6262500000000002</v>
      </c>
      <c r="AZ329">
        <v>5.96680968125</v>
      </c>
      <c r="BA329" s="62">
        <v>0.50555206026575039</v>
      </c>
      <c r="BB329" s="62">
        <v>0</v>
      </c>
    </row>
    <row r="330" spans="1:54" x14ac:dyDescent="0.3">
      <c r="A330" s="2" t="s">
        <v>38</v>
      </c>
      <c r="B330" s="15" t="s">
        <v>718</v>
      </c>
      <c r="C330" s="15"/>
      <c r="F330" s="2">
        <v>3.92</v>
      </c>
      <c r="G330" s="2" t="s">
        <v>261</v>
      </c>
      <c r="H330" s="11" t="s">
        <v>549</v>
      </c>
      <c r="I330" t="s">
        <v>630</v>
      </c>
      <c r="J330"/>
      <c r="L330" s="27">
        <v>1</v>
      </c>
      <c r="M330">
        <v>1</v>
      </c>
      <c r="N330">
        <v>0</v>
      </c>
      <c r="T330" s="27">
        <v>5.8532381300000003</v>
      </c>
      <c r="U330" s="27">
        <v>5.8532371599999999</v>
      </c>
      <c r="V330" s="27">
        <v>11.912811489999999</v>
      </c>
      <c r="W330">
        <v>5.7946</v>
      </c>
      <c r="X330">
        <v>5.7946</v>
      </c>
      <c r="Y330">
        <v>11.787599999999999</v>
      </c>
      <c r="Z330">
        <v>0</v>
      </c>
      <c r="AD330">
        <v>30</v>
      </c>
      <c r="AE330" s="57">
        <f t="shared" si="18"/>
        <v>0</v>
      </c>
      <c r="AF330" s="59">
        <v>353.45760058531442</v>
      </c>
      <c r="AG330" s="57">
        <v>342.77011164986573</v>
      </c>
      <c r="AH330" s="57">
        <v>0</v>
      </c>
      <c r="AJ330" s="53">
        <v>8.487580957467307E-2</v>
      </c>
      <c r="AK330" s="54">
        <v>8.752221672887435E-2</v>
      </c>
      <c r="AM330" s="30">
        <v>1.833333333333333</v>
      </c>
      <c r="AN330" s="30">
        <v>2.5</v>
      </c>
      <c r="AO330" s="30">
        <v>0.66666666666666663</v>
      </c>
      <c r="AP330" s="30">
        <v>0</v>
      </c>
      <c r="AQ330" s="30">
        <v>0.36666666666666659</v>
      </c>
      <c r="AR330" s="30">
        <v>0.5</v>
      </c>
      <c r="AS330" s="30">
        <v>0.1333333333333333</v>
      </c>
      <c r="AT330" s="30">
        <v>0</v>
      </c>
      <c r="AU330" s="27">
        <v>0.89</v>
      </c>
      <c r="AV330" s="27">
        <v>3.44</v>
      </c>
      <c r="AW330" s="27">
        <v>2.5499999999999998</v>
      </c>
      <c r="AX330" s="27">
        <v>2.6020833333333329</v>
      </c>
      <c r="AY330">
        <v>2.6020833333333329</v>
      </c>
      <c r="AZ330">
        <v>5.9098726145833336</v>
      </c>
      <c r="BA330" s="62">
        <v>0.57410011132036598</v>
      </c>
      <c r="BB330" s="62">
        <v>0.59200041353179045</v>
      </c>
    </row>
    <row r="331" spans="1:54" x14ac:dyDescent="0.3">
      <c r="A331" s="2" t="s">
        <v>4</v>
      </c>
      <c r="B331" s="22" t="s">
        <v>693</v>
      </c>
      <c r="C331" s="15"/>
      <c r="F331" s="2">
        <v>3.55</v>
      </c>
      <c r="G331" s="2" t="s">
        <v>263</v>
      </c>
      <c r="H331" s="11">
        <v>-1</v>
      </c>
      <c r="I331">
        <v>-1</v>
      </c>
      <c r="J331"/>
      <c r="K331" s="2">
        <v>4</v>
      </c>
      <c r="L331" s="27">
        <v>0</v>
      </c>
      <c r="M331">
        <v>0</v>
      </c>
      <c r="N331">
        <v>0</v>
      </c>
      <c r="O331" s="2">
        <v>3.8450000000000002</v>
      </c>
      <c r="P331" s="2">
        <v>29.35</v>
      </c>
      <c r="Q331" s="2">
        <v>7.6580000000000004</v>
      </c>
      <c r="R331" s="2" t="s">
        <v>472</v>
      </c>
      <c r="T331" s="27">
        <v>0</v>
      </c>
      <c r="U331" s="27"/>
      <c r="V331" s="27"/>
      <c r="W331">
        <v>0</v>
      </c>
      <c r="Z331">
        <v>0</v>
      </c>
      <c r="AD331">
        <v>20</v>
      </c>
      <c r="AE331" s="57">
        <f t="shared" si="18"/>
        <v>864.21104350000007</v>
      </c>
      <c r="AF331" s="59">
        <v>0</v>
      </c>
      <c r="AG331" s="57">
        <v>0</v>
      </c>
      <c r="AH331" s="57">
        <v>0</v>
      </c>
      <c r="AI331" s="54">
        <f t="shared" ref="AI331:AI332" si="19">K331*AD331/AE331</f>
        <v>9.256998114257492E-2</v>
      </c>
      <c r="AJ331" s="53"/>
      <c r="AM331" s="30">
        <v>1.75</v>
      </c>
      <c r="AN331" s="30">
        <v>2.5</v>
      </c>
      <c r="AO331" s="30">
        <v>0.75</v>
      </c>
      <c r="AP331" s="30">
        <v>0</v>
      </c>
      <c r="AQ331" s="30">
        <v>0.35</v>
      </c>
      <c r="AR331" s="30">
        <v>0.5</v>
      </c>
      <c r="AS331" s="30">
        <v>0.15</v>
      </c>
      <c r="AT331" s="30">
        <v>0</v>
      </c>
      <c r="AU331" s="27">
        <v>0.82</v>
      </c>
      <c r="AV331" s="27">
        <v>3.44</v>
      </c>
      <c r="AW331" s="27">
        <v>2.62</v>
      </c>
      <c r="AX331" s="27">
        <v>2.6262500000000002</v>
      </c>
      <c r="AY331">
        <v>2.7466666666666661</v>
      </c>
      <c r="AZ331">
        <v>6.2031928980000002</v>
      </c>
    </row>
    <row r="332" spans="1:54" x14ac:dyDescent="0.3">
      <c r="A332" s="2" t="s">
        <v>4</v>
      </c>
      <c r="B332" s="22" t="s">
        <v>693</v>
      </c>
      <c r="C332" s="15"/>
      <c r="D332" s="2" t="s">
        <v>680</v>
      </c>
      <c r="E332" s="2">
        <v>1.37</v>
      </c>
      <c r="F332" s="2">
        <v>3.03</v>
      </c>
      <c r="G332" s="2" t="s">
        <v>263</v>
      </c>
      <c r="H332" s="11">
        <v>-1</v>
      </c>
      <c r="I332">
        <v>-1</v>
      </c>
      <c r="J332"/>
      <c r="K332" s="2">
        <v>4</v>
      </c>
      <c r="L332" s="27">
        <v>0</v>
      </c>
      <c r="M332">
        <v>0</v>
      </c>
      <c r="N332">
        <v>0</v>
      </c>
      <c r="O332" s="2">
        <v>3.8490000000000002</v>
      </c>
      <c r="P332" s="2">
        <v>29.42</v>
      </c>
      <c r="Q332" s="2">
        <v>7.6680000000000001</v>
      </c>
      <c r="R332" s="2" t="s">
        <v>472</v>
      </c>
      <c r="T332" s="27">
        <v>0</v>
      </c>
      <c r="U332" s="27"/>
      <c r="V332" s="27"/>
      <c r="W332">
        <v>0</v>
      </c>
      <c r="Z332">
        <v>0</v>
      </c>
      <c r="AD332">
        <v>20</v>
      </c>
      <c r="AE332" s="57">
        <f t="shared" si="18"/>
        <v>868.30576344000008</v>
      </c>
      <c r="AF332" s="59">
        <v>0</v>
      </c>
      <c r="AG332" s="57">
        <v>0</v>
      </c>
      <c r="AH332" s="57">
        <v>0</v>
      </c>
      <c r="AI332" s="54">
        <f t="shared" si="19"/>
        <v>9.2133443503888482E-2</v>
      </c>
      <c r="AJ332" s="53"/>
      <c r="AM332" s="30">
        <v>1.75</v>
      </c>
      <c r="AN332" s="30">
        <v>2.5</v>
      </c>
      <c r="AO332" s="30">
        <v>0.75</v>
      </c>
      <c r="AP332" s="30">
        <v>0</v>
      </c>
      <c r="AQ332" s="30">
        <v>0.35</v>
      </c>
      <c r="AR332" s="30">
        <v>0.5</v>
      </c>
      <c r="AS332" s="30">
        <v>0.15</v>
      </c>
      <c r="AT332" s="30">
        <v>0</v>
      </c>
      <c r="AU332" s="27">
        <v>0.82</v>
      </c>
      <c r="AV332" s="27">
        <v>3.44</v>
      </c>
      <c r="AW332" s="27">
        <v>2.62</v>
      </c>
      <c r="AX332" s="27">
        <v>2.6262500000000002</v>
      </c>
      <c r="AY332">
        <v>2.7466666666666661</v>
      </c>
      <c r="AZ332">
        <v>6.2031928980000002</v>
      </c>
    </row>
    <row r="333" spans="1:54" x14ac:dyDescent="0.3">
      <c r="A333" s="2" t="s">
        <v>893</v>
      </c>
      <c r="B333" s="19" t="s">
        <v>949</v>
      </c>
      <c r="C333" s="15"/>
      <c r="D333" s="2" t="s">
        <v>680</v>
      </c>
      <c r="E333" s="2">
        <v>0.41</v>
      </c>
      <c r="F333" s="2">
        <v>2.1800000000000002</v>
      </c>
      <c r="G333" s="2" t="s">
        <v>264</v>
      </c>
      <c r="H333" s="11">
        <v>-1</v>
      </c>
      <c r="I333">
        <v>-1</v>
      </c>
      <c r="J333" t="s">
        <v>1178</v>
      </c>
      <c r="K333" s="2">
        <v>1</v>
      </c>
      <c r="L333" s="27">
        <v>0</v>
      </c>
      <c r="M333">
        <v>0</v>
      </c>
      <c r="N333">
        <v>1</v>
      </c>
      <c r="O333" s="2">
        <v>3.899</v>
      </c>
      <c r="P333" s="2">
        <v>3.899</v>
      </c>
      <c r="Q333" s="2">
        <v>15.5359</v>
      </c>
      <c r="T333" s="27">
        <v>0</v>
      </c>
      <c r="U333" s="27"/>
      <c r="V333" s="27"/>
      <c r="W333">
        <v>0</v>
      </c>
      <c r="Z333">
        <v>0</v>
      </c>
      <c r="AD333">
        <v>20</v>
      </c>
      <c r="AE333" s="57">
        <f t="shared" si="18"/>
        <v>236.1798745159</v>
      </c>
      <c r="AF333" s="59">
        <v>0</v>
      </c>
      <c r="AG333" s="57">
        <v>0</v>
      </c>
      <c r="AH333" s="57">
        <v>236.2</v>
      </c>
      <c r="AJ333" s="53"/>
      <c r="AL333" s="73">
        <f>N333*AD333/AH333</f>
        <v>8.4674005080440304E-2</v>
      </c>
      <c r="AM333" s="30">
        <v>1.9375</v>
      </c>
      <c r="AN333" s="30">
        <v>2.5</v>
      </c>
      <c r="AO333" s="30">
        <v>0.5625</v>
      </c>
      <c r="AP333" s="30">
        <v>2.625</v>
      </c>
      <c r="AQ333" s="30">
        <v>0.25409836065573771</v>
      </c>
      <c r="AR333" s="30">
        <v>0.32786885245901642</v>
      </c>
      <c r="AS333" s="30">
        <v>7.3770491803278687E-2</v>
      </c>
      <c r="AT333" s="30">
        <v>0.34426229508196721</v>
      </c>
      <c r="AU333" s="27">
        <v>0.79</v>
      </c>
      <c r="AV333" s="27">
        <v>3.44</v>
      </c>
      <c r="AW333" s="27">
        <v>2.65</v>
      </c>
      <c r="AX333" s="27">
        <v>2.5975000000000001</v>
      </c>
      <c r="AY333">
        <v>2.5975000000000001</v>
      </c>
      <c r="AZ333">
        <v>5.9398049203884389</v>
      </c>
    </row>
    <row r="334" spans="1:54" x14ac:dyDescent="0.3">
      <c r="A334" s="2" t="s">
        <v>4</v>
      </c>
      <c r="B334" s="15" t="s">
        <v>693</v>
      </c>
      <c r="C334" s="15"/>
      <c r="D334" s="2" t="s">
        <v>894</v>
      </c>
      <c r="E334" s="2">
        <v>0.55000000000000004</v>
      </c>
      <c r="F334" s="2">
        <v>2.92</v>
      </c>
      <c r="G334" s="2" t="s">
        <v>265</v>
      </c>
      <c r="H334" s="11" t="s">
        <v>531</v>
      </c>
      <c r="I334" t="s">
        <v>613</v>
      </c>
      <c r="J334"/>
      <c r="L334" s="27">
        <v>4</v>
      </c>
      <c r="M334">
        <v>4</v>
      </c>
      <c r="N334">
        <v>0</v>
      </c>
      <c r="T334" s="27">
        <v>7.8084429999999996</v>
      </c>
      <c r="U334" s="27">
        <v>7.8548809999999998</v>
      </c>
      <c r="V334" s="27">
        <v>15.19056011</v>
      </c>
      <c r="W334">
        <v>3.8801999999999999</v>
      </c>
      <c r="X334">
        <v>29.507999999999999</v>
      </c>
      <c r="Y334">
        <v>7.7140000000000004</v>
      </c>
      <c r="Z334">
        <v>0</v>
      </c>
      <c r="AD334">
        <v>20</v>
      </c>
      <c r="AE334" s="57">
        <f t="shared" si="18"/>
        <v>0</v>
      </c>
      <c r="AF334" s="59">
        <v>924.74694800021894</v>
      </c>
      <c r="AG334" s="57">
        <v>883.22940750240002</v>
      </c>
      <c r="AH334" s="57">
        <v>0</v>
      </c>
      <c r="AJ334" s="53">
        <v>8.6510153045653584E-2</v>
      </c>
      <c r="AK334" s="54">
        <v>9.0576694254581439E-2</v>
      </c>
      <c r="AM334" s="30">
        <v>1.75</v>
      </c>
      <c r="AN334" s="30">
        <v>2.5</v>
      </c>
      <c r="AO334" s="30">
        <v>0.75</v>
      </c>
      <c r="AP334" s="30">
        <v>0</v>
      </c>
      <c r="AQ334" s="30">
        <v>0.35</v>
      </c>
      <c r="AR334" s="30">
        <v>0.5</v>
      </c>
      <c r="AS334" s="30">
        <v>0.15</v>
      </c>
      <c r="AT334" s="30">
        <v>0</v>
      </c>
      <c r="AU334" s="27">
        <v>0.82</v>
      </c>
      <c r="AV334" s="27">
        <v>3.44</v>
      </c>
      <c r="AW334" s="27">
        <v>2.62</v>
      </c>
      <c r="AX334" s="27">
        <v>2.6262500000000002</v>
      </c>
      <c r="AY334">
        <v>2.6262500000000002</v>
      </c>
      <c r="AZ334">
        <v>5.96680968125</v>
      </c>
      <c r="BA334" s="62">
        <v>0.50555206026575039</v>
      </c>
      <c r="BB334" s="62">
        <v>0</v>
      </c>
    </row>
    <row r="335" spans="1:54" x14ac:dyDescent="0.3">
      <c r="A335" s="2" t="s">
        <v>4</v>
      </c>
      <c r="B335" s="15" t="s">
        <v>693</v>
      </c>
      <c r="C335" s="15"/>
      <c r="F335" s="2">
        <v>3.55</v>
      </c>
      <c r="G335" s="2" t="s">
        <v>265</v>
      </c>
      <c r="H335" s="11" t="s">
        <v>531</v>
      </c>
      <c r="I335" t="s">
        <v>613</v>
      </c>
      <c r="J335"/>
      <c r="L335" s="27">
        <v>4</v>
      </c>
      <c r="M335">
        <v>4</v>
      </c>
      <c r="N335">
        <v>0</v>
      </c>
      <c r="T335" s="27">
        <v>7.8084429999999996</v>
      </c>
      <c r="U335" s="27">
        <v>7.8548809999999998</v>
      </c>
      <c r="V335" s="27">
        <v>15.19056011</v>
      </c>
      <c r="W335">
        <v>3.8801999999999999</v>
      </c>
      <c r="X335">
        <v>29.507999999999999</v>
      </c>
      <c r="Y335">
        <v>7.7140000000000004</v>
      </c>
      <c r="Z335">
        <v>0</v>
      </c>
      <c r="AD335">
        <v>20</v>
      </c>
      <c r="AE335" s="57">
        <f t="shared" si="18"/>
        <v>0</v>
      </c>
      <c r="AF335" s="59">
        <v>924.74694800021894</v>
      </c>
      <c r="AG335" s="57">
        <v>883.22940750240002</v>
      </c>
      <c r="AH335" s="57">
        <v>0</v>
      </c>
      <c r="AJ335" s="53">
        <v>8.6510153045653584E-2</v>
      </c>
      <c r="AK335" s="54">
        <v>9.0576694254581439E-2</v>
      </c>
      <c r="AM335" s="30">
        <v>1.75</v>
      </c>
      <c r="AN335" s="30">
        <v>2.5</v>
      </c>
      <c r="AO335" s="30">
        <v>0.75</v>
      </c>
      <c r="AP335" s="30">
        <v>0</v>
      </c>
      <c r="AQ335" s="30">
        <v>0.35</v>
      </c>
      <c r="AR335" s="30">
        <v>0.5</v>
      </c>
      <c r="AS335" s="30">
        <v>0.15</v>
      </c>
      <c r="AT335" s="30">
        <v>0</v>
      </c>
      <c r="AU335" s="27">
        <v>0.82</v>
      </c>
      <c r="AV335" s="27">
        <v>3.44</v>
      </c>
      <c r="AW335" s="27">
        <v>2.62</v>
      </c>
      <c r="AX335" s="27">
        <v>2.6262500000000002</v>
      </c>
      <c r="AY335">
        <v>2.6262500000000002</v>
      </c>
      <c r="AZ335">
        <v>5.96680968125</v>
      </c>
      <c r="BA335" s="62">
        <v>0.50555206026575039</v>
      </c>
      <c r="BB335" s="62">
        <v>0</v>
      </c>
    </row>
    <row r="336" spans="1:54" x14ac:dyDescent="0.3">
      <c r="A336" s="2" t="s">
        <v>266</v>
      </c>
      <c r="B336" s="15" t="s">
        <v>823</v>
      </c>
      <c r="C336" s="15"/>
      <c r="F336" s="2">
        <v>2.8</v>
      </c>
      <c r="G336" s="2" t="s">
        <v>267</v>
      </c>
      <c r="H336" s="11" t="s">
        <v>600</v>
      </c>
      <c r="I336" t="s">
        <v>673</v>
      </c>
      <c r="J336"/>
      <c r="L336" s="27">
        <v>1</v>
      </c>
      <c r="M336">
        <v>1</v>
      </c>
      <c r="N336">
        <v>0</v>
      </c>
      <c r="O336" s="2">
        <v>3.97</v>
      </c>
      <c r="P336" s="2">
        <v>3.97</v>
      </c>
      <c r="Q336" s="2">
        <v>15.56</v>
      </c>
      <c r="R336" s="2" t="s">
        <v>523</v>
      </c>
      <c r="T336" s="27">
        <v>4.0290549999999996</v>
      </c>
      <c r="U336" s="27">
        <v>4.0290549999999996</v>
      </c>
      <c r="V336" s="27">
        <v>16.069894999999999</v>
      </c>
      <c r="W336">
        <v>3.9765999999999999</v>
      </c>
      <c r="X336">
        <v>3.9765999999999999</v>
      </c>
      <c r="Y336">
        <v>15.5792</v>
      </c>
      <c r="Z336">
        <v>0</v>
      </c>
      <c r="AD336">
        <v>20</v>
      </c>
      <c r="AE336" s="57">
        <f t="shared" si="18"/>
        <v>245.23960400000001</v>
      </c>
      <c r="AF336" s="59">
        <v>260.8671724870714</v>
      </c>
      <c r="AG336" s="57">
        <v>246.35930430675199</v>
      </c>
      <c r="AH336" s="57">
        <v>0</v>
      </c>
      <c r="AJ336" s="53">
        <v>7.6667369869971663E-2</v>
      </c>
      <c r="AK336" s="54">
        <v>8.1182239316186677E-2</v>
      </c>
      <c r="AM336" s="30">
        <v>1.75</v>
      </c>
      <c r="AN336" s="30">
        <v>2.5</v>
      </c>
      <c r="AO336" s="30">
        <v>0.75</v>
      </c>
      <c r="AP336" s="30">
        <v>0</v>
      </c>
      <c r="AQ336" s="30">
        <v>0.35</v>
      </c>
      <c r="AR336" s="30">
        <v>0.5</v>
      </c>
      <c r="AS336" s="30">
        <v>0.15</v>
      </c>
      <c r="AT336" s="30">
        <v>0</v>
      </c>
      <c r="AU336" s="27">
        <v>0.79</v>
      </c>
      <c r="AV336" s="27">
        <v>3.44</v>
      </c>
      <c r="AW336" s="27">
        <v>2.65</v>
      </c>
      <c r="AX336" s="27">
        <v>2.6106250000000002</v>
      </c>
      <c r="AY336">
        <v>2.6106250000000002</v>
      </c>
      <c r="AZ336">
        <v>5.9030778492946876</v>
      </c>
      <c r="BA336" s="62">
        <v>0.54551133687670861</v>
      </c>
      <c r="BB336" s="62">
        <v>0.57763598744977085</v>
      </c>
    </row>
    <row r="337" spans="1:54" x14ac:dyDescent="0.3">
      <c r="A337" s="2" t="s">
        <v>268</v>
      </c>
      <c r="B337" s="15" t="s">
        <v>824</v>
      </c>
      <c r="C337" s="15"/>
      <c r="F337" s="2">
        <v>2.8</v>
      </c>
      <c r="G337" s="2" t="s">
        <v>267</v>
      </c>
      <c r="H337" s="11">
        <v>-1</v>
      </c>
      <c r="I337">
        <v>-1</v>
      </c>
      <c r="J337"/>
      <c r="K337" s="2">
        <v>1</v>
      </c>
      <c r="L337" s="27">
        <v>0</v>
      </c>
      <c r="M337">
        <v>0</v>
      </c>
      <c r="N337">
        <v>0</v>
      </c>
      <c r="O337" s="2">
        <v>3.97</v>
      </c>
      <c r="P337" s="2">
        <v>3.97</v>
      </c>
      <c r="Q337" s="2">
        <v>15.56</v>
      </c>
      <c r="R337" s="2" t="s">
        <v>523</v>
      </c>
      <c r="T337" s="27">
        <v>0</v>
      </c>
      <c r="U337" s="27"/>
      <c r="V337" s="27"/>
      <c r="W337">
        <v>0</v>
      </c>
      <c r="Z337">
        <v>0</v>
      </c>
      <c r="AD337">
        <v>20</v>
      </c>
      <c r="AE337" s="57">
        <f t="shared" si="18"/>
        <v>245.23960400000001</v>
      </c>
      <c r="AF337" s="59">
        <v>0</v>
      </c>
      <c r="AG337" s="57">
        <v>0</v>
      </c>
      <c r="AH337" s="57">
        <v>0</v>
      </c>
      <c r="AI337" s="54">
        <f t="shared" ref="AI337:AI350" si="20">K337*AD337/AE337</f>
        <v>8.1552896325831611E-2</v>
      </c>
      <c r="AJ337" s="53"/>
      <c r="AM337" s="30">
        <v>1.75</v>
      </c>
      <c r="AN337" s="30">
        <v>2.5</v>
      </c>
      <c r="AO337" s="30">
        <v>0.75</v>
      </c>
      <c r="AP337" s="30">
        <v>0</v>
      </c>
      <c r="AQ337" s="30">
        <v>0.35</v>
      </c>
      <c r="AR337" s="30">
        <v>0.5</v>
      </c>
      <c r="AS337" s="30">
        <v>0.15</v>
      </c>
      <c r="AT337" s="30">
        <v>0</v>
      </c>
      <c r="AU337" s="27">
        <v>0.89</v>
      </c>
      <c r="AV337" s="27">
        <v>3.44</v>
      </c>
      <c r="AW337" s="27">
        <v>2.5499999999999998</v>
      </c>
      <c r="AX337" s="27">
        <v>2.69875</v>
      </c>
      <c r="AY337">
        <v>2.69875</v>
      </c>
      <c r="AZ337">
        <v>6.2151871187406877</v>
      </c>
    </row>
    <row r="338" spans="1:54" x14ac:dyDescent="0.3">
      <c r="A338" s="2" t="s">
        <v>270</v>
      </c>
      <c r="B338" s="20" t="s">
        <v>981</v>
      </c>
      <c r="C338" s="15"/>
      <c r="F338" s="2">
        <v>3.29</v>
      </c>
      <c r="G338" s="2" t="s">
        <v>269</v>
      </c>
      <c r="H338" s="11">
        <v>-1</v>
      </c>
      <c r="I338">
        <v>-1</v>
      </c>
      <c r="J338"/>
      <c r="K338" s="2">
        <v>1</v>
      </c>
      <c r="L338" s="27">
        <v>0</v>
      </c>
      <c r="M338">
        <v>0</v>
      </c>
      <c r="N338">
        <v>0</v>
      </c>
      <c r="O338" s="2">
        <v>3.89</v>
      </c>
      <c r="P338" s="2">
        <v>3.89</v>
      </c>
      <c r="Q338" s="2">
        <v>16.43</v>
      </c>
      <c r="R338" s="2" t="s">
        <v>523</v>
      </c>
      <c r="T338" s="27">
        <v>0</v>
      </c>
      <c r="U338" s="27"/>
      <c r="V338" s="27"/>
      <c r="W338">
        <v>0</v>
      </c>
      <c r="Z338">
        <v>0</v>
      </c>
      <c r="AD338">
        <v>38</v>
      </c>
      <c r="AE338" s="57">
        <f t="shared" si="18"/>
        <v>248.62040300000001</v>
      </c>
      <c r="AF338" s="59">
        <v>0</v>
      </c>
      <c r="AG338" s="57">
        <v>0</v>
      </c>
      <c r="AH338" s="57">
        <v>0</v>
      </c>
      <c r="AI338" s="54">
        <f t="shared" si="20"/>
        <v>0.15284344945736411</v>
      </c>
      <c r="AJ338" s="53"/>
      <c r="AM338" s="30">
        <v>1.84</v>
      </c>
      <c r="AN338" s="30">
        <v>3.04</v>
      </c>
      <c r="AO338" s="30">
        <v>0.48</v>
      </c>
      <c r="AP338" s="30">
        <v>0</v>
      </c>
      <c r="AQ338" s="30">
        <v>0.34328358208955218</v>
      </c>
      <c r="AR338" s="30">
        <v>0.56716417910447758</v>
      </c>
      <c r="AS338" s="30">
        <v>8.9552238805970144E-2</v>
      </c>
      <c r="AT338" s="30">
        <v>0</v>
      </c>
      <c r="AU338" s="27">
        <v>0.95</v>
      </c>
      <c r="AV338" s="27">
        <v>3.44</v>
      </c>
      <c r="AW338" s="27">
        <v>2.4900000000000002</v>
      </c>
      <c r="AX338" s="27">
        <v>2.9704000000000002</v>
      </c>
      <c r="AY338">
        <v>2.9704000000000002</v>
      </c>
      <c r="AZ338">
        <v>6.7075943239940399</v>
      </c>
    </row>
    <row r="339" spans="1:54" x14ac:dyDescent="0.3">
      <c r="A339" s="2" t="s">
        <v>271</v>
      </c>
      <c r="B339" s="20" t="s">
        <v>982</v>
      </c>
      <c r="C339" s="15"/>
      <c r="F339" s="2">
        <v>3.29</v>
      </c>
      <c r="G339" s="2" t="s">
        <v>269</v>
      </c>
      <c r="H339" s="11">
        <v>-1</v>
      </c>
      <c r="I339">
        <v>-1</v>
      </c>
      <c r="J339"/>
      <c r="K339" s="2">
        <v>1</v>
      </c>
      <c r="L339" s="27">
        <v>0</v>
      </c>
      <c r="M339">
        <v>0</v>
      </c>
      <c r="N339">
        <v>0</v>
      </c>
      <c r="O339" s="2">
        <v>3.9</v>
      </c>
      <c r="P339" s="2">
        <v>3.9</v>
      </c>
      <c r="Q339" s="2">
        <v>16.54</v>
      </c>
      <c r="R339" s="2" t="s">
        <v>523</v>
      </c>
      <c r="T339" s="27">
        <v>0</v>
      </c>
      <c r="U339" s="27"/>
      <c r="V339" s="27"/>
      <c r="W339">
        <v>0</v>
      </c>
      <c r="Z339">
        <v>0</v>
      </c>
      <c r="AD339">
        <v>38</v>
      </c>
      <c r="AE339" s="57">
        <f t="shared" si="18"/>
        <v>251.57339999999996</v>
      </c>
      <c r="AF339" s="59">
        <v>0</v>
      </c>
      <c r="AG339" s="57">
        <v>0</v>
      </c>
      <c r="AH339" s="57">
        <v>0</v>
      </c>
      <c r="AI339" s="54">
        <f t="shared" si="20"/>
        <v>0.15104935577449766</v>
      </c>
      <c r="AJ339" s="53"/>
      <c r="AM339" s="30">
        <v>1.71875</v>
      </c>
      <c r="AN339" s="30">
        <v>2.53125</v>
      </c>
      <c r="AO339" s="30">
        <v>0.375</v>
      </c>
      <c r="AP339" s="30">
        <v>0</v>
      </c>
      <c r="AQ339" s="30">
        <v>0.3716216216216216</v>
      </c>
      <c r="AR339" s="30">
        <v>0.54729729729729726</v>
      </c>
      <c r="AS339" s="30">
        <v>8.1081081081081086E-2</v>
      </c>
      <c r="AT339" s="30">
        <v>0</v>
      </c>
      <c r="AU339" s="27">
        <v>0.95</v>
      </c>
      <c r="AV339" s="27">
        <v>3.44</v>
      </c>
      <c r="AW339" s="27">
        <v>2.4900000000000002</v>
      </c>
      <c r="AX339" s="27">
        <v>2.8390624999999998</v>
      </c>
      <c r="AY339">
        <v>2.8390624999999998</v>
      </c>
      <c r="AZ339">
        <v>6.7833032939095634</v>
      </c>
    </row>
    <row r="340" spans="1:54" x14ac:dyDescent="0.3">
      <c r="A340" s="2" t="s">
        <v>272</v>
      </c>
      <c r="B340" s="20" t="s">
        <v>987</v>
      </c>
      <c r="C340" s="15"/>
      <c r="F340" s="2">
        <v>3.3</v>
      </c>
      <c r="G340" s="2" t="s">
        <v>269</v>
      </c>
      <c r="H340" s="11">
        <v>-1</v>
      </c>
      <c r="I340">
        <v>-1</v>
      </c>
      <c r="J340"/>
      <c r="K340" s="2">
        <v>1</v>
      </c>
      <c r="L340" s="27">
        <v>0</v>
      </c>
      <c r="M340">
        <v>0</v>
      </c>
      <c r="N340">
        <v>0</v>
      </c>
      <c r="O340" s="2">
        <v>3.9</v>
      </c>
      <c r="P340" s="2">
        <v>3.9</v>
      </c>
      <c r="Q340" s="2">
        <v>20.78</v>
      </c>
      <c r="R340" s="2" t="s">
        <v>523</v>
      </c>
      <c r="T340" s="27">
        <v>0</v>
      </c>
      <c r="U340" s="27"/>
      <c r="V340" s="27"/>
      <c r="W340">
        <v>0</v>
      </c>
      <c r="Z340">
        <v>0</v>
      </c>
      <c r="AD340">
        <v>38</v>
      </c>
      <c r="AE340" s="57">
        <f t="shared" si="18"/>
        <v>316.06380000000001</v>
      </c>
      <c r="AF340" s="59">
        <v>0</v>
      </c>
      <c r="AG340" s="57">
        <v>0</v>
      </c>
      <c r="AH340" s="57">
        <v>0</v>
      </c>
      <c r="AI340" s="54">
        <f t="shared" si="20"/>
        <v>0.12022889049615931</v>
      </c>
      <c r="AJ340" s="53"/>
      <c r="AM340" s="30">
        <v>1.6857142857142859</v>
      </c>
      <c r="AN340" s="30">
        <v>2.371428571428571</v>
      </c>
      <c r="AO340" s="30">
        <v>0.34285714285714292</v>
      </c>
      <c r="AP340" s="30">
        <v>0</v>
      </c>
      <c r="AQ340" s="30">
        <v>0.38311688311688308</v>
      </c>
      <c r="AR340" s="30">
        <v>0.53896103896103897</v>
      </c>
      <c r="AS340" s="30">
        <v>7.792207792207792E-2</v>
      </c>
      <c r="AT340" s="30">
        <v>0</v>
      </c>
      <c r="AU340" s="27">
        <v>0.95</v>
      </c>
      <c r="AV340" s="27">
        <v>3.44</v>
      </c>
      <c r="AW340" s="27">
        <v>2.4900000000000002</v>
      </c>
      <c r="AX340" s="27">
        <v>2.794285714285714</v>
      </c>
      <c r="AY340">
        <v>2.794285714285714</v>
      </c>
      <c r="AZ340">
        <v>6.7908553945945132</v>
      </c>
    </row>
    <row r="341" spans="1:54" x14ac:dyDescent="0.3">
      <c r="A341" s="2" t="s">
        <v>273</v>
      </c>
      <c r="B341" s="20" t="s">
        <v>986</v>
      </c>
      <c r="C341" s="15"/>
      <c r="F341" s="2">
        <v>3.31</v>
      </c>
      <c r="G341" s="2" t="s">
        <v>269</v>
      </c>
      <c r="H341" s="11">
        <v>-1</v>
      </c>
      <c r="I341">
        <v>-1</v>
      </c>
      <c r="J341"/>
      <c r="K341" s="2">
        <v>1</v>
      </c>
      <c r="L341" s="27">
        <v>0</v>
      </c>
      <c r="M341">
        <v>0</v>
      </c>
      <c r="N341">
        <v>0</v>
      </c>
      <c r="O341" s="2">
        <v>3.89</v>
      </c>
      <c r="P341" s="2">
        <v>3.89</v>
      </c>
      <c r="Q341" s="2">
        <v>22.41</v>
      </c>
      <c r="R341" s="2" t="s">
        <v>523</v>
      </c>
      <c r="T341" s="27">
        <v>0</v>
      </c>
      <c r="U341" s="27"/>
      <c r="V341" s="27"/>
      <c r="W341">
        <v>0</v>
      </c>
      <c r="Z341">
        <v>0</v>
      </c>
      <c r="AD341">
        <v>38</v>
      </c>
      <c r="AE341" s="57">
        <f t="shared" si="18"/>
        <v>339.11036100000001</v>
      </c>
      <c r="AF341" s="59">
        <v>0</v>
      </c>
      <c r="AG341" s="57">
        <v>0</v>
      </c>
      <c r="AH341" s="57">
        <v>0</v>
      </c>
      <c r="AI341" s="54">
        <f t="shared" si="20"/>
        <v>0.11205791497476539</v>
      </c>
      <c r="AJ341" s="53"/>
      <c r="AM341" s="30">
        <v>1.6578947368421051</v>
      </c>
      <c r="AN341" s="30">
        <v>2.236842105263158</v>
      </c>
      <c r="AO341" s="30">
        <v>0.31578947368421051</v>
      </c>
      <c r="AP341" s="30">
        <v>0</v>
      </c>
      <c r="AQ341" s="30">
        <v>0.39374999999999999</v>
      </c>
      <c r="AR341" s="30">
        <v>0.53125</v>
      </c>
      <c r="AS341" s="30">
        <v>7.4999999999999997E-2</v>
      </c>
      <c r="AT341" s="30">
        <v>0</v>
      </c>
      <c r="AU341" s="27">
        <v>0.95</v>
      </c>
      <c r="AV341" s="27">
        <v>3.44</v>
      </c>
      <c r="AW341" s="27">
        <v>2.4900000000000002</v>
      </c>
      <c r="AX341" s="27">
        <v>2.7565789473684208</v>
      </c>
      <c r="AY341">
        <v>2.7565789473684208</v>
      </c>
      <c r="AZ341">
        <v>6.7972150583292086</v>
      </c>
    </row>
    <row r="342" spans="1:54" x14ac:dyDescent="0.3">
      <c r="A342" s="2" t="s">
        <v>274</v>
      </c>
      <c r="B342" s="20" t="s">
        <v>985</v>
      </c>
      <c r="C342" s="15"/>
      <c r="F342" s="2">
        <v>3.32</v>
      </c>
      <c r="G342" s="2" t="s">
        <v>269</v>
      </c>
      <c r="H342" s="11">
        <v>-1</v>
      </c>
      <c r="I342">
        <v>-1</v>
      </c>
      <c r="J342"/>
      <c r="K342" s="2">
        <v>1</v>
      </c>
      <c r="L342" s="27">
        <v>0</v>
      </c>
      <c r="M342">
        <v>0</v>
      </c>
      <c r="N342">
        <v>0</v>
      </c>
      <c r="O342" s="2">
        <v>3.9</v>
      </c>
      <c r="P342" s="2">
        <v>3.9</v>
      </c>
      <c r="Q342" s="2">
        <v>25.55</v>
      </c>
      <c r="R342" s="2" t="s">
        <v>523</v>
      </c>
      <c r="T342" s="27">
        <v>0</v>
      </c>
      <c r="U342" s="27"/>
      <c r="V342" s="27"/>
      <c r="W342">
        <v>0</v>
      </c>
      <c r="Z342">
        <v>0</v>
      </c>
      <c r="AD342">
        <v>38</v>
      </c>
      <c r="AE342" s="57">
        <f t="shared" si="18"/>
        <v>388.6155</v>
      </c>
      <c r="AF342" s="59">
        <v>0</v>
      </c>
      <c r="AG342" s="57">
        <v>0</v>
      </c>
      <c r="AH342" s="57">
        <v>0</v>
      </c>
      <c r="AI342" s="54">
        <f t="shared" si="20"/>
        <v>9.7783027182394941E-2</v>
      </c>
      <c r="AJ342" s="53"/>
      <c r="AM342" s="30">
        <v>1.634146341463415</v>
      </c>
      <c r="AN342" s="30">
        <v>2.1219512195121948</v>
      </c>
      <c r="AO342" s="30">
        <v>0.29268292682926828</v>
      </c>
      <c r="AP342" s="30">
        <v>0</v>
      </c>
      <c r="AQ342" s="30">
        <v>0.40361445783132532</v>
      </c>
      <c r="AR342" s="30">
        <v>0.52409638554216864</v>
      </c>
      <c r="AS342" s="30">
        <v>7.2289156626506021E-2</v>
      </c>
      <c r="AT342" s="30">
        <v>0</v>
      </c>
      <c r="AU342" s="27">
        <v>0.95</v>
      </c>
      <c r="AV342" s="27">
        <v>3.44</v>
      </c>
      <c r="AW342" s="27">
        <v>2.4900000000000002</v>
      </c>
      <c r="AX342" s="27">
        <v>2.7243902439024388</v>
      </c>
      <c r="AY342">
        <v>2.7243902439024388</v>
      </c>
      <c r="AZ342">
        <v>6.8026440395661458</v>
      </c>
    </row>
    <row r="343" spans="1:54" x14ac:dyDescent="0.3">
      <c r="A343" s="2" t="s">
        <v>275</v>
      </c>
      <c r="B343" s="20" t="s">
        <v>984</v>
      </c>
      <c r="C343" s="15"/>
      <c r="F343" s="2">
        <v>3.32</v>
      </c>
      <c r="G343" s="2" t="s">
        <v>269</v>
      </c>
      <c r="H343" s="11">
        <v>-1</v>
      </c>
      <c r="I343">
        <v>-1</v>
      </c>
      <c r="J343"/>
      <c r="K343" s="2">
        <v>1</v>
      </c>
      <c r="L343" s="27">
        <v>0</v>
      </c>
      <c r="M343">
        <v>0</v>
      </c>
      <c r="N343">
        <v>0</v>
      </c>
      <c r="O343" s="2">
        <v>3.93</v>
      </c>
      <c r="P343" s="2">
        <v>3.93</v>
      </c>
      <c r="Q343" s="2">
        <v>29.52</v>
      </c>
      <c r="R343" s="2" t="s">
        <v>523</v>
      </c>
      <c r="T343" s="27">
        <v>0</v>
      </c>
      <c r="U343" s="27"/>
      <c r="V343" s="27"/>
      <c r="W343">
        <v>0</v>
      </c>
      <c r="Z343">
        <v>0</v>
      </c>
      <c r="AD343">
        <v>38</v>
      </c>
      <c r="AE343" s="57">
        <f t="shared" si="18"/>
        <v>455.933448</v>
      </c>
      <c r="AF343" s="59">
        <v>0</v>
      </c>
      <c r="AG343" s="57">
        <v>0</v>
      </c>
      <c r="AH343" s="57">
        <v>0</v>
      </c>
      <c r="AI343" s="54">
        <f t="shared" si="20"/>
        <v>8.3345497389347059E-2</v>
      </c>
      <c r="AJ343" s="53"/>
      <c r="AM343" s="30">
        <v>1.595744680851064</v>
      </c>
      <c r="AN343" s="30">
        <v>1.936170212765957</v>
      </c>
      <c r="AO343" s="30">
        <v>0.25531914893617019</v>
      </c>
      <c r="AP343" s="30">
        <v>0</v>
      </c>
      <c r="AQ343" s="30">
        <v>0.42134831460674149</v>
      </c>
      <c r="AR343" s="30">
        <v>0.5112359550561798</v>
      </c>
      <c r="AS343" s="30">
        <v>6.741573033707865E-2</v>
      </c>
      <c r="AT343" s="30">
        <v>0</v>
      </c>
      <c r="AU343" s="27">
        <v>0.95</v>
      </c>
      <c r="AV343" s="27">
        <v>3.44</v>
      </c>
      <c r="AW343" s="27">
        <v>2.4900000000000002</v>
      </c>
      <c r="AX343" s="27">
        <v>2.6723404255319152</v>
      </c>
      <c r="AY343">
        <v>2.6723404255319152</v>
      </c>
      <c r="AZ343">
        <v>6.8114228177365099</v>
      </c>
    </row>
    <row r="344" spans="1:54" x14ac:dyDescent="0.3">
      <c r="A344" s="2" t="s">
        <v>276</v>
      </c>
      <c r="B344" s="20" t="s">
        <v>983</v>
      </c>
      <c r="C344" s="15"/>
      <c r="F344" s="2">
        <v>3.32</v>
      </c>
      <c r="G344" s="2" t="s">
        <v>269</v>
      </c>
      <c r="H344" s="11">
        <v>-1</v>
      </c>
      <c r="I344">
        <v>-1</v>
      </c>
      <c r="J344"/>
      <c r="K344" s="2">
        <v>1</v>
      </c>
      <c r="L344" s="27">
        <v>0</v>
      </c>
      <c r="M344">
        <v>0</v>
      </c>
      <c r="N344">
        <v>0</v>
      </c>
      <c r="O344" s="2">
        <v>3.9</v>
      </c>
      <c r="P344" s="2">
        <v>3.9</v>
      </c>
      <c r="Q344" s="2">
        <v>33.729999999999997</v>
      </c>
      <c r="R344" s="2" t="s">
        <v>523</v>
      </c>
      <c r="T344" s="27">
        <v>0</v>
      </c>
      <c r="U344" s="27"/>
      <c r="V344" s="27"/>
      <c r="W344">
        <v>0</v>
      </c>
      <c r="Z344">
        <v>0</v>
      </c>
      <c r="AD344">
        <v>38</v>
      </c>
      <c r="AE344" s="57">
        <f t="shared" si="18"/>
        <v>513.03329999999994</v>
      </c>
      <c r="AF344" s="59">
        <v>0</v>
      </c>
      <c r="AG344" s="57">
        <v>0</v>
      </c>
      <c r="AH344" s="57">
        <v>0</v>
      </c>
      <c r="AI344" s="54">
        <f t="shared" si="20"/>
        <v>7.4069266069083636E-2</v>
      </c>
      <c r="AJ344" s="53"/>
      <c r="AM344" s="30">
        <v>1.5660377358490569</v>
      </c>
      <c r="AN344" s="30">
        <v>1.7924528301886791</v>
      </c>
      <c r="AO344" s="30">
        <v>0.22641509433962259</v>
      </c>
      <c r="AP344" s="30">
        <v>0</v>
      </c>
      <c r="AQ344" s="30">
        <v>0.43684210526315792</v>
      </c>
      <c r="AR344" s="30">
        <v>0.5</v>
      </c>
      <c r="AS344" s="30">
        <v>6.3157894736842107E-2</v>
      </c>
      <c r="AT344" s="30">
        <v>0</v>
      </c>
      <c r="AU344" s="27">
        <v>0.95</v>
      </c>
      <c r="AV344" s="27">
        <v>3.44</v>
      </c>
      <c r="AW344" s="27">
        <v>2.4900000000000002</v>
      </c>
      <c r="AX344" s="27">
        <v>2.6320754716981138</v>
      </c>
      <c r="AY344">
        <v>2.632075471698113</v>
      </c>
      <c r="AZ344">
        <v>6.8182139480192454</v>
      </c>
    </row>
    <row r="345" spans="1:54" x14ac:dyDescent="0.3">
      <c r="A345" s="2" t="s">
        <v>277</v>
      </c>
      <c r="B345" s="20" t="s">
        <v>980</v>
      </c>
      <c r="C345" s="15"/>
      <c r="F345" s="2">
        <v>3.22</v>
      </c>
      <c r="G345" s="2" t="s">
        <v>269</v>
      </c>
      <c r="H345" s="11">
        <v>-1</v>
      </c>
      <c r="I345">
        <v>-1</v>
      </c>
      <c r="J345"/>
      <c r="K345" s="2">
        <v>2</v>
      </c>
      <c r="L345" s="27">
        <v>0</v>
      </c>
      <c r="M345">
        <v>0</v>
      </c>
      <c r="N345">
        <v>0</v>
      </c>
      <c r="O345" s="2">
        <v>3.9</v>
      </c>
      <c r="P345" s="2">
        <v>3.9</v>
      </c>
      <c r="Q345" s="2">
        <v>31.44</v>
      </c>
      <c r="R345" s="2" t="s">
        <v>523</v>
      </c>
      <c r="T345" s="27">
        <v>0</v>
      </c>
      <c r="U345" s="27"/>
      <c r="V345" s="27"/>
      <c r="W345">
        <v>0</v>
      </c>
      <c r="Z345">
        <v>0</v>
      </c>
      <c r="AD345">
        <v>40</v>
      </c>
      <c r="AE345" s="57">
        <f t="shared" si="18"/>
        <v>478.20240000000001</v>
      </c>
      <c r="AF345" s="59">
        <v>0</v>
      </c>
      <c r="AG345" s="57">
        <v>0</v>
      </c>
      <c r="AH345" s="57">
        <v>0</v>
      </c>
      <c r="AI345" s="54">
        <f t="shared" si="20"/>
        <v>0.16729317962435988</v>
      </c>
      <c r="AJ345" s="53"/>
      <c r="AM345" s="30">
        <v>1.75</v>
      </c>
      <c r="AN345" s="30">
        <v>2.65625</v>
      </c>
      <c r="AO345" s="30">
        <v>0.375</v>
      </c>
      <c r="AP345" s="30">
        <v>0</v>
      </c>
      <c r="AQ345" s="30">
        <v>0.36601307189542481</v>
      </c>
      <c r="AR345" s="30">
        <v>0.55555555555555558</v>
      </c>
      <c r="AS345" s="30">
        <v>7.8431372549019607E-2</v>
      </c>
      <c r="AT345" s="30">
        <v>0</v>
      </c>
      <c r="AU345" s="27">
        <v>0.95</v>
      </c>
      <c r="AV345" s="27">
        <v>3.44</v>
      </c>
      <c r="AW345" s="27">
        <v>2.4900000000000002</v>
      </c>
      <c r="AX345" s="27">
        <v>2.8778125000000001</v>
      </c>
      <c r="AY345">
        <v>2.8778125000000001</v>
      </c>
      <c r="AZ345">
        <v>6.7946490392267176</v>
      </c>
    </row>
    <row r="346" spans="1:54" x14ac:dyDescent="0.3">
      <c r="A346" s="2" t="s">
        <v>278</v>
      </c>
      <c r="B346" s="20" t="s">
        <v>988</v>
      </c>
      <c r="C346" s="15"/>
      <c r="F346" s="2">
        <v>3.25</v>
      </c>
      <c r="G346" s="2" t="s">
        <v>269</v>
      </c>
      <c r="H346" s="11">
        <v>-1</v>
      </c>
      <c r="I346">
        <v>-1</v>
      </c>
      <c r="J346"/>
      <c r="K346" s="2">
        <v>1</v>
      </c>
      <c r="L346" s="27">
        <v>0</v>
      </c>
      <c r="M346">
        <v>0</v>
      </c>
      <c r="N346">
        <v>0</v>
      </c>
      <c r="O346" s="2">
        <v>3.91</v>
      </c>
      <c r="P346" s="2">
        <v>3.91</v>
      </c>
      <c r="Q346" s="2">
        <v>18.2</v>
      </c>
      <c r="R346" s="2" t="s">
        <v>523</v>
      </c>
      <c r="T346" s="27">
        <v>0</v>
      </c>
      <c r="U346" s="27"/>
      <c r="V346" s="27"/>
      <c r="W346">
        <v>0</v>
      </c>
      <c r="Z346">
        <v>0</v>
      </c>
      <c r="AD346">
        <v>40</v>
      </c>
      <c r="AE346" s="57">
        <f t="shared" si="18"/>
        <v>278.24342000000001</v>
      </c>
      <c r="AF346" s="59">
        <v>0</v>
      </c>
      <c r="AG346" s="57">
        <v>0</v>
      </c>
      <c r="AH346" s="57">
        <v>0</v>
      </c>
      <c r="AI346" s="54">
        <f t="shared" si="20"/>
        <v>0.14375901503798363</v>
      </c>
      <c r="AJ346" s="53"/>
      <c r="AM346" s="30">
        <v>1.714285714285714</v>
      </c>
      <c r="AN346" s="30">
        <v>2.4857142857142862</v>
      </c>
      <c r="AO346" s="30">
        <v>0.34285714285714292</v>
      </c>
      <c r="AP346" s="30">
        <v>0</v>
      </c>
      <c r="AQ346" s="30">
        <v>0.37735849056603771</v>
      </c>
      <c r="AR346" s="30">
        <v>0.54716981132075471</v>
      </c>
      <c r="AS346" s="30">
        <v>7.5471698113207544E-2</v>
      </c>
      <c r="AT346" s="30">
        <v>0</v>
      </c>
      <c r="AU346" s="27">
        <v>0.95</v>
      </c>
      <c r="AV346" s="27">
        <v>3.44</v>
      </c>
      <c r="AW346" s="27">
        <v>2.4900000000000002</v>
      </c>
      <c r="AX346" s="27">
        <v>2.8297142857142861</v>
      </c>
      <c r="AY346">
        <v>2.8297142857142861</v>
      </c>
      <c r="AZ346">
        <v>6.8012286474559138</v>
      </c>
    </row>
    <row r="347" spans="1:54" x14ac:dyDescent="0.3">
      <c r="A347" s="2" t="s">
        <v>279</v>
      </c>
      <c r="B347" s="20" t="s">
        <v>989</v>
      </c>
      <c r="C347" s="15"/>
      <c r="F347" s="2">
        <v>3.27</v>
      </c>
      <c r="G347" s="2" t="s">
        <v>269</v>
      </c>
      <c r="H347" s="11">
        <v>-1</v>
      </c>
      <c r="I347">
        <v>-1</v>
      </c>
      <c r="J347"/>
      <c r="K347" s="2">
        <v>1</v>
      </c>
      <c r="L347" s="27">
        <v>0</v>
      </c>
      <c r="M347">
        <v>0</v>
      </c>
      <c r="N347">
        <v>0</v>
      </c>
      <c r="O347" s="2">
        <v>3.9</v>
      </c>
      <c r="P347" s="2">
        <v>3.9</v>
      </c>
      <c r="Q347" s="2">
        <v>20.25</v>
      </c>
      <c r="R347" s="2" t="s">
        <v>523</v>
      </c>
      <c r="T347" s="27">
        <v>0</v>
      </c>
      <c r="U347" s="27"/>
      <c r="V347" s="27"/>
      <c r="W347">
        <v>0</v>
      </c>
      <c r="Z347">
        <v>0</v>
      </c>
      <c r="AD347">
        <v>40</v>
      </c>
      <c r="AE347" s="57">
        <f t="shared" si="18"/>
        <v>308.0025</v>
      </c>
      <c r="AF347" s="59">
        <v>0</v>
      </c>
      <c r="AG347" s="57">
        <v>0</v>
      </c>
      <c r="AH347" s="57">
        <v>0</v>
      </c>
      <c r="AI347" s="54">
        <f t="shared" si="20"/>
        <v>0.12986907573802162</v>
      </c>
      <c r="AJ347" s="53"/>
      <c r="AM347" s="30">
        <v>1.6842105263157889</v>
      </c>
      <c r="AN347" s="30">
        <v>2.3421052631578951</v>
      </c>
      <c r="AO347" s="30">
        <v>0.31578947368421051</v>
      </c>
      <c r="AP347" s="30">
        <v>0</v>
      </c>
      <c r="AQ347" s="30">
        <v>0.38787878787878788</v>
      </c>
      <c r="AR347" s="30">
        <v>0.53939393939393943</v>
      </c>
      <c r="AS347" s="30">
        <v>7.2727272727272724E-2</v>
      </c>
      <c r="AT347" s="30">
        <v>0</v>
      </c>
      <c r="AU347" s="27">
        <v>0.95</v>
      </c>
      <c r="AV347" s="27">
        <v>3.44</v>
      </c>
      <c r="AW347" s="27">
        <v>2.4900000000000002</v>
      </c>
      <c r="AX347" s="27">
        <v>2.7892105263157898</v>
      </c>
      <c r="AY347">
        <v>2.7892105263157889</v>
      </c>
      <c r="AZ347">
        <v>6.8067693701752354</v>
      </c>
    </row>
    <row r="348" spans="1:54" x14ac:dyDescent="0.3">
      <c r="A348" s="2" t="s">
        <v>280</v>
      </c>
      <c r="B348" s="20" t="s">
        <v>990</v>
      </c>
      <c r="C348" s="15"/>
      <c r="F348" s="2">
        <v>3.3</v>
      </c>
      <c r="G348" s="2" t="s">
        <v>269</v>
      </c>
      <c r="H348" s="11">
        <v>-1</v>
      </c>
      <c r="I348">
        <v>-1</v>
      </c>
      <c r="J348"/>
      <c r="K348" s="2">
        <v>1</v>
      </c>
      <c r="L348" s="27">
        <v>0</v>
      </c>
      <c r="M348">
        <v>0</v>
      </c>
      <c r="N348">
        <v>0</v>
      </c>
      <c r="O348" s="2">
        <v>3.9</v>
      </c>
      <c r="P348" s="2">
        <v>3.9</v>
      </c>
      <c r="Q348" s="2">
        <v>22.01</v>
      </c>
      <c r="R348" s="2" t="s">
        <v>523</v>
      </c>
      <c r="T348" s="27">
        <v>0</v>
      </c>
      <c r="U348" s="27"/>
      <c r="V348" s="27"/>
      <c r="W348">
        <v>0</v>
      </c>
      <c r="Z348">
        <v>0</v>
      </c>
      <c r="AD348">
        <v>40</v>
      </c>
      <c r="AE348" s="57">
        <f t="shared" si="18"/>
        <v>334.77210000000002</v>
      </c>
      <c r="AF348" s="59">
        <v>0</v>
      </c>
      <c r="AG348" s="57">
        <v>0</v>
      </c>
      <c r="AH348" s="57">
        <v>0</v>
      </c>
      <c r="AI348" s="54">
        <f t="shared" si="20"/>
        <v>0.11948427004520387</v>
      </c>
      <c r="AJ348" s="53"/>
      <c r="AM348" s="30">
        <v>1.658536585365854</v>
      </c>
      <c r="AN348" s="30">
        <v>2.219512195121951</v>
      </c>
      <c r="AO348" s="30">
        <v>0.29268292682926828</v>
      </c>
      <c r="AP348" s="30">
        <v>0</v>
      </c>
      <c r="AQ348" s="30">
        <v>0.39766081871345033</v>
      </c>
      <c r="AR348" s="30">
        <v>0.53216374269005851</v>
      </c>
      <c r="AS348" s="30">
        <v>7.0175438596491224E-2</v>
      </c>
      <c r="AT348" s="30">
        <v>0</v>
      </c>
      <c r="AU348" s="27">
        <v>0.95</v>
      </c>
      <c r="AV348" s="27">
        <v>3.44</v>
      </c>
      <c r="AW348" s="27">
        <v>2.4900000000000002</v>
      </c>
      <c r="AX348" s="27">
        <v>2.7546341463414641</v>
      </c>
      <c r="AY348">
        <v>2.7546341463414632</v>
      </c>
      <c r="AZ348">
        <v>6.8114992554234393</v>
      </c>
    </row>
    <row r="349" spans="1:54" x14ac:dyDescent="0.3">
      <c r="A349" s="2" t="s">
        <v>281</v>
      </c>
      <c r="B349" s="20" t="s">
        <v>991</v>
      </c>
      <c r="C349" s="15"/>
      <c r="F349" s="2">
        <v>3.3</v>
      </c>
      <c r="G349" s="2" t="s">
        <v>269</v>
      </c>
      <c r="H349" s="11">
        <v>-1</v>
      </c>
      <c r="I349">
        <v>-1</v>
      </c>
      <c r="J349"/>
      <c r="K349" s="2">
        <v>1</v>
      </c>
      <c r="L349" s="27">
        <v>0</v>
      </c>
      <c r="M349">
        <v>0</v>
      </c>
      <c r="N349">
        <v>0</v>
      </c>
      <c r="O349" s="2">
        <v>3.9</v>
      </c>
      <c r="P349" s="2">
        <v>3.9</v>
      </c>
      <c r="Q349" s="2">
        <v>25.65</v>
      </c>
      <c r="R349" s="2" t="s">
        <v>523</v>
      </c>
      <c r="T349" s="27">
        <v>0</v>
      </c>
      <c r="U349" s="27"/>
      <c r="V349" s="27"/>
      <c r="W349">
        <v>0</v>
      </c>
      <c r="Z349">
        <v>0</v>
      </c>
      <c r="AD349">
        <v>40</v>
      </c>
      <c r="AE349" s="57">
        <f t="shared" si="18"/>
        <v>390.13649999999996</v>
      </c>
      <c r="AF349" s="59">
        <v>0</v>
      </c>
      <c r="AG349" s="57">
        <v>0</v>
      </c>
      <c r="AH349" s="57">
        <v>0</v>
      </c>
      <c r="AI349" s="54">
        <f t="shared" si="20"/>
        <v>0.1025282176879118</v>
      </c>
      <c r="AJ349" s="53"/>
      <c r="AM349" s="30">
        <v>1.617021276595745</v>
      </c>
      <c r="AN349" s="30">
        <v>2.021276595744681</v>
      </c>
      <c r="AO349" s="30">
        <v>0.25531914893617019</v>
      </c>
      <c r="AP349" s="30">
        <v>0</v>
      </c>
      <c r="AQ349" s="30">
        <v>0.41530054644808739</v>
      </c>
      <c r="AR349" s="30">
        <v>0.51912568306010931</v>
      </c>
      <c r="AS349" s="30">
        <v>6.5573770491803268E-2</v>
      </c>
      <c r="AT349" s="30">
        <v>0</v>
      </c>
      <c r="AU349" s="27">
        <v>0.95</v>
      </c>
      <c r="AV349" s="27">
        <v>3.44</v>
      </c>
      <c r="AW349" s="27">
        <v>2.4900000000000002</v>
      </c>
      <c r="AX349" s="27">
        <v>2.6987234042553192</v>
      </c>
      <c r="AY349">
        <v>2.6987234042553192</v>
      </c>
      <c r="AZ349">
        <v>6.8191475805056392</v>
      </c>
    </row>
    <row r="350" spans="1:54" x14ac:dyDescent="0.3">
      <c r="A350" s="2" t="s">
        <v>276</v>
      </c>
      <c r="B350" s="20" t="s">
        <v>992</v>
      </c>
      <c r="C350" s="15"/>
      <c r="F350" s="2">
        <v>3.34</v>
      </c>
      <c r="G350" s="2" t="s">
        <v>269</v>
      </c>
      <c r="H350" s="11">
        <v>-1</v>
      </c>
      <c r="I350">
        <v>-1</v>
      </c>
      <c r="J350"/>
      <c r="K350" s="2">
        <v>1</v>
      </c>
      <c r="L350" s="27">
        <v>0</v>
      </c>
      <c r="M350">
        <v>0</v>
      </c>
      <c r="N350">
        <v>0</v>
      </c>
      <c r="O350" s="2">
        <v>3.89</v>
      </c>
      <c r="P350" s="2">
        <v>3.89</v>
      </c>
      <c r="Q350" s="2">
        <v>33.799999999999997</v>
      </c>
      <c r="R350" s="2" t="s">
        <v>523</v>
      </c>
      <c r="T350" s="27">
        <v>0</v>
      </c>
      <c r="U350" s="27"/>
      <c r="V350" s="27"/>
      <c r="W350">
        <v>0</v>
      </c>
      <c r="Z350">
        <v>0</v>
      </c>
      <c r="AD350">
        <v>40</v>
      </c>
      <c r="AE350" s="57">
        <f t="shared" si="18"/>
        <v>511.46498000000003</v>
      </c>
      <c r="AF350" s="59">
        <v>0</v>
      </c>
      <c r="AG350" s="57">
        <v>0</v>
      </c>
      <c r="AH350" s="57">
        <v>0</v>
      </c>
      <c r="AI350" s="54">
        <f t="shared" si="20"/>
        <v>7.8206722970554116E-2</v>
      </c>
      <c r="AJ350" s="53"/>
      <c r="AM350" s="30">
        <v>1.584905660377359</v>
      </c>
      <c r="AN350" s="30">
        <v>1.867924528301887</v>
      </c>
      <c r="AO350" s="30">
        <v>0.22641509433962259</v>
      </c>
      <c r="AP350" s="30">
        <v>0</v>
      </c>
      <c r="AQ350" s="30">
        <v>0.43076923076923079</v>
      </c>
      <c r="AR350" s="30">
        <v>0.50769230769230778</v>
      </c>
      <c r="AS350" s="30">
        <v>6.1538461538461542E-2</v>
      </c>
      <c r="AT350" s="30">
        <v>0</v>
      </c>
      <c r="AU350" s="27">
        <v>0.95</v>
      </c>
      <c r="AV350" s="27">
        <v>3.44</v>
      </c>
      <c r="AW350" s="27">
        <v>2.4900000000000002</v>
      </c>
      <c r="AX350" s="27">
        <v>2.655471698113208</v>
      </c>
      <c r="AY350">
        <v>2.655471698113208</v>
      </c>
      <c r="AZ350">
        <v>6.8250642093428109</v>
      </c>
    </row>
    <row r="351" spans="1:54" x14ac:dyDescent="0.3">
      <c r="A351" s="2" t="s">
        <v>282</v>
      </c>
      <c r="B351" s="15" t="s">
        <v>825</v>
      </c>
      <c r="C351" s="15"/>
      <c r="F351" s="2">
        <v>3.5</v>
      </c>
      <c r="G351" s="2" t="s">
        <v>283</v>
      </c>
      <c r="H351" s="11" t="s">
        <v>601</v>
      </c>
      <c r="I351">
        <v>-1</v>
      </c>
      <c r="J351"/>
      <c r="L351" s="27">
        <v>1</v>
      </c>
      <c r="M351">
        <v>0</v>
      </c>
      <c r="N351">
        <v>0</v>
      </c>
      <c r="T351" s="27">
        <v>13.656835900000001</v>
      </c>
      <c r="U351" s="27">
        <v>13.656835900000001</v>
      </c>
      <c r="V351" s="27">
        <v>13.656835900000001</v>
      </c>
      <c r="W351">
        <v>0</v>
      </c>
      <c r="Z351">
        <v>0</v>
      </c>
      <c r="AD351">
        <v>20</v>
      </c>
      <c r="AE351" s="57">
        <f t="shared" si="18"/>
        <v>0</v>
      </c>
      <c r="AF351" s="59">
        <v>201.0880346354428</v>
      </c>
      <c r="AG351" s="57">
        <v>0</v>
      </c>
      <c r="AH351" s="57">
        <v>0</v>
      </c>
      <c r="AJ351" s="53">
        <v>9.9458926217357829E-2</v>
      </c>
      <c r="AM351" s="30">
        <v>1.882352941176471</v>
      </c>
      <c r="AN351" s="30">
        <v>2.3529411764705879</v>
      </c>
      <c r="AO351" s="30">
        <v>0.47058823529411759</v>
      </c>
      <c r="AP351" s="30">
        <v>0</v>
      </c>
      <c r="AQ351" s="30">
        <v>0.4</v>
      </c>
      <c r="AR351" s="30">
        <v>0.5</v>
      </c>
      <c r="AS351" s="30">
        <v>9.9999999999999992E-2</v>
      </c>
      <c r="AT351" s="30">
        <v>0</v>
      </c>
      <c r="AU351" s="27">
        <v>0.98</v>
      </c>
      <c r="AV351" s="27">
        <v>3.44</v>
      </c>
      <c r="AW351" s="27">
        <v>2.46</v>
      </c>
      <c r="AX351" s="27">
        <v>2.54</v>
      </c>
      <c r="AY351">
        <v>2.54</v>
      </c>
      <c r="AZ351">
        <v>5.758559377411764</v>
      </c>
      <c r="BA351" s="62">
        <v>0.53996993008785332</v>
      </c>
    </row>
    <row r="352" spans="1:54" x14ac:dyDescent="0.3">
      <c r="A352" s="2" t="s">
        <v>284</v>
      </c>
      <c r="B352" s="15" t="s">
        <v>826</v>
      </c>
      <c r="C352" s="15"/>
      <c r="F352" s="2">
        <v>3.3</v>
      </c>
      <c r="G352" s="2" t="s">
        <v>283</v>
      </c>
      <c r="H352" s="11" t="s">
        <v>602</v>
      </c>
      <c r="I352" t="s">
        <v>674</v>
      </c>
      <c r="J352"/>
      <c r="L352" s="27">
        <v>1</v>
      </c>
      <c r="M352">
        <v>2</v>
      </c>
      <c r="N352">
        <v>0</v>
      </c>
      <c r="T352" s="27">
        <v>14.696413339999999</v>
      </c>
      <c r="U352" s="27">
        <v>14.696413339999999</v>
      </c>
      <c r="V352" s="27">
        <v>14.696413339999999</v>
      </c>
      <c r="W352">
        <v>3.83528</v>
      </c>
      <c r="X352">
        <v>3.83528</v>
      </c>
      <c r="Y352">
        <v>28.573699999999999</v>
      </c>
      <c r="Z352">
        <v>0</v>
      </c>
      <c r="AD352">
        <v>20</v>
      </c>
      <c r="AE352" s="57">
        <f t="shared" si="18"/>
        <v>0</v>
      </c>
      <c r="AF352" s="59">
        <v>216.40687730768099</v>
      </c>
      <c r="AG352" s="57">
        <v>420.30120210079798</v>
      </c>
      <c r="AH352" s="57">
        <v>0</v>
      </c>
      <c r="AJ352" s="53">
        <v>9.2418504665009241E-2</v>
      </c>
      <c r="AK352" s="54">
        <v>9.516984438794697E-2</v>
      </c>
      <c r="AM352" s="30">
        <v>1.882352941176471</v>
      </c>
      <c r="AN352" s="30">
        <v>2.3529411764705879</v>
      </c>
      <c r="AO352" s="30">
        <v>0.47058823529411759</v>
      </c>
      <c r="AP352" s="30">
        <v>0</v>
      </c>
      <c r="AQ352" s="30">
        <v>0.4</v>
      </c>
      <c r="AR352" s="30">
        <v>0.5</v>
      </c>
      <c r="AS352" s="30">
        <v>9.9999999999999992E-2</v>
      </c>
      <c r="AT352" s="30">
        <v>0</v>
      </c>
      <c r="AU352" s="27">
        <v>0.93</v>
      </c>
      <c r="AV352" s="27">
        <v>3.44</v>
      </c>
      <c r="AW352" s="27">
        <v>2.5099999999999998</v>
      </c>
      <c r="AX352" s="27">
        <v>2.534117647058824</v>
      </c>
      <c r="AY352">
        <v>2.534117647058824</v>
      </c>
      <c r="AZ352">
        <v>5.7395734358823516</v>
      </c>
      <c r="BA352" s="62">
        <v>0.5339514578906801</v>
      </c>
      <c r="BB352" s="62">
        <v>0.54984742874132453</v>
      </c>
    </row>
    <row r="353" spans="1:55" x14ac:dyDescent="0.3">
      <c r="A353" s="2" t="s">
        <v>44</v>
      </c>
      <c r="B353" s="15" t="s">
        <v>724</v>
      </c>
      <c r="C353" s="15"/>
      <c r="F353" s="2">
        <v>3.2</v>
      </c>
      <c r="G353" s="2" t="s">
        <v>283</v>
      </c>
      <c r="H353" s="11" t="s">
        <v>553</v>
      </c>
      <c r="I353">
        <v>-1</v>
      </c>
      <c r="J353"/>
      <c r="L353" s="27">
        <v>1</v>
      </c>
      <c r="M353">
        <v>0</v>
      </c>
      <c r="N353">
        <v>0</v>
      </c>
      <c r="T353" s="27">
        <v>15.28115725</v>
      </c>
      <c r="U353" s="27">
        <v>15.28115725</v>
      </c>
      <c r="V353" s="27">
        <v>15.28115725</v>
      </c>
      <c r="W353">
        <v>0</v>
      </c>
      <c r="Z353">
        <v>0</v>
      </c>
      <c r="AD353">
        <v>20</v>
      </c>
      <c r="AE353" s="57">
        <f t="shared" si="18"/>
        <v>0</v>
      </c>
      <c r="AF353" s="59">
        <v>229.90248606119221</v>
      </c>
      <c r="AG353" s="57">
        <v>0</v>
      </c>
      <c r="AH353" s="57">
        <v>0</v>
      </c>
      <c r="AJ353" s="53">
        <v>8.6993404650164072E-2</v>
      </c>
      <c r="AM353" s="30">
        <v>1.882352941176471</v>
      </c>
      <c r="AN353" s="30">
        <v>2.3529411764705879</v>
      </c>
      <c r="AO353" s="30">
        <v>0.47058823529411759</v>
      </c>
      <c r="AP353" s="30">
        <v>0</v>
      </c>
      <c r="AQ353" s="30">
        <v>0.4</v>
      </c>
      <c r="AR353" s="30">
        <v>0.5</v>
      </c>
      <c r="AS353" s="30">
        <v>9.9999999999999992E-2</v>
      </c>
      <c r="AT353" s="30">
        <v>0</v>
      </c>
      <c r="AU353" s="27">
        <v>0.82</v>
      </c>
      <c r="AV353" s="27">
        <v>3.44</v>
      </c>
      <c r="AW353" s="27">
        <v>2.62</v>
      </c>
      <c r="AX353" s="27">
        <v>2.5211764705882351</v>
      </c>
      <c r="AY353">
        <v>2.521176470588236</v>
      </c>
      <c r="AZ353">
        <v>5.6898745917647062</v>
      </c>
      <c r="BA353" s="62">
        <v>0.57369840599679445</v>
      </c>
    </row>
    <row r="354" spans="1:55" x14ac:dyDescent="0.3">
      <c r="A354" s="5" t="s">
        <v>285</v>
      </c>
      <c r="B354" s="41" t="s">
        <v>827</v>
      </c>
      <c r="C354" s="41"/>
      <c r="D354" s="5"/>
      <c r="E354" s="5"/>
      <c r="F354" s="5">
        <v>3.6</v>
      </c>
      <c r="G354" s="5" t="s">
        <v>283</v>
      </c>
      <c r="H354" s="42">
        <v>-2</v>
      </c>
      <c r="I354" s="5">
        <v>-1</v>
      </c>
      <c r="J354" s="5"/>
      <c r="K354" s="5"/>
      <c r="L354" s="43">
        <v>0</v>
      </c>
      <c r="M354">
        <v>0</v>
      </c>
      <c r="N354">
        <v>0</v>
      </c>
      <c r="O354" s="5">
        <v>-1</v>
      </c>
      <c r="P354" s="5"/>
      <c r="Q354" s="5"/>
      <c r="R354" s="5"/>
      <c r="S354" s="5"/>
      <c r="T354" s="43">
        <v>0</v>
      </c>
      <c r="U354" s="43"/>
      <c r="V354" s="43"/>
      <c r="W354">
        <v>0</v>
      </c>
      <c r="Z354">
        <v>0</v>
      </c>
      <c r="AC354" s="5"/>
      <c r="AD354" s="5">
        <v>20</v>
      </c>
      <c r="AE354" s="57">
        <f t="shared" si="18"/>
        <v>0</v>
      </c>
      <c r="AF354" s="59">
        <v>0</v>
      </c>
      <c r="AG354" s="57">
        <v>0</v>
      </c>
      <c r="AH354" s="57">
        <v>0</v>
      </c>
      <c r="AJ354" s="53"/>
      <c r="AM354" s="5">
        <v>1.882352941176471</v>
      </c>
      <c r="AN354" s="5">
        <v>2.3529411764705879</v>
      </c>
      <c r="AO354" s="5">
        <v>0.35294117647058831</v>
      </c>
      <c r="AP354" s="5">
        <v>0.47058823529411759</v>
      </c>
      <c r="AQ354" s="5">
        <v>0.37209302325581389</v>
      </c>
      <c r="AR354" s="5">
        <v>0.46511627906976749</v>
      </c>
      <c r="AS354" s="5">
        <v>6.9767441860465129E-2</v>
      </c>
      <c r="AT354" s="5">
        <v>9.3023255813953487E-2</v>
      </c>
      <c r="AU354" s="43">
        <v>0.98</v>
      </c>
      <c r="AV354" s="43">
        <v>3.44</v>
      </c>
      <c r="AW354" s="43">
        <v>2.46</v>
      </c>
      <c r="AX354" s="43">
        <v>2.5447058823529409</v>
      </c>
      <c r="AY354" s="5">
        <v>2.5447058823529409</v>
      </c>
      <c r="AZ354" s="5">
        <v>5.7284445009411762</v>
      </c>
    </row>
    <row r="355" spans="1:55" x14ac:dyDescent="0.3">
      <c r="A355" s="2" t="s">
        <v>286</v>
      </c>
      <c r="B355" s="15" t="s">
        <v>828</v>
      </c>
      <c r="C355" s="15"/>
      <c r="F355" s="2">
        <v>3.4</v>
      </c>
      <c r="G355" s="2" t="s">
        <v>283</v>
      </c>
      <c r="H355" s="11" t="s">
        <v>603</v>
      </c>
      <c r="I355">
        <v>-1</v>
      </c>
      <c r="J355"/>
      <c r="L355" s="27">
        <v>1</v>
      </c>
      <c r="M355">
        <v>0</v>
      </c>
      <c r="N355">
        <v>0</v>
      </c>
      <c r="T355" s="27">
        <v>14.64115209</v>
      </c>
      <c r="U355" s="27">
        <v>14.64115209</v>
      </c>
      <c r="V355" s="27">
        <v>14.64115209</v>
      </c>
      <c r="W355">
        <v>0</v>
      </c>
      <c r="Z355">
        <v>0</v>
      </c>
      <c r="AD355">
        <v>20</v>
      </c>
      <c r="AE355" s="57">
        <f t="shared" si="18"/>
        <v>0</v>
      </c>
      <c r="AF355" s="59">
        <v>213.3423200442661</v>
      </c>
      <c r="AG355" s="57">
        <v>0</v>
      </c>
      <c r="AH355" s="57">
        <v>0</v>
      </c>
      <c r="AJ355" s="53">
        <v>9.374605092815258E-2</v>
      </c>
      <c r="AM355" s="30">
        <v>1.882352941176471</v>
      </c>
      <c r="AN355" s="30">
        <v>2.3529411764705879</v>
      </c>
      <c r="AO355" s="30">
        <v>0.35294117647058831</v>
      </c>
      <c r="AP355" s="30">
        <v>0.47058823529411759</v>
      </c>
      <c r="AQ355" s="30">
        <v>0.37209302325581389</v>
      </c>
      <c r="AR355" s="30">
        <v>0.46511627906976749</v>
      </c>
      <c r="AS355" s="30">
        <v>6.9767441860465129E-2</v>
      </c>
      <c r="AT355" s="30">
        <v>9.3023255813953487E-2</v>
      </c>
      <c r="AU355" s="27">
        <v>0.93</v>
      </c>
      <c r="AV355" s="27">
        <v>3.44</v>
      </c>
      <c r="AW355" s="27">
        <v>2.5099999999999998</v>
      </c>
      <c r="AX355" s="27">
        <v>2.538823529411764</v>
      </c>
      <c r="AY355">
        <v>2.5388235294117649</v>
      </c>
      <c r="AZ355">
        <v>5.7094585594117646</v>
      </c>
      <c r="BA355" s="62">
        <v>0.53401936473899148</v>
      </c>
    </row>
    <row r="356" spans="1:55" x14ac:dyDescent="0.3">
      <c r="A356" s="2" t="s">
        <v>287</v>
      </c>
      <c r="B356" s="15" t="s">
        <v>829</v>
      </c>
      <c r="C356" s="15"/>
      <c r="F356" s="2">
        <v>3.3</v>
      </c>
      <c r="G356" s="2" t="s">
        <v>283</v>
      </c>
      <c r="H356" s="11" t="s">
        <v>604</v>
      </c>
      <c r="I356" t="s">
        <v>675</v>
      </c>
      <c r="J356"/>
      <c r="L356" s="27">
        <v>1</v>
      </c>
      <c r="M356">
        <v>2</v>
      </c>
      <c r="N356">
        <v>0</v>
      </c>
      <c r="T356" s="27">
        <v>15.19820412</v>
      </c>
      <c r="U356" s="27">
        <v>15.194836840000001</v>
      </c>
      <c r="V356" s="27">
        <v>3.9043439100000001</v>
      </c>
      <c r="W356">
        <v>3.8588</v>
      </c>
      <c r="X356">
        <v>3.8588</v>
      </c>
      <c r="Y356">
        <v>29.656099999999999</v>
      </c>
      <c r="Z356">
        <v>0</v>
      </c>
      <c r="AD356">
        <v>20</v>
      </c>
      <c r="AE356" s="57">
        <f t="shared" si="18"/>
        <v>0</v>
      </c>
      <c r="AF356" s="59">
        <v>227.79419475650769</v>
      </c>
      <c r="AG356" s="57">
        <v>441.58933615438389</v>
      </c>
      <c r="AH356" s="57">
        <v>0</v>
      </c>
      <c r="AJ356" s="53">
        <v>8.7798550008608742E-2</v>
      </c>
      <c r="AK356" s="54">
        <v>9.0581897534807332E-2</v>
      </c>
      <c r="AM356" s="30">
        <v>1.882352941176471</v>
      </c>
      <c r="AN356" s="30">
        <v>2.3529411764705879</v>
      </c>
      <c r="AO356" s="30">
        <v>0.35294117647058831</v>
      </c>
      <c r="AP356" s="30">
        <v>0.47058823529411759</v>
      </c>
      <c r="AQ356" s="30">
        <v>0.37209302325581389</v>
      </c>
      <c r="AR356" s="30">
        <v>0.46511627906976749</v>
      </c>
      <c r="AS356" s="30">
        <v>6.9767441860465129E-2</v>
      </c>
      <c r="AT356" s="30">
        <v>9.3023255813953487E-2</v>
      </c>
      <c r="AU356" s="27">
        <v>0.82</v>
      </c>
      <c r="AV356" s="27">
        <v>3.44</v>
      </c>
      <c r="AW356" s="27">
        <v>2.62</v>
      </c>
      <c r="AX356" s="27">
        <v>2.525882352941176</v>
      </c>
      <c r="AY356">
        <v>2.525882352941176</v>
      </c>
      <c r="AZ356">
        <v>5.6597597152941184</v>
      </c>
      <c r="BA356" s="62">
        <v>0.57188837719605823</v>
      </c>
      <c r="BB356" s="62">
        <v>0</v>
      </c>
    </row>
    <row r="357" spans="1:55" x14ac:dyDescent="0.3">
      <c r="A357" s="2" t="s">
        <v>4</v>
      </c>
      <c r="B357" s="15" t="s">
        <v>693</v>
      </c>
      <c r="C357" s="15"/>
      <c r="F357" s="2">
        <v>3.26</v>
      </c>
      <c r="G357" s="2" t="s">
        <v>290</v>
      </c>
      <c r="H357" s="11" t="s">
        <v>531</v>
      </c>
      <c r="I357" t="s">
        <v>613</v>
      </c>
      <c r="J357"/>
      <c r="L357" s="27">
        <v>4</v>
      </c>
      <c r="M357">
        <v>4</v>
      </c>
      <c r="N357">
        <v>0</v>
      </c>
      <c r="T357" s="27">
        <v>7.8084429999999996</v>
      </c>
      <c r="U357" s="27">
        <v>7.8548809999999998</v>
      </c>
      <c r="V357" s="27">
        <v>15.19056011</v>
      </c>
      <c r="W357">
        <v>3.8801999999999999</v>
      </c>
      <c r="X357">
        <v>29.507999999999999</v>
      </c>
      <c r="Y357">
        <v>7.7140000000000004</v>
      </c>
      <c r="Z357">
        <v>0</v>
      </c>
      <c r="AD357">
        <v>20</v>
      </c>
      <c r="AE357" s="57">
        <f t="shared" si="18"/>
        <v>0</v>
      </c>
      <c r="AF357" s="59">
        <v>924.74694800021894</v>
      </c>
      <c r="AG357" s="57">
        <v>883.22940750240002</v>
      </c>
      <c r="AH357" s="57">
        <v>0</v>
      </c>
      <c r="AJ357" s="53">
        <v>8.6510153045653584E-2</v>
      </c>
      <c r="AK357" s="54">
        <v>9.0576694254581439E-2</v>
      </c>
      <c r="AM357" s="30">
        <v>1.75</v>
      </c>
      <c r="AN357" s="30">
        <v>2.5</v>
      </c>
      <c r="AO357" s="30">
        <v>0.75</v>
      </c>
      <c r="AP357" s="30">
        <v>0</v>
      </c>
      <c r="AQ357" s="30">
        <v>0.35</v>
      </c>
      <c r="AR357" s="30">
        <v>0.5</v>
      </c>
      <c r="AS357" s="30">
        <v>0.15</v>
      </c>
      <c r="AT357" s="30">
        <v>0</v>
      </c>
      <c r="AU357" s="27">
        <v>0.82</v>
      </c>
      <c r="AV357" s="27">
        <v>3.44</v>
      </c>
      <c r="AW357" s="27">
        <v>2.62</v>
      </c>
      <c r="AX357" s="27">
        <v>2.6262500000000002</v>
      </c>
      <c r="AY357">
        <v>2.6262500000000002</v>
      </c>
      <c r="AZ357">
        <v>5.96680968125</v>
      </c>
      <c r="BA357" s="62">
        <v>0.50555206026575039</v>
      </c>
      <c r="BB357" s="62">
        <v>0</v>
      </c>
    </row>
    <row r="358" spans="1:55" x14ac:dyDescent="0.3">
      <c r="A358" s="1" t="s">
        <v>288</v>
      </c>
      <c r="B358" s="15" t="s">
        <v>693</v>
      </c>
      <c r="C358" s="17"/>
      <c r="D358" s="1" t="s">
        <v>680</v>
      </c>
      <c r="E358" s="1" t="s">
        <v>1071</v>
      </c>
      <c r="F358" s="1">
        <v>2.4700000000000002</v>
      </c>
      <c r="G358" s="1" t="s">
        <v>290</v>
      </c>
      <c r="H358" s="11" t="s">
        <v>531</v>
      </c>
      <c r="I358" t="s">
        <v>613</v>
      </c>
      <c r="J358"/>
      <c r="K358" s="1"/>
      <c r="L358" s="27">
        <v>4</v>
      </c>
      <c r="M358">
        <v>4</v>
      </c>
      <c r="N358">
        <v>0</v>
      </c>
      <c r="O358" s="1"/>
      <c r="P358" s="1"/>
      <c r="Q358" s="1"/>
      <c r="R358" s="1"/>
      <c r="S358" s="1"/>
      <c r="T358" s="27">
        <v>7.8084429999999996</v>
      </c>
      <c r="U358" s="27">
        <v>7.8548809999999998</v>
      </c>
      <c r="V358" s="27">
        <v>15.19056011</v>
      </c>
      <c r="W358">
        <v>3.8801999999999999</v>
      </c>
      <c r="X358">
        <v>29.507999999999999</v>
      </c>
      <c r="Y358">
        <v>7.7140000000000004</v>
      </c>
      <c r="Z358">
        <v>0</v>
      </c>
      <c r="AC358" s="1"/>
      <c r="AD358">
        <v>20</v>
      </c>
      <c r="AE358" s="57">
        <f t="shared" si="18"/>
        <v>0</v>
      </c>
      <c r="AF358" s="59">
        <v>924.74694800021894</v>
      </c>
      <c r="AG358" s="57">
        <v>883.22940750240002</v>
      </c>
      <c r="AH358" s="57">
        <v>0</v>
      </c>
      <c r="AJ358" s="53">
        <v>8.6510153045653584E-2</v>
      </c>
      <c r="AK358" s="54">
        <v>9.0576694254581439E-2</v>
      </c>
      <c r="AM358" s="30">
        <v>1.75</v>
      </c>
      <c r="AN358" s="30">
        <v>2.5</v>
      </c>
      <c r="AO358" s="30">
        <v>0.75</v>
      </c>
      <c r="AP358" s="30">
        <v>0</v>
      </c>
      <c r="AQ358" s="30">
        <v>0.35</v>
      </c>
      <c r="AR358" s="30">
        <v>0.5</v>
      </c>
      <c r="AS358" s="30">
        <v>0.15</v>
      </c>
      <c r="AT358" s="30">
        <v>0</v>
      </c>
      <c r="AU358" s="27">
        <v>0.82</v>
      </c>
      <c r="AV358" s="27">
        <v>3.44</v>
      </c>
      <c r="AW358" s="27">
        <v>2.62</v>
      </c>
      <c r="AX358" s="27">
        <v>2.6262500000000002</v>
      </c>
      <c r="AY358">
        <v>2.6262500000000002</v>
      </c>
      <c r="AZ358">
        <v>5.96680968125</v>
      </c>
      <c r="BA358" s="62">
        <v>0.50555206026575039</v>
      </c>
      <c r="BB358" s="62">
        <v>0</v>
      </c>
    </row>
    <row r="359" spans="1:55" x14ac:dyDescent="0.3">
      <c r="A359" s="1" t="s">
        <v>289</v>
      </c>
      <c r="B359" s="15" t="s">
        <v>693</v>
      </c>
      <c r="C359" s="17"/>
      <c r="D359" s="1" t="s">
        <v>950</v>
      </c>
      <c r="E359" s="1" t="s">
        <v>1071</v>
      </c>
      <c r="F359" s="1">
        <v>2.4700000000000002</v>
      </c>
      <c r="G359" s="1" t="s">
        <v>290</v>
      </c>
      <c r="H359" s="11" t="s">
        <v>531</v>
      </c>
      <c r="I359" t="s">
        <v>613</v>
      </c>
      <c r="J359"/>
      <c r="K359" s="1"/>
      <c r="L359" s="27">
        <v>4</v>
      </c>
      <c r="M359">
        <v>4</v>
      </c>
      <c r="N359">
        <v>0</v>
      </c>
      <c r="O359" s="1"/>
      <c r="P359" s="1"/>
      <c r="Q359" s="1"/>
      <c r="R359" s="1"/>
      <c r="S359" s="1"/>
      <c r="T359" s="27">
        <v>7.8084429999999996</v>
      </c>
      <c r="U359" s="27">
        <v>7.8548809999999998</v>
      </c>
      <c r="V359" s="27">
        <v>15.19056011</v>
      </c>
      <c r="W359">
        <v>3.8801999999999999</v>
      </c>
      <c r="X359">
        <v>29.507999999999999</v>
      </c>
      <c r="Y359">
        <v>7.7140000000000004</v>
      </c>
      <c r="Z359">
        <v>0</v>
      </c>
      <c r="AC359" s="1"/>
      <c r="AD359">
        <v>20</v>
      </c>
      <c r="AE359" s="57">
        <f t="shared" si="18"/>
        <v>0</v>
      </c>
      <c r="AF359" s="59">
        <v>924.74694800021894</v>
      </c>
      <c r="AG359" s="57">
        <v>883.22940750240002</v>
      </c>
      <c r="AH359" s="57">
        <v>0</v>
      </c>
      <c r="AJ359" s="53">
        <v>8.6510153045653584E-2</v>
      </c>
      <c r="AK359" s="54">
        <v>9.0576694254581439E-2</v>
      </c>
      <c r="AM359" s="30">
        <v>1.75</v>
      </c>
      <c r="AN359" s="30">
        <v>2.5</v>
      </c>
      <c r="AO359" s="30">
        <v>0.75</v>
      </c>
      <c r="AP359" s="30">
        <v>0</v>
      </c>
      <c r="AQ359" s="30">
        <v>0.35</v>
      </c>
      <c r="AR359" s="30">
        <v>0.5</v>
      </c>
      <c r="AS359" s="30">
        <v>0.15</v>
      </c>
      <c r="AT359" s="30">
        <v>0</v>
      </c>
      <c r="AU359" s="27">
        <v>0.82</v>
      </c>
      <c r="AV359" s="27">
        <v>3.44</v>
      </c>
      <c r="AW359" s="27">
        <v>2.62</v>
      </c>
      <c r="AX359" s="27">
        <v>2.6262500000000002</v>
      </c>
      <c r="AY359">
        <v>2.6262500000000002</v>
      </c>
      <c r="AZ359">
        <v>5.96680968125</v>
      </c>
      <c r="BA359" s="62">
        <v>0.50555206026575039</v>
      </c>
      <c r="BB359" s="62">
        <v>0</v>
      </c>
    </row>
    <row r="360" spans="1:55" x14ac:dyDescent="0.3">
      <c r="A360" s="2" t="s">
        <v>10</v>
      </c>
      <c r="B360" s="15" t="s">
        <v>699</v>
      </c>
      <c r="C360" s="15"/>
      <c r="F360" s="2">
        <v>4.26</v>
      </c>
      <c r="G360" s="2" t="s">
        <v>291</v>
      </c>
      <c r="H360" s="11" t="s">
        <v>535</v>
      </c>
      <c r="I360">
        <v>-1</v>
      </c>
      <c r="J360"/>
      <c r="L360" s="27">
        <v>1</v>
      </c>
      <c r="M360">
        <v>0</v>
      </c>
      <c r="N360">
        <v>0</v>
      </c>
      <c r="T360" s="27">
        <v>3.9103940000000001</v>
      </c>
      <c r="U360" s="27">
        <v>3.9103940000000001</v>
      </c>
      <c r="V360" s="27">
        <v>11.314458</v>
      </c>
      <c r="W360">
        <v>0</v>
      </c>
      <c r="Z360">
        <v>0</v>
      </c>
      <c r="AD360">
        <v>14</v>
      </c>
      <c r="AE360" s="57">
        <f t="shared" si="18"/>
        <v>0</v>
      </c>
      <c r="AF360" s="59">
        <v>173.0114278564659</v>
      </c>
      <c r="AG360" s="57">
        <v>0</v>
      </c>
      <c r="AH360" s="57">
        <v>0</v>
      </c>
      <c r="AJ360" s="53">
        <v>8.0919510193365449E-2</v>
      </c>
      <c r="AM360" s="30">
        <v>1.9090909090909089</v>
      </c>
      <c r="AN360" s="30">
        <v>2.545454545454545</v>
      </c>
      <c r="AO360" s="30">
        <v>0.63636363636363635</v>
      </c>
      <c r="AP360" s="30">
        <v>2.545454545454545</v>
      </c>
      <c r="AQ360" s="30">
        <v>0.25</v>
      </c>
      <c r="AR360" s="30">
        <v>0.33333333333333331</v>
      </c>
      <c r="AS360" s="30">
        <v>8.3333333333333329E-2</v>
      </c>
      <c r="AT360" s="30">
        <v>0.33333333333333331</v>
      </c>
      <c r="AU360" s="27">
        <v>0.82</v>
      </c>
      <c r="AV360" s="27">
        <v>3.44</v>
      </c>
      <c r="AW360" s="27">
        <v>2.62</v>
      </c>
      <c r="AX360" s="27">
        <v>2.6363636363636358</v>
      </c>
      <c r="AY360">
        <v>2.6363636363636371</v>
      </c>
      <c r="AZ360">
        <v>6.0044088459090901</v>
      </c>
      <c r="BA360" s="62">
        <v>0.5117218936152963</v>
      </c>
    </row>
    <row r="361" spans="1:55" x14ac:dyDescent="0.3">
      <c r="A361" s="2" t="s">
        <v>10</v>
      </c>
      <c r="B361" s="15" t="s">
        <v>699</v>
      </c>
      <c r="C361" s="15"/>
      <c r="D361" s="2" t="s">
        <v>680</v>
      </c>
      <c r="E361" s="2">
        <v>0.3</v>
      </c>
      <c r="F361" s="2">
        <v>2.16</v>
      </c>
      <c r="G361" s="2" t="s">
        <v>291</v>
      </c>
      <c r="H361" s="11" t="s">
        <v>535</v>
      </c>
      <c r="I361">
        <v>-1</v>
      </c>
      <c r="J361"/>
      <c r="L361" s="27">
        <v>1</v>
      </c>
      <c r="M361">
        <v>0</v>
      </c>
      <c r="N361">
        <v>0</v>
      </c>
      <c r="T361" s="27">
        <v>3.9103940000000001</v>
      </c>
      <c r="U361" s="27">
        <v>3.9103940000000001</v>
      </c>
      <c r="V361" s="27">
        <v>11.314458</v>
      </c>
      <c r="W361">
        <v>0</v>
      </c>
      <c r="Z361">
        <v>0</v>
      </c>
      <c r="AD361">
        <v>14</v>
      </c>
      <c r="AE361" s="57">
        <f t="shared" si="18"/>
        <v>0</v>
      </c>
      <c r="AF361" s="59">
        <v>173.0114278564659</v>
      </c>
      <c r="AG361" s="57">
        <v>0</v>
      </c>
      <c r="AH361" s="57">
        <v>0</v>
      </c>
      <c r="AJ361" s="53">
        <v>8.0919510193365449E-2</v>
      </c>
      <c r="AM361" s="30">
        <v>1.9090909090909089</v>
      </c>
      <c r="AN361" s="30">
        <v>2.545454545454545</v>
      </c>
      <c r="AO361" s="30">
        <v>0.63636363636363635</v>
      </c>
      <c r="AP361" s="30">
        <v>2.545454545454545</v>
      </c>
      <c r="AQ361" s="30">
        <v>0.25</v>
      </c>
      <c r="AR361" s="30">
        <v>0.33333333333333331</v>
      </c>
      <c r="AS361" s="30">
        <v>8.3333333333333329E-2</v>
      </c>
      <c r="AT361" s="30">
        <v>0.33333333333333331</v>
      </c>
      <c r="AU361" s="27">
        <v>0.82</v>
      </c>
      <c r="AV361" s="27">
        <v>3.44</v>
      </c>
      <c r="AW361" s="27">
        <v>2.62</v>
      </c>
      <c r="AX361" s="27">
        <v>2.6363636363636358</v>
      </c>
      <c r="AY361">
        <v>2.6363636363636371</v>
      </c>
      <c r="AZ361">
        <v>6.0044088459090901</v>
      </c>
      <c r="BA361" s="62">
        <v>0.5117218936152963</v>
      </c>
    </row>
    <row r="362" spans="1:55" x14ac:dyDescent="0.3">
      <c r="A362" s="2" t="s">
        <v>4</v>
      </c>
      <c r="B362" s="15" t="s">
        <v>693</v>
      </c>
      <c r="C362" s="15"/>
      <c r="F362" s="2">
        <v>3.22</v>
      </c>
      <c r="G362" s="2" t="s">
        <v>292</v>
      </c>
      <c r="H362" s="76" t="s">
        <v>531</v>
      </c>
      <c r="I362">
        <v>-1</v>
      </c>
      <c r="J362"/>
      <c r="K362" s="2">
        <v>4</v>
      </c>
      <c r="L362" s="27">
        <v>4</v>
      </c>
      <c r="M362">
        <v>0</v>
      </c>
      <c r="N362">
        <v>0</v>
      </c>
      <c r="O362" s="2">
        <v>-1</v>
      </c>
      <c r="T362" s="27">
        <v>7.8084429999999996</v>
      </c>
      <c r="U362" s="27">
        <v>7.8548809999999998</v>
      </c>
      <c r="V362" s="27">
        <v>15.19056011</v>
      </c>
      <c r="W362">
        <v>0</v>
      </c>
      <c r="Z362">
        <v>0</v>
      </c>
      <c r="AD362">
        <v>20</v>
      </c>
      <c r="AE362" s="57">
        <v>850</v>
      </c>
      <c r="AF362" s="59">
        <v>924.74694795000005</v>
      </c>
      <c r="AG362" s="57">
        <v>0</v>
      </c>
      <c r="AH362" s="57">
        <v>0</v>
      </c>
      <c r="AI362" s="54">
        <f t="shared" ref="AI362:AI373" si="21">K362*AD362/AE362</f>
        <v>9.4117647058823528E-2</v>
      </c>
      <c r="AJ362" s="53">
        <f>L362*AD362/AF362</f>
        <v>8.6510153050351563E-2</v>
      </c>
      <c r="AM362" s="30">
        <v>1.75</v>
      </c>
      <c r="AN362" s="30">
        <v>2.5</v>
      </c>
      <c r="AO362" s="30">
        <v>0.75</v>
      </c>
      <c r="AP362" s="30">
        <v>0</v>
      </c>
      <c r="AQ362" s="30">
        <v>0.35</v>
      </c>
      <c r="AR362" s="30">
        <v>0.5</v>
      </c>
      <c r="AS362" s="30">
        <v>0.15</v>
      </c>
      <c r="AT362" s="30">
        <v>0</v>
      </c>
      <c r="AU362" s="27">
        <v>0.82</v>
      </c>
      <c r="AV362" s="27">
        <v>3.44</v>
      </c>
      <c r="AW362" s="27">
        <v>2.62</v>
      </c>
      <c r="AX362" s="27">
        <v>2.6262500000000002</v>
      </c>
      <c r="AY362">
        <v>2.6262500000000002</v>
      </c>
      <c r="AZ362">
        <v>5.96680968125</v>
      </c>
      <c r="BA362" s="62">
        <v>0.50555206026575039</v>
      </c>
    </row>
    <row r="363" spans="1:55" x14ac:dyDescent="0.3">
      <c r="A363" s="44" t="s">
        <v>995</v>
      </c>
      <c r="B363" s="20" t="s">
        <v>697</v>
      </c>
      <c r="C363" s="15"/>
      <c r="F363" s="2">
        <v>3.1</v>
      </c>
      <c r="G363" s="2" t="s">
        <v>292</v>
      </c>
      <c r="H363" s="11">
        <v>-1</v>
      </c>
      <c r="I363">
        <v>-1</v>
      </c>
      <c r="J363"/>
      <c r="K363" s="2">
        <v>4</v>
      </c>
      <c r="L363" s="27">
        <v>0</v>
      </c>
      <c r="M363">
        <v>0</v>
      </c>
      <c r="N363">
        <v>0</v>
      </c>
      <c r="O363" s="2">
        <v>3.8759999999999999</v>
      </c>
      <c r="P363" s="2">
        <v>3.8849999999999998</v>
      </c>
      <c r="Q363" s="2">
        <v>37.359000000000002</v>
      </c>
      <c r="R363" s="2" t="s">
        <v>1179</v>
      </c>
      <c r="T363" s="27">
        <v>0</v>
      </c>
      <c r="U363" s="27"/>
      <c r="V363" s="27"/>
      <c r="W363">
        <v>0</v>
      </c>
      <c r="Z363">
        <v>0</v>
      </c>
      <c r="AD363">
        <v>26</v>
      </c>
      <c r="AE363" s="57">
        <v>1100</v>
      </c>
      <c r="AF363" s="59">
        <v>0</v>
      </c>
      <c r="AG363" s="57">
        <v>0</v>
      </c>
      <c r="AH363" s="57">
        <v>0</v>
      </c>
      <c r="AI363" s="54">
        <f t="shared" si="21"/>
        <v>9.4545454545454544E-2</v>
      </c>
      <c r="AJ363" s="53"/>
      <c r="AM363" s="30">
        <v>1.714285714285714</v>
      </c>
      <c r="AN363" s="30">
        <v>2.4761904761904758</v>
      </c>
      <c r="AO363" s="30">
        <v>0.76190476190476186</v>
      </c>
      <c r="AP363" s="30">
        <v>0</v>
      </c>
      <c r="AQ363" s="30">
        <v>0.34615384615384609</v>
      </c>
      <c r="AR363" s="30">
        <v>0.5</v>
      </c>
      <c r="AS363" s="30">
        <v>0.1538461538461538</v>
      </c>
      <c r="AT363" s="30">
        <v>0</v>
      </c>
      <c r="AU363" s="27">
        <v>0.82</v>
      </c>
      <c r="AV363" s="27">
        <v>3.44</v>
      </c>
      <c r="AW363" s="27">
        <v>2.62</v>
      </c>
      <c r="AX363" s="27">
        <v>2.612857142857143</v>
      </c>
      <c r="AY363">
        <v>2.612857142857143</v>
      </c>
      <c r="AZ363">
        <v>5.9413964502380949</v>
      </c>
    </row>
    <row r="364" spans="1:55" x14ac:dyDescent="0.3">
      <c r="A364" s="5" t="s">
        <v>996</v>
      </c>
      <c r="B364" s="45" t="s">
        <v>993</v>
      </c>
      <c r="C364" s="41"/>
      <c r="D364" s="5"/>
      <c r="E364" s="5"/>
      <c r="F364" s="5">
        <v>3.08</v>
      </c>
      <c r="G364" s="5" t="s">
        <v>292</v>
      </c>
      <c r="H364" s="42">
        <v>-2</v>
      </c>
      <c r="I364" s="5">
        <v>-1</v>
      </c>
      <c r="J364" s="5"/>
      <c r="K364" s="5">
        <v>4</v>
      </c>
      <c r="L364" s="43">
        <v>0</v>
      </c>
      <c r="M364">
        <v>0</v>
      </c>
      <c r="N364">
        <v>0</v>
      </c>
      <c r="O364" s="5">
        <v>-1</v>
      </c>
      <c r="P364" s="5"/>
      <c r="Q364" s="5"/>
      <c r="R364" s="5"/>
      <c r="S364" s="5"/>
      <c r="T364" s="43">
        <v>0</v>
      </c>
      <c r="U364" s="43"/>
      <c r="V364" s="43"/>
      <c r="W364">
        <v>0</v>
      </c>
      <c r="Z364">
        <v>0</v>
      </c>
      <c r="AC364" s="5"/>
      <c r="AD364" s="5">
        <v>32</v>
      </c>
      <c r="AE364" s="57">
        <v>1350</v>
      </c>
      <c r="AF364" s="59">
        <v>0</v>
      </c>
      <c r="AG364" s="57">
        <v>0</v>
      </c>
      <c r="AH364" s="57">
        <v>0</v>
      </c>
      <c r="AI364" s="54">
        <f t="shared" si="21"/>
        <v>9.481481481481481E-2</v>
      </c>
      <c r="AJ364" s="53"/>
      <c r="AM364" s="5">
        <v>1.6923076923076921</v>
      </c>
      <c r="AN364" s="5">
        <v>2.4615384615384621</v>
      </c>
      <c r="AO364" s="5">
        <v>0.76923076923076927</v>
      </c>
      <c r="AP364" s="5">
        <v>0</v>
      </c>
      <c r="AQ364" s="5">
        <v>0.34375</v>
      </c>
      <c r="AR364" s="5">
        <v>0.5</v>
      </c>
      <c r="AS364" s="5">
        <v>0.15625</v>
      </c>
      <c r="AT364" s="5">
        <v>0</v>
      </c>
      <c r="AU364" s="43">
        <v>0.82</v>
      </c>
      <c r="AV364" s="43">
        <v>3.44</v>
      </c>
      <c r="AW364" s="43">
        <v>2.62</v>
      </c>
      <c r="AX364" s="43">
        <v>2.6046153846153852</v>
      </c>
      <c r="AY364" s="5">
        <v>2.6046153846153852</v>
      </c>
      <c r="AZ364" s="5">
        <v>5.9257575388461543</v>
      </c>
    </row>
    <row r="365" spans="1:55" x14ac:dyDescent="0.3">
      <c r="A365" s="5" t="s">
        <v>997</v>
      </c>
      <c r="B365" s="45" t="s">
        <v>994</v>
      </c>
      <c r="C365" s="41"/>
      <c r="D365" s="5"/>
      <c r="E365" s="5"/>
      <c r="F365" s="5">
        <v>3.06</v>
      </c>
      <c r="G365" s="5" t="s">
        <v>292</v>
      </c>
      <c r="H365" s="42">
        <v>-2</v>
      </c>
      <c r="I365" s="5">
        <v>-1</v>
      </c>
      <c r="J365" s="5"/>
      <c r="K365" s="5">
        <v>4</v>
      </c>
      <c r="L365" s="43">
        <v>0</v>
      </c>
      <c r="M365">
        <v>0</v>
      </c>
      <c r="N365">
        <v>0</v>
      </c>
      <c r="O365" s="5">
        <v>-1</v>
      </c>
      <c r="P365" s="5"/>
      <c r="Q365" s="5"/>
      <c r="R365" s="5"/>
      <c r="S365" s="5"/>
      <c r="T365" s="43">
        <v>0</v>
      </c>
      <c r="U365" s="43"/>
      <c r="V365" s="43"/>
      <c r="W365">
        <v>0</v>
      </c>
      <c r="Z365">
        <v>0</v>
      </c>
      <c r="AC365" s="5"/>
      <c r="AD365" s="5">
        <v>38</v>
      </c>
      <c r="AE365" s="57">
        <v>1600</v>
      </c>
      <c r="AF365" s="59">
        <v>0</v>
      </c>
      <c r="AG365" s="57">
        <v>0</v>
      </c>
      <c r="AH365" s="57">
        <v>0</v>
      </c>
      <c r="AI365" s="54">
        <f t="shared" si="21"/>
        <v>9.5000000000000001E-2</v>
      </c>
      <c r="AJ365" s="53"/>
      <c r="AM365" s="5">
        <v>1.67741935483871</v>
      </c>
      <c r="AN365" s="5">
        <v>2.4516129032258061</v>
      </c>
      <c r="AO365" s="5">
        <v>0.77419354838709675</v>
      </c>
      <c r="AP365" s="5">
        <v>0</v>
      </c>
      <c r="AQ365" s="5">
        <v>0.34210526315789469</v>
      </c>
      <c r="AR365" s="5">
        <v>0.5</v>
      </c>
      <c r="AS365" s="5">
        <v>0.15789473684210531</v>
      </c>
      <c r="AT365" s="5">
        <v>0</v>
      </c>
      <c r="AU365" s="43">
        <v>0.82</v>
      </c>
      <c r="AV365" s="43">
        <v>3.44</v>
      </c>
      <c r="AW365" s="43">
        <v>2.62</v>
      </c>
      <c r="AX365" s="43">
        <v>2.5990322580645162</v>
      </c>
      <c r="AY365" s="5">
        <v>2.5990322580645162</v>
      </c>
      <c r="AZ365" s="5">
        <v>5.9151634375806452</v>
      </c>
    </row>
    <row r="366" spans="1:55" x14ac:dyDescent="0.3">
      <c r="A366" s="46" t="s">
        <v>63</v>
      </c>
      <c r="B366" s="15" t="s">
        <v>777</v>
      </c>
      <c r="C366" s="15"/>
      <c r="F366" s="2">
        <v>3.59</v>
      </c>
      <c r="G366" s="2" t="s">
        <v>295</v>
      </c>
      <c r="H366" s="11">
        <v>-1</v>
      </c>
      <c r="I366">
        <v>-1</v>
      </c>
      <c r="J366" t="s">
        <v>1183</v>
      </c>
      <c r="K366" s="2">
        <v>1</v>
      </c>
      <c r="L366" s="27">
        <v>1</v>
      </c>
      <c r="M366">
        <v>0</v>
      </c>
      <c r="N366">
        <v>1</v>
      </c>
      <c r="O366" s="27">
        <v>3.86</v>
      </c>
      <c r="P366" s="27">
        <v>3.86</v>
      </c>
      <c r="Q366" s="2">
        <v>14.995541551467477</v>
      </c>
      <c r="T366" s="27">
        <v>3.86</v>
      </c>
      <c r="U366" s="27">
        <v>3.86</v>
      </c>
      <c r="V366" s="27">
        <v>14.97</v>
      </c>
      <c r="W366">
        <v>3.8504999999999998</v>
      </c>
      <c r="X366">
        <v>3.8504999999999998</v>
      </c>
      <c r="Y366">
        <v>14.379</v>
      </c>
      <c r="AD366">
        <v>20</v>
      </c>
      <c r="AE366" s="57">
        <f t="shared" si="18"/>
        <v>223.4275709002448</v>
      </c>
      <c r="AF366" s="59">
        <v>0</v>
      </c>
      <c r="AH366" s="57">
        <v>213.2</v>
      </c>
      <c r="AI366" s="54">
        <f t="shared" si="21"/>
        <v>8.9514467348031701E-2</v>
      </c>
      <c r="AJ366" s="53"/>
      <c r="AL366" s="73">
        <f>N366*AD366/AH366</f>
        <v>9.3808630393996256E-2</v>
      </c>
      <c r="AM366" s="30">
        <v>1.75</v>
      </c>
      <c r="AN366" s="30">
        <v>2.5</v>
      </c>
      <c r="AO366" s="30">
        <v>0.75</v>
      </c>
      <c r="AP366" s="30">
        <v>0</v>
      </c>
      <c r="AQ366" s="30">
        <v>0.35</v>
      </c>
      <c r="AR366" s="30">
        <v>0.5</v>
      </c>
      <c r="AS366" s="30">
        <v>0.15</v>
      </c>
      <c r="AT366" s="30">
        <v>0</v>
      </c>
      <c r="AU366" s="27">
        <v>1</v>
      </c>
      <c r="AV366" s="27">
        <v>3.44</v>
      </c>
      <c r="AW366" s="27">
        <v>2.44</v>
      </c>
      <c r="AX366" s="27">
        <v>2.7124999999999999</v>
      </c>
      <c r="AY366">
        <v>2.7124999999999999</v>
      </c>
      <c r="AZ366">
        <v>6.264025610615688</v>
      </c>
      <c r="BC366" s="62">
        <v>0</v>
      </c>
    </row>
    <row r="367" spans="1:55" x14ac:dyDescent="0.3">
      <c r="A367" s="2" t="s">
        <v>296</v>
      </c>
      <c r="B367" s="19" t="s">
        <v>951</v>
      </c>
      <c r="C367" s="15"/>
      <c r="F367" s="2">
        <v>3.55</v>
      </c>
      <c r="G367" s="2" t="s">
        <v>295</v>
      </c>
      <c r="H367" s="11">
        <v>-1</v>
      </c>
      <c r="I367">
        <v>-1</v>
      </c>
      <c r="J367"/>
      <c r="K367" s="2">
        <v>1</v>
      </c>
      <c r="L367" s="27">
        <v>1</v>
      </c>
      <c r="M367">
        <v>0</v>
      </c>
      <c r="N367">
        <v>0</v>
      </c>
      <c r="O367" s="27">
        <v>3.86</v>
      </c>
      <c r="P367" s="27">
        <v>3.86</v>
      </c>
      <c r="Q367" s="2">
        <v>15.615511227317649</v>
      </c>
      <c r="T367" s="27">
        <v>3.86</v>
      </c>
      <c r="U367" s="27">
        <v>3.86</v>
      </c>
      <c r="V367" s="27">
        <f>(V366+V368)/2</f>
        <v>15.342750000000001</v>
      </c>
      <c r="W367">
        <v>0</v>
      </c>
      <c r="AD367">
        <v>20</v>
      </c>
      <c r="AE367" s="57">
        <f t="shared" si="18"/>
        <v>232.66487108254202</v>
      </c>
      <c r="AF367" s="59">
        <v>0</v>
      </c>
      <c r="AI367" s="54">
        <f t="shared" si="21"/>
        <v>8.5960548779642126E-2</v>
      </c>
      <c r="AJ367" s="53"/>
      <c r="AM367" s="30">
        <v>1.75</v>
      </c>
      <c r="AN367" s="30">
        <v>2.5</v>
      </c>
      <c r="AO367" s="30">
        <v>0.75</v>
      </c>
      <c r="AP367" s="30">
        <v>0</v>
      </c>
      <c r="AQ367" s="30">
        <v>0.35</v>
      </c>
      <c r="AR367" s="30">
        <v>0.5</v>
      </c>
      <c r="AS367" s="30">
        <v>0.15</v>
      </c>
      <c r="AT367" s="30">
        <v>0</v>
      </c>
      <c r="AU367" s="27">
        <v>0.95</v>
      </c>
      <c r="AV367" s="27">
        <v>3.44</v>
      </c>
      <c r="AW367" s="27">
        <v>2.4900000000000002</v>
      </c>
      <c r="AX367" s="27">
        <v>2.7109375</v>
      </c>
      <c r="AY367">
        <v>2.7109375</v>
      </c>
      <c r="AZ367">
        <v>6.2579197821781882</v>
      </c>
      <c r="BC367" s="62">
        <v>0</v>
      </c>
    </row>
    <row r="368" spans="1:55" s="5" customFormat="1" x14ac:dyDescent="0.3">
      <c r="A368" s="2" t="s">
        <v>297</v>
      </c>
      <c r="B368" s="15" t="s">
        <v>831</v>
      </c>
      <c r="C368" s="15"/>
      <c r="D368" s="2"/>
      <c r="E368" s="2"/>
      <c r="F368" s="2">
        <v>3.5</v>
      </c>
      <c r="G368" s="2" t="s">
        <v>295</v>
      </c>
      <c r="H368" s="11">
        <v>-1</v>
      </c>
      <c r="I368">
        <v>-1</v>
      </c>
      <c r="J368"/>
      <c r="K368" s="2">
        <v>1</v>
      </c>
      <c r="L368" s="27">
        <v>1</v>
      </c>
      <c r="M368">
        <v>0</v>
      </c>
      <c r="N368">
        <v>0</v>
      </c>
      <c r="O368" s="27">
        <v>3.86</v>
      </c>
      <c r="P368" s="27">
        <v>3.86</v>
      </c>
      <c r="Q368" s="2">
        <v>15.994210692250023</v>
      </c>
      <c r="R368" s="2"/>
      <c r="S368" s="2"/>
      <c r="T368" s="27">
        <v>3.86</v>
      </c>
      <c r="U368" s="27">
        <v>3.86</v>
      </c>
      <c r="V368" s="27">
        <v>15.7155</v>
      </c>
      <c r="W368">
        <v>0</v>
      </c>
      <c r="X368"/>
      <c r="Y368"/>
      <c r="Z368">
        <v>0</v>
      </c>
      <c r="AA368"/>
      <c r="AB368"/>
      <c r="AC368" s="2"/>
      <c r="AD368">
        <v>20</v>
      </c>
      <c r="AE368" s="57">
        <f t="shared" si="18"/>
        <v>238.30734163024843</v>
      </c>
      <c r="AF368" s="59">
        <v>0</v>
      </c>
      <c r="AG368" s="57"/>
      <c r="AH368" s="57">
        <v>0</v>
      </c>
      <c r="AI368" s="54">
        <f t="shared" si="21"/>
        <v>8.3925236474801893E-2</v>
      </c>
      <c r="AJ368" s="53"/>
      <c r="AK368" s="54"/>
      <c r="AL368" s="54"/>
      <c r="AM368" s="30">
        <v>1.75</v>
      </c>
      <c r="AN368" s="30">
        <v>2.5</v>
      </c>
      <c r="AO368" s="30">
        <v>0.75</v>
      </c>
      <c r="AP368" s="30">
        <v>0</v>
      </c>
      <c r="AQ368" s="30">
        <v>0.35</v>
      </c>
      <c r="AR368" s="30">
        <v>0.5</v>
      </c>
      <c r="AS368" s="30">
        <v>0.15</v>
      </c>
      <c r="AT368" s="30">
        <v>0</v>
      </c>
      <c r="AU368" s="27">
        <v>0.95</v>
      </c>
      <c r="AV368" s="27">
        <v>3.44</v>
      </c>
      <c r="AW368" s="27">
        <v>2.4900000000000002</v>
      </c>
      <c r="AX368" s="27">
        <v>2.7093750000000001</v>
      </c>
      <c r="AY368">
        <v>2.7093750000000001</v>
      </c>
      <c r="AZ368">
        <v>6.2518139537406876</v>
      </c>
      <c r="BA368" s="62"/>
      <c r="BB368" s="62"/>
      <c r="BC368" s="62"/>
    </row>
    <row r="369" spans="1:55" s="5" customFormat="1" x14ac:dyDescent="0.3">
      <c r="A369" s="2" t="s">
        <v>298</v>
      </c>
      <c r="B369" s="19" t="s">
        <v>952</v>
      </c>
      <c r="C369" s="15"/>
      <c r="D369" s="2"/>
      <c r="E369" s="2"/>
      <c r="F369" s="2">
        <v>3.45</v>
      </c>
      <c r="G369" s="2" t="s">
        <v>295</v>
      </c>
      <c r="H369" s="11">
        <v>-1</v>
      </c>
      <c r="I369">
        <v>-1</v>
      </c>
      <c r="J369"/>
      <c r="K369" s="2">
        <v>1</v>
      </c>
      <c r="L369" s="27">
        <v>1</v>
      </c>
      <c r="M369">
        <v>0</v>
      </c>
      <c r="N369">
        <v>0</v>
      </c>
      <c r="O369" s="27">
        <v>3.86</v>
      </c>
      <c r="P369" s="27">
        <v>3.86</v>
      </c>
      <c r="Q369" s="2">
        <v>16.28902613653251</v>
      </c>
      <c r="R369" s="2"/>
      <c r="S369" s="2"/>
      <c r="T369" s="27">
        <v>3.86</v>
      </c>
      <c r="U369" s="27">
        <v>3.86</v>
      </c>
      <c r="V369" s="27">
        <v>16.312000000000001</v>
      </c>
      <c r="W369">
        <v>0</v>
      </c>
      <c r="X369"/>
      <c r="Y369"/>
      <c r="Z369">
        <v>0</v>
      </c>
      <c r="AA369"/>
      <c r="AB369"/>
      <c r="AC369" s="2"/>
      <c r="AD369">
        <v>20</v>
      </c>
      <c r="AE369" s="57">
        <f t="shared" si="18"/>
        <v>242.69997382387976</v>
      </c>
      <c r="AF369" s="59">
        <v>0</v>
      </c>
      <c r="AG369" s="57"/>
      <c r="AH369" s="57">
        <v>0</v>
      </c>
      <c r="AI369" s="54">
        <f t="shared" si="21"/>
        <v>8.2406271763809144E-2</v>
      </c>
      <c r="AJ369" s="53"/>
      <c r="AK369" s="54"/>
      <c r="AL369" s="54"/>
      <c r="AM369" s="30">
        <v>1.75</v>
      </c>
      <c r="AN369" s="30">
        <v>2.5</v>
      </c>
      <c r="AO369" s="30">
        <v>0.75</v>
      </c>
      <c r="AP369" s="30">
        <v>0</v>
      </c>
      <c r="AQ369" s="30">
        <v>0.35</v>
      </c>
      <c r="AR369" s="30">
        <v>0.5</v>
      </c>
      <c r="AS369" s="30">
        <v>0.15</v>
      </c>
      <c r="AT369" s="30">
        <v>0</v>
      </c>
      <c r="AU369" s="27">
        <v>0.95</v>
      </c>
      <c r="AV369" s="27">
        <v>3.44</v>
      </c>
      <c r="AW369" s="27">
        <v>2.4900000000000002</v>
      </c>
      <c r="AX369" s="27">
        <v>2.7078125000000002</v>
      </c>
      <c r="AY369">
        <v>2.7078125000000002</v>
      </c>
      <c r="AZ369">
        <v>6.245708125303187</v>
      </c>
      <c r="BA369" s="62"/>
      <c r="BB369" s="62"/>
      <c r="BC369" s="62"/>
    </row>
    <row r="370" spans="1:55" s="5" customFormat="1" x14ac:dyDescent="0.3">
      <c r="A370" s="2" t="s">
        <v>151</v>
      </c>
      <c r="B370" s="15" t="s">
        <v>778</v>
      </c>
      <c r="C370" s="15"/>
      <c r="D370" s="2"/>
      <c r="E370" s="2"/>
      <c r="F370" s="2">
        <v>3.4</v>
      </c>
      <c r="G370" s="2" t="s">
        <v>295</v>
      </c>
      <c r="H370" s="11">
        <v>-1</v>
      </c>
      <c r="I370">
        <v>-1</v>
      </c>
      <c r="J370"/>
      <c r="K370" s="2">
        <v>1</v>
      </c>
      <c r="L370" s="27">
        <v>1</v>
      </c>
      <c r="M370">
        <v>0</v>
      </c>
      <c r="N370">
        <v>0</v>
      </c>
      <c r="O370" s="27">
        <v>3.86</v>
      </c>
      <c r="P370" s="27">
        <v>3.86</v>
      </c>
      <c r="Q370" s="2">
        <v>17.505628149549622</v>
      </c>
      <c r="R370" s="2"/>
      <c r="S370" s="2"/>
      <c r="T370" s="27">
        <v>3.86</v>
      </c>
      <c r="U370" s="27">
        <v>3.86</v>
      </c>
      <c r="V370" s="27">
        <v>17.599</v>
      </c>
      <c r="W370">
        <v>0</v>
      </c>
      <c r="X370"/>
      <c r="Y370"/>
      <c r="Z370">
        <v>0</v>
      </c>
      <c r="AA370"/>
      <c r="AB370"/>
      <c r="AC370" s="2"/>
      <c r="AD370">
        <v>20</v>
      </c>
      <c r="AE370" s="57">
        <f t="shared" si="18"/>
        <v>260.82685717702952</v>
      </c>
      <c r="AF370" s="59">
        <v>0</v>
      </c>
      <c r="AG370" s="57"/>
      <c r="AH370" s="57">
        <v>0</v>
      </c>
      <c r="AI370" s="54">
        <f t="shared" si="21"/>
        <v>7.667922014037655E-2</v>
      </c>
      <c r="AJ370" s="53"/>
      <c r="AK370" s="54"/>
      <c r="AL370" s="54"/>
      <c r="AM370" s="30">
        <v>1.75</v>
      </c>
      <c r="AN370" s="30">
        <v>2.5</v>
      </c>
      <c r="AO370" s="30">
        <v>0.75</v>
      </c>
      <c r="AP370" s="30">
        <v>0</v>
      </c>
      <c r="AQ370" s="30">
        <v>0.35</v>
      </c>
      <c r="AR370" s="30">
        <v>0.5</v>
      </c>
      <c r="AS370" s="30">
        <v>0.15</v>
      </c>
      <c r="AT370" s="30">
        <v>0</v>
      </c>
      <c r="AU370" s="27">
        <v>0.95</v>
      </c>
      <c r="AV370" s="27">
        <v>3.44</v>
      </c>
      <c r="AW370" s="27">
        <v>2.4900000000000002</v>
      </c>
      <c r="AX370" s="27">
        <v>2.7062499999999998</v>
      </c>
      <c r="AY370">
        <v>2.7062499999999998</v>
      </c>
      <c r="AZ370">
        <v>6.2396022968656872</v>
      </c>
      <c r="BA370" s="62"/>
      <c r="BB370" s="62"/>
      <c r="BC370" s="62"/>
    </row>
    <row r="371" spans="1:55" s="5" customFormat="1" x14ac:dyDescent="0.3">
      <c r="A371" s="2" t="s">
        <v>299</v>
      </c>
      <c r="B371" s="19" t="s">
        <v>953</v>
      </c>
      <c r="C371" s="15"/>
      <c r="D371" s="2"/>
      <c r="E371" s="2"/>
      <c r="F371" s="2">
        <v>3.65</v>
      </c>
      <c r="G371" s="2" t="s">
        <v>295</v>
      </c>
      <c r="H371" s="11">
        <v>-1</v>
      </c>
      <c r="I371">
        <v>-1</v>
      </c>
      <c r="J371"/>
      <c r="K371" s="2">
        <v>1</v>
      </c>
      <c r="L371" s="27">
        <v>1</v>
      </c>
      <c r="M371">
        <v>0</v>
      </c>
      <c r="N371">
        <v>0</v>
      </c>
      <c r="O371" s="27">
        <v>3.86</v>
      </c>
      <c r="P371" s="27">
        <v>3.86</v>
      </c>
      <c r="Q371" s="2">
        <v>14.582394405034421</v>
      </c>
      <c r="R371" s="2"/>
      <c r="S371" s="2"/>
      <c r="T371" s="27">
        <v>3.86</v>
      </c>
      <c r="U371" s="27">
        <v>3.86</v>
      </c>
      <c r="V371" s="27">
        <v>14.85</v>
      </c>
      <c r="W371">
        <v>0</v>
      </c>
      <c r="X371"/>
      <c r="Y371"/>
      <c r="Z371">
        <v>0</v>
      </c>
      <c r="AA371"/>
      <c r="AB371"/>
      <c r="AC371" s="2"/>
      <c r="AD371">
        <v>20</v>
      </c>
      <c r="AE371" s="57">
        <f t="shared" si="18"/>
        <v>217.27184367725084</v>
      </c>
      <c r="AF371" s="59">
        <v>0</v>
      </c>
      <c r="AG371" s="57"/>
      <c r="AH371" s="57">
        <v>0</v>
      </c>
      <c r="AI371" s="54">
        <f t="shared" si="21"/>
        <v>9.2050583552414869E-2</v>
      </c>
      <c r="AJ371" s="53"/>
      <c r="AK371" s="54"/>
      <c r="AL371" s="54"/>
      <c r="AM371" s="30">
        <v>1.76875</v>
      </c>
      <c r="AN371" s="30">
        <v>2.5</v>
      </c>
      <c r="AO371" s="30">
        <v>0.73125000000000007</v>
      </c>
      <c r="AP371" s="30">
        <v>0.26250000000000001</v>
      </c>
      <c r="AQ371" s="30">
        <v>0.33610451306413303</v>
      </c>
      <c r="AR371" s="30">
        <v>0.47505938242280282</v>
      </c>
      <c r="AS371" s="30">
        <v>0.13895486935866991</v>
      </c>
      <c r="AT371" s="30">
        <v>4.9881235154394299E-2</v>
      </c>
      <c r="AU371" s="27">
        <v>1</v>
      </c>
      <c r="AV371" s="27">
        <v>3.44</v>
      </c>
      <c r="AW371" s="27">
        <v>2.44</v>
      </c>
      <c r="AX371" s="27">
        <v>2.7106249999999998</v>
      </c>
      <c r="AY371">
        <v>2.7106249999999998</v>
      </c>
      <c r="AZ371">
        <v>6.2658671793656886</v>
      </c>
      <c r="BA371" s="62"/>
      <c r="BB371" s="62"/>
      <c r="BC371" s="62"/>
    </row>
    <row r="372" spans="1:55" s="5" customFormat="1" x14ac:dyDescent="0.3">
      <c r="A372" s="2" t="s">
        <v>300</v>
      </c>
      <c r="B372" s="15" t="s">
        <v>813</v>
      </c>
      <c r="C372" s="15"/>
      <c r="D372" s="2"/>
      <c r="E372" s="2"/>
      <c r="F372" s="2">
        <v>3.26</v>
      </c>
      <c r="G372" s="2" t="s">
        <v>295</v>
      </c>
      <c r="H372" s="11">
        <v>-1</v>
      </c>
      <c r="I372">
        <v>-1</v>
      </c>
      <c r="J372"/>
      <c r="K372" s="2">
        <v>1</v>
      </c>
      <c r="L372" s="27">
        <v>1</v>
      </c>
      <c r="M372">
        <v>0</v>
      </c>
      <c r="N372">
        <v>0</v>
      </c>
      <c r="O372" s="27">
        <v>3.86</v>
      </c>
      <c r="P372" s="27">
        <v>3.86</v>
      </c>
      <c r="Q372" s="2">
        <v>14.909538142748223</v>
      </c>
      <c r="R372" s="2"/>
      <c r="S372" s="2"/>
      <c r="T372" s="27">
        <v>3.86</v>
      </c>
      <c r="U372" s="27">
        <v>3.86</v>
      </c>
      <c r="V372" s="27">
        <v>15.022</v>
      </c>
      <c r="W372">
        <v>0</v>
      </c>
      <c r="X372"/>
      <c r="Y372"/>
      <c r="Z372">
        <v>0</v>
      </c>
      <c r="AA372"/>
      <c r="AB372"/>
      <c r="AC372" s="2"/>
      <c r="AD372">
        <v>20</v>
      </c>
      <c r="AE372" s="57">
        <f t="shared" si="18"/>
        <v>222.14615451169144</v>
      </c>
      <c r="AF372" s="59">
        <v>0</v>
      </c>
      <c r="AG372" s="57"/>
      <c r="AH372" s="57">
        <v>0</v>
      </c>
      <c r="AI372" s="54">
        <f t="shared" si="21"/>
        <v>9.0030817971901517E-2</v>
      </c>
      <c r="AJ372" s="53"/>
      <c r="AK372" s="54"/>
      <c r="AL372" s="54"/>
      <c r="AM372" s="30">
        <v>1.8125</v>
      </c>
      <c r="AN372" s="30">
        <v>2.5</v>
      </c>
      <c r="AO372" s="30">
        <v>0.6875</v>
      </c>
      <c r="AP372" s="30">
        <v>0.875</v>
      </c>
      <c r="AQ372" s="30">
        <v>0.30851063829787229</v>
      </c>
      <c r="AR372" s="30">
        <v>0.42553191489361702</v>
      </c>
      <c r="AS372" s="30">
        <v>0.1170212765957447</v>
      </c>
      <c r="AT372" s="30">
        <v>0.14893617021276601</v>
      </c>
      <c r="AU372" s="27">
        <v>1</v>
      </c>
      <c r="AV372" s="27">
        <v>3.44</v>
      </c>
      <c r="AW372" s="27">
        <v>2.44</v>
      </c>
      <c r="AX372" s="27">
        <v>2.7062499999999998</v>
      </c>
      <c r="AY372">
        <v>2.7062499999999998</v>
      </c>
      <c r="AZ372">
        <v>6.2701641731156874</v>
      </c>
      <c r="BA372" s="62"/>
      <c r="BB372" s="62"/>
      <c r="BC372" s="62"/>
    </row>
    <row r="373" spans="1:55" s="5" customFormat="1" x14ac:dyDescent="0.3">
      <c r="A373" s="2" t="s">
        <v>301</v>
      </c>
      <c r="B373" s="19" t="s">
        <v>954</v>
      </c>
      <c r="C373" s="15"/>
      <c r="D373" s="2"/>
      <c r="E373" s="2"/>
      <c r="F373" s="2">
        <v>3.2</v>
      </c>
      <c r="G373" s="2" t="s">
        <v>295</v>
      </c>
      <c r="H373" s="11">
        <v>-1</v>
      </c>
      <c r="I373">
        <v>-1</v>
      </c>
      <c r="J373"/>
      <c r="K373" s="2">
        <v>1</v>
      </c>
      <c r="L373" s="27">
        <v>1</v>
      </c>
      <c r="M373">
        <v>0</v>
      </c>
      <c r="N373">
        <v>0</v>
      </c>
      <c r="O373" s="27">
        <v>3.86</v>
      </c>
      <c r="P373" s="27">
        <v>3.86</v>
      </c>
      <c r="Q373" s="2">
        <v>15.013371612679299</v>
      </c>
      <c r="R373" s="2"/>
      <c r="S373" s="2"/>
      <c r="T373" s="27">
        <v>3.86</v>
      </c>
      <c r="U373" s="27">
        <v>3.86</v>
      </c>
      <c r="V373" s="47">
        <v>15.380100000000001</v>
      </c>
      <c r="W373">
        <v>0</v>
      </c>
      <c r="X373"/>
      <c r="Y373"/>
      <c r="Z373">
        <v>0</v>
      </c>
      <c r="AA373"/>
      <c r="AB373"/>
      <c r="AC373" s="2"/>
      <c r="AD373">
        <v>20</v>
      </c>
      <c r="AE373" s="57">
        <f t="shared" si="18"/>
        <v>223.69323168027648</v>
      </c>
      <c r="AF373" s="59">
        <v>0</v>
      </c>
      <c r="AG373" s="57"/>
      <c r="AH373" s="57">
        <v>0</v>
      </c>
      <c r="AI373" s="54">
        <f t="shared" si="21"/>
        <v>8.9408158886925521E-2</v>
      </c>
      <c r="AJ373" s="53"/>
      <c r="AK373" s="54"/>
      <c r="AL373" s="54"/>
      <c r="AM373" s="30">
        <v>1.84375</v>
      </c>
      <c r="AN373" s="30">
        <v>2.5</v>
      </c>
      <c r="AO373" s="30">
        <v>0.65625</v>
      </c>
      <c r="AP373" s="30">
        <v>1.3125</v>
      </c>
      <c r="AQ373" s="30">
        <v>0.29207920792079212</v>
      </c>
      <c r="AR373" s="30">
        <v>0.39603960396039611</v>
      </c>
      <c r="AS373" s="30">
        <v>0.103960396039604</v>
      </c>
      <c r="AT373" s="30">
        <v>0.20792079207920791</v>
      </c>
      <c r="AU373" s="27">
        <v>1</v>
      </c>
      <c r="AV373" s="27">
        <v>3.44</v>
      </c>
      <c r="AW373" s="27">
        <v>2.44</v>
      </c>
      <c r="AX373" s="27">
        <v>2.703125</v>
      </c>
      <c r="AY373">
        <v>2.703125</v>
      </c>
      <c r="AZ373">
        <v>6.2732334543656876</v>
      </c>
      <c r="BA373" s="62"/>
      <c r="BB373" s="62"/>
      <c r="BC373" s="62"/>
    </row>
    <row r="374" spans="1:55" x14ac:dyDescent="0.3">
      <c r="A374" s="2" t="s">
        <v>4</v>
      </c>
      <c r="B374" s="15" t="s">
        <v>693</v>
      </c>
      <c r="C374" s="15"/>
      <c r="F374" s="2">
        <v>3.5</v>
      </c>
      <c r="G374" s="2" t="s">
        <v>302</v>
      </c>
      <c r="H374" s="11" t="s">
        <v>531</v>
      </c>
      <c r="I374" t="s">
        <v>613</v>
      </c>
      <c r="J374"/>
      <c r="L374" s="27">
        <v>4</v>
      </c>
      <c r="M374">
        <v>4</v>
      </c>
      <c r="N374">
        <v>0</v>
      </c>
      <c r="T374" s="27">
        <v>3.86</v>
      </c>
      <c r="U374" s="27">
        <v>3.86</v>
      </c>
      <c r="V374" s="27">
        <v>15.19056011</v>
      </c>
      <c r="W374">
        <v>3.8801999999999999</v>
      </c>
      <c r="X374">
        <v>29.507999999999999</v>
      </c>
      <c r="Y374">
        <v>7.7140000000000004</v>
      </c>
      <c r="Z374">
        <v>0</v>
      </c>
      <c r="AD374">
        <v>20</v>
      </c>
      <c r="AE374" s="57">
        <f t="shared" si="18"/>
        <v>0</v>
      </c>
      <c r="AF374" s="59">
        <v>924.74694800021894</v>
      </c>
      <c r="AG374" s="57">
        <v>883.22940750240002</v>
      </c>
      <c r="AH374" s="57">
        <v>0</v>
      </c>
      <c r="AJ374" s="53">
        <v>8.6510153045653584E-2</v>
      </c>
      <c r="AK374" s="54">
        <v>9.0576694254581439E-2</v>
      </c>
      <c r="AM374" s="30">
        <v>1.75</v>
      </c>
      <c r="AN374" s="30">
        <v>2.5</v>
      </c>
      <c r="AO374" s="30">
        <v>0.75</v>
      </c>
      <c r="AP374" s="30">
        <v>0</v>
      </c>
      <c r="AQ374" s="30">
        <v>0.35</v>
      </c>
      <c r="AR374" s="30">
        <v>0.5</v>
      </c>
      <c r="AS374" s="30">
        <v>0.15</v>
      </c>
      <c r="AT374" s="30">
        <v>0</v>
      </c>
      <c r="AU374" s="27">
        <v>0.82</v>
      </c>
      <c r="AV374" s="27">
        <v>3.44</v>
      </c>
      <c r="AW374" s="27">
        <v>2.62</v>
      </c>
      <c r="AX374" s="27">
        <v>2.6262500000000002</v>
      </c>
      <c r="AY374">
        <v>2.6262500000000002</v>
      </c>
      <c r="AZ374">
        <v>5.96680968125</v>
      </c>
      <c r="BA374" s="62">
        <v>0.50555206026575039</v>
      </c>
      <c r="BB374" s="62">
        <v>0</v>
      </c>
    </row>
    <row r="375" spans="1:55" x14ac:dyDescent="0.3">
      <c r="A375" s="2" t="s">
        <v>303</v>
      </c>
      <c r="B375" s="15" t="s">
        <v>832</v>
      </c>
      <c r="C375" s="15"/>
      <c r="F375" s="2">
        <v>3.4</v>
      </c>
      <c r="G375" s="2" t="s">
        <v>302</v>
      </c>
      <c r="H375" s="34" t="s">
        <v>531</v>
      </c>
      <c r="I375" s="1" t="s">
        <v>613</v>
      </c>
      <c r="J375"/>
      <c r="L375" s="27">
        <v>0</v>
      </c>
      <c r="M375">
        <v>4</v>
      </c>
      <c r="N375">
        <v>0</v>
      </c>
      <c r="O375" s="2">
        <v>-1</v>
      </c>
      <c r="T375" s="38">
        <v>3.86</v>
      </c>
      <c r="U375" s="38">
        <v>3.86</v>
      </c>
      <c r="V375" s="38">
        <v>15.19056011</v>
      </c>
      <c r="W375">
        <v>3.8801999999999999</v>
      </c>
      <c r="X375">
        <v>29.507999999999999</v>
      </c>
      <c r="Y375">
        <v>7.7140000000000004</v>
      </c>
      <c r="Z375">
        <v>0</v>
      </c>
      <c r="AD375">
        <v>20</v>
      </c>
      <c r="AE375" s="57">
        <f t="shared" si="18"/>
        <v>0</v>
      </c>
      <c r="AF375" s="59">
        <v>0</v>
      </c>
      <c r="AG375" s="57">
        <v>883.22940750240002</v>
      </c>
      <c r="AH375" s="57">
        <v>0</v>
      </c>
      <c r="AJ375" s="53"/>
      <c r="AK375" s="54">
        <v>9.0576694254581439E-2</v>
      </c>
      <c r="AM375" s="30">
        <v>1.75</v>
      </c>
      <c r="AN375" s="30">
        <v>2.5</v>
      </c>
      <c r="AO375" s="30">
        <v>0.75</v>
      </c>
      <c r="AP375" s="30">
        <v>0</v>
      </c>
      <c r="AQ375" s="30">
        <v>0.35</v>
      </c>
      <c r="AR375" s="30">
        <v>0.5</v>
      </c>
      <c r="AS375" s="30">
        <v>0.15</v>
      </c>
      <c r="AT375" s="30">
        <v>0</v>
      </c>
      <c r="AU375" s="27">
        <v>0.82</v>
      </c>
      <c r="AV375" s="27">
        <v>3.44</v>
      </c>
      <c r="AW375" s="27">
        <v>2.62</v>
      </c>
      <c r="AX375" s="27">
        <v>2.6231249999999999</v>
      </c>
      <c r="AY375">
        <v>2.6231249999999999</v>
      </c>
      <c r="AZ375">
        <v>5.9545980243750014</v>
      </c>
      <c r="BA375" s="62">
        <v>0.50555206026575039</v>
      </c>
      <c r="BB375" s="62">
        <v>0</v>
      </c>
    </row>
    <row r="376" spans="1:55" x14ac:dyDescent="0.3">
      <c r="A376" s="2" t="s">
        <v>7</v>
      </c>
      <c r="B376" s="15" t="s">
        <v>696</v>
      </c>
      <c r="C376" s="15"/>
      <c r="F376" s="2">
        <v>3.3</v>
      </c>
      <c r="G376" s="2" t="s">
        <v>302</v>
      </c>
      <c r="H376" s="34" t="s">
        <v>531</v>
      </c>
      <c r="I376" s="1" t="s">
        <v>613</v>
      </c>
      <c r="J376"/>
      <c r="L376" s="27">
        <v>0</v>
      </c>
      <c r="M376">
        <v>4</v>
      </c>
      <c r="N376">
        <v>0</v>
      </c>
      <c r="O376" s="2">
        <v>-1</v>
      </c>
      <c r="T376" s="38">
        <v>3.86</v>
      </c>
      <c r="U376" s="38">
        <v>3.86</v>
      </c>
      <c r="V376" s="38">
        <v>15.19056011</v>
      </c>
      <c r="W376">
        <v>3.8801999999999999</v>
      </c>
      <c r="X376">
        <v>29.507999999999999</v>
      </c>
      <c r="Y376">
        <v>7.7140000000000004</v>
      </c>
      <c r="Z376">
        <v>0</v>
      </c>
      <c r="AD376">
        <v>20</v>
      </c>
      <c r="AE376" s="57">
        <f t="shared" si="18"/>
        <v>0</v>
      </c>
      <c r="AF376" s="59">
        <v>0</v>
      </c>
      <c r="AG376" s="57">
        <v>883.22940750240002</v>
      </c>
      <c r="AH376" s="57">
        <v>0</v>
      </c>
      <c r="AJ376" s="53"/>
      <c r="AK376" s="54">
        <v>9.0576694254581439E-2</v>
      </c>
      <c r="AM376" s="30">
        <v>1.75</v>
      </c>
      <c r="AN376" s="30">
        <v>2.5</v>
      </c>
      <c r="AO376" s="30">
        <v>0.75</v>
      </c>
      <c r="AP376" s="30">
        <v>0</v>
      </c>
      <c r="AQ376" s="30">
        <v>0.35</v>
      </c>
      <c r="AR376" s="30">
        <v>0.5</v>
      </c>
      <c r="AS376" s="30">
        <v>0.15</v>
      </c>
      <c r="AT376" s="30">
        <v>0</v>
      </c>
      <c r="AU376" s="27">
        <v>0.82</v>
      </c>
      <c r="AV376" s="27">
        <v>3.44</v>
      </c>
      <c r="AW376" s="27">
        <v>2.62</v>
      </c>
      <c r="AX376" s="27">
        <v>2.62</v>
      </c>
      <c r="AY376">
        <v>2.62</v>
      </c>
      <c r="AZ376">
        <v>5.9423863675000002</v>
      </c>
      <c r="BA376" s="62">
        <v>0.50555206026575039</v>
      </c>
      <c r="BB376" s="62">
        <v>0</v>
      </c>
    </row>
    <row r="377" spans="1:55" x14ac:dyDescent="0.3">
      <c r="A377" s="2" t="s">
        <v>63</v>
      </c>
      <c r="B377" s="15" t="s">
        <v>777</v>
      </c>
      <c r="C377" s="15"/>
      <c r="F377" s="2">
        <v>3.5</v>
      </c>
      <c r="G377" s="2" t="s">
        <v>305</v>
      </c>
      <c r="H377" s="11">
        <v>-1</v>
      </c>
      <c r="I377">
        <v>-1</v>
      </c>
      <c r="J377" t="s">
        <v>1183</v>
      </c>
      <c r="K377" s="2">
        <v>1</v>
      </c>
      <c r="L377" s="27">
        <v>0</v>
      </c>
      <c r="M377">
        <v>0</v>
      </c>
      <c r="N377">
        <v>1</v>
      </c>
      <c r="O377" s="2">
        <v>-1</v>
      </c>
      <c r="T377" s="27">
        <v>3.84</v>
      </c>
      <c r="U377" s="27">
        <v>3.84</v>
      </c>
      <c r="V377" s="27">
        <v>13.97</v>
      </c>
      <c r="W377">
        <v>3.8504999999999998</v>
      </c>
      <c r="X377">
        <v>3.8504999999999998</v>
      </c>
      <c r="Y377">
        <v>14.379</v>
      </c>
      <c r="AD377">
        <v>20</v>
      </c>
      <c r="AE377" s="57">
        <f t="shared" si="18"/>
        <v>0</v>
      </c>
      <c r="AF377" s="59">
        <v>0</v>
      </c>
      <c r="AG377" s="57">
        <v>0</v>
      </c>
      <c r="AH377" s="57">
        <v>213.2</v>
      </c>
      <c r="AJ377" s="53"/>
      <c r="AL377" s="73">
        <f>N377*AD377/AH377</f>
        <v>9.3808630393996256E-2</v>
      </c>
      <c r="AM377" s="30">
        <v>1.75</v>
      </c>
      <c r="AN377" s="30">
        <v>2.5</v>
      </c>
      <c r="AO377" s="30">
        <v>0.75</v>
      </c>
      <c r="AP377" s="30">
        <v>0</v>
      </c>
      <c r="AQ377" s="30">
        <v>0.35</v>
      </c>
      <c r="AR377" s="30">
        <v>0.5</v>
      </c>
      <c r="AS377" s="30">
        <v>0.15</v>
      </c>
      <c r="AT377" s="30">
        <v>0</v>
      </c>
      <c r="AU377" s="27">
        <v>1</v>
      </c>
      <c r="AV377" s="27">
        <v>3.44</v>
      </c>
      <c r="AW377" s="27">
        <v>2.44</v>
      </c>
      <c r="AX377" s="27">
        <v>2.7124999999999999</v>
      </c>
      <c r="AY377">
        <v>2.7124999999999999</v>
      </c>
      <c r="AZ377">
        <v>6.264025610615688</v>
      </c>
      <c r="BC377" s="62">
        <v>0</v>
      </c>
    </row>
    <row r="378" spans="1:55" x14ac:dyDescent="0.3">
      <c r="A378" s="2" t="s">
        <v>304</v>
      </c>
      <c r="B378" s="36" t="s">
        <v>833</v>
      </c>
      <c r="C378" s="36"/>
      <c r="F378" s="2">
        <v>3.33</v>
      </c>
      <c r="G378" s="2" t="s">
        <v>305</v>
      </c>
      <c r="H378" s="37">
        <v>-1</v>
      </c>
      <c r="I378" s="2">
        <v>-1</v>
      </c>
      <c r="K378" s="2">
        <v>4</v>
      </c>
      <c r="L378" s="31">
        <v>0</v>
      </c>
      <c r="M378">
        <v>0</v>
      </c>
      <c r="N378">
        <v>0</v>
      </c>
      <c r="O378" s="2">
        <v>6.47</v>
      </c>
      <c r="P378" s="2">
        <v>6.47</v>
      </c>
      <c r="Q378" s="2">
        <v>30.69</v>
      </c>
      <c r="T378" s="31">
        <v>0</v>
      </c>
      <c r="U378" s="31"/>
      <c r="V378" s="31"/>
      <c r="W378">
        <v>0</v>
      </c>
      <c r="Z378">
        <v>0</v>
      </c>
      <c r="AD378" s="2">
        <v>34</v>
      </c>
      <c r="AE378" s="57">
        <f t="shared" si="18"/>
        <v>1284.7110209999998</v>
      </c>
      <c r="AF378" s="59">
        <v>0</v>
      </c>
      <c r="AG378" s="57">
        <v>0</v>
      </c>
      <c r="AH378" s="57">
        <v>0</v>
      </c>
      <c r="AI378" s="54">
        <f t="shared" ref="AI378:AI380" si="22">K378*AD378/AE378</f>
        <v>0.1058603824338174</v>
      </c>
      <c r="AJ378" s="53"/>
      <c r="AM378" s="2">
        <v>1.62962962962963</v>
      </c>
      <c r="AN378" s="2">
        <v>2.518518518518519</v>
      </c>
      <c r="AO378" s="2">
        <v>0.88888888888888884</v>
      </c>
      <c r="AP378" s="2">
        <v>0</v>
      </c>
      <c r="AQ378" s="2">
        <v>0.32352941176470579</v>
      </c>
      <c r="AR378" s="2">
        <v>0.5</v>
      </c>
      <c r="AS378" s="2">
        <v>0.1764705882352941</v>
      </c>
      <c r="AT378" s="2">
        <v>0</v>
      </c>
      <c r="AU378" s="31">
        <v>1.6</v>
      </c>
      <c r="AV378" s="31">
        <v>3.44</v>
      </c>
      <c r="AW378" s="31">
        <v>1.84</v>
      </c>
      <c r="AX378" s="31">
        <v>2.8474074074074069</v>
      </c>
      <c r="AY378" s="2">
        <v>2.8474074074074069</v>
      </c>
      <c r="AZ378" s="2">
        <v>6.6632481018297778</v>
      </c>
    </row>
    <row r="379" spans="1:55" s="5" customFormat="1" x14ac:dyDescent="0.3">
      <c r="A379" s="2" t="s">
        <v>299</v>
      </c>
      <c r="B379" s="35" t="s">
        <v>953</v>
      </c>
      <c r="C379" s="36"/>
      <c r="D379" s="2"/>
      <c r="E379" s="2"/>
      <c r="F379" s="2">
        <v>3.65</v>
      </c>
      <c r="G379" s="2" t="s">
        <v>306</v>
      </c>
      <c r="H379" s="37">
        <v>-1</v>
      </c>
      <c r="I379" s="2">
        <v>-1</v>
      </c>
      <c r="J379" s="2"/>
      <c r="K379" s="2">
        <v>1</v>
      </c>
      <c r="L379" s="31">
        <v>0</v>
      </c>
      <c r="M379">
        <v>0</v>
      </c>
      <c r="N379">
        <v>0</v>
      </c>
      <c r="O379" s="2">
        <v>3.8531</v>
      </c>
      <c r="P379" s="2">
        <v>3.8531</v>
      </c>
      <c r="Q379" s="2">
        <v>16.2151</v>
      </c>
      <c r="R379" s="2"/>
      <c r="S379" s="2"/>
      <c r="T379" s="31">
        <v>0</v>
      </c>
      <c r="U379" s="31"/>
      <c r="V379" s="31"/>
      <c r="W379">
        <v>0</v>
      </c>
      <c r="X379"/>
      <c r="Y379"/>
      <c r="Z379">
        <v>0</v>
      </c>
      <c r="AA379"/>
      <c r="AB379"/>
      <c r="AC379" s="2"/>
      <c r="AD379" s="2">
        <v>20</v>
      </c>
      <c r="AE379" s="57">
        <f t="shared" si="18"/>
        <v>240.73553001411099</v>
      </c>
      <c r="AF379" s="59">
        <v>0</v>
      </c>
      <c r="AG379" s="57">
        <v>0</v>
      </c>
      <c r="AH379" s="57">
        <v>0</v>
      </c>
      <c r="AI379" s="54">
        <f t="shared" si="22"/>
        <v>8.3078721279022161E-2</v>
      </c>
      <c r="AJ379" s="53"/>
      <c r="AK379" s="54"/>
      <c r="AL379" s="54"/>
      <c r="AM379" s="2">
        <v>1.76875</v>
      </c>
      <c r="AN379" s="2">
        <v>2.5</v>
      </c>
      <c r="AO379" s="2">
        <v>0.73125000000000007</v>
      </c>
      <c r="AP379" s="2">
        <v>0.26250000000000001</v>
      </c>
      <c r="AQ379" s="2">
        <v>0.33610451306413303</v>
      </c>
      <c r="AR379" s="2">
        <v>0.47505938242280282</v>
      </c>
      <c r="AS379" s="2">
        <v>0.13895486935866991</v>
      </c>
      <c r="AT379" s="2">
        <v>4.9881235154394299E-2</v>
      </c>
      <c r="AU379" s="31">
        <v>1</v>
      </c>
      <c r="AV379" s="31">
        <v>3.44</v>
      </c>
      <c r="AW379" s="31">
        <v>2.44</v>
      </c>
      <c r="AX379" s="31">
        <v>2.7106249999999998</v>
      </c>
      <c r="AY379" s="2">
        <v>2.7106249999999998</v>
      </c>
      <c r="AZ379" s="2">
        <v>6.2658671793656886</v>
      </c>
      <c r="BA379" s="62"/>
      <c r="BB379" s="62"/>
      <c r="BC379" s="62"/>
    </row>
    <row r="380" spans="1:55" s="5" customFormat="1" x14ac:dyDescent="0.3">
      <c r="A380" s="2" t="s">
        <v>301</v>
      </c>
      <c r="B380" s="35" t="s">
        <v>954</v>
      </c>
      <c r="C380" s="36"/>
      <c r="D380" s="2"/>
      <c r="E380" s="2"/>
      <c r="F380" s="2">
        <v>3.8</v>
      </c>
      <c r="G380" s="2" t="s">
        <v>306</v>
      </c>
      <c r="H380" s="37">
        <v>-1</v>
      </c>
      <c r="I380" s="2">
        <v>-1</v>
      </c>
      <c r="J380" s="2"/>
      <c r="K380" s="2">
        <v>1</v>
      </c>
      <c r="L380" s="31">
        <v>0</v>
      </c>
      <c r="M380">
        <v>0</v>
      </c>
      <c r="N380">
        <v>0</v>
      </c>
      <c r="O380" s="2">
        <v>3.8531</v>
      </c>
      <c r="P380" s="2">
        <v>3.8531</v>
      </c>
      <c r="Q380" s="2">
        <v>16.2151</v>
      </c>
      <c r="R380" s="2"/>
      <c r="S380" s="2"/>
      <c r="T380" s="31">
        <v>0</v>
      </c>
      <c r="U380" s="31"/>
      <c r="V380" s="31"/>
      <c r="W380">
        <v>0</v>
      </c>
      <c r="X380"/>
      <c r="Y380"/>
      <c r="Z380">
        <v>0</v>
      </c>
      <c r="AA380"/>
      <c r="AB380"/>
      <c r="AC380" s="2"/>
      <c r="AD380" s="2">
        <v>20</v>
      </c>
      <c r="AE380" s="57">
        <f t="shared" si="18"/>
        <v>240.73553001411099</v>
      </c>
      <c r="AF380" s="59">
        <v>0</v>
      </c>
      <c r="AG380" s="57">
        <v>0</v>
      </c>
      <c r="AH380" s="57">
        <v>0</v>
      </c>
      <c r="AI380" s="54">
        <f t="shared" si="22"/>
        <v>8.3078721279022161E-2</v>
      </c>
      <c r="AJ380" s="53"/>
      <c r="AK380" s="54"/>
      <c r="AL380" s="54"/>
      <c r="AM380" s="2">
        <v>1.84375</v>
      </c>
      <c r="AN380" s="2">
        <v>2.5</v>
      </c>
      <c r="AO380" s="2">
        <v>0.65625</v>
      </c>
      <c r="AP380" s="2">
        <v>1.3125</v>
      </c>
      <c r="AQ380" s="2">
        <v>0.29207920792079212</v>
      </c>
      <c r="AR380" s="2">
        <v>0.39603960396039611</v>
      </c>
      <c r="AS380" s="2">
        <v>0.103960396039604</v>
      </c>
      <c r="AT380" s="2">
        <v>0.20792079207920791</v>
      </c>
      <c r="AU380" s="31">
        <v>1</v>
      </c>
      <c r="AV380" s="31">
        <v>3.44</v>
      </c>
      <c r="AW380" s="31">
        <v>2.44</v>
      </c>
      <c r="AX380" s="31">
        <v>2.703125</v>
      </c>
      <c r="AY380" s="2">
        <v>2.703125</v>
      </c>
      <c r="AZ380" s="2">
        <v>6.2732334543656876</v>
      </c>
      <c r="BA380" s="62"/>
      <c r="BB380" s="62"/>
      <c r="BC380" s="62"/>
    </row>
    <row r="381" spans="1:55" x14ac:dyDescent="0.3">
      <c r="A381" s="2" t="s">
        <v>46</v>
      </c>
      <c r="B381" s="36" t="s">
        <v>726</v>
      </c>
      <c r="C381" s="36"/>
      <c r="F381" s="2">
        <v>3.34</v>
      </c>
      <c r="G381" s="2" t="s">
        <v>307</v>
      </c>
      <c r="H381" s="37" t="s">
        <v>555</v>
      </c>
      <c r="I381" s="2" t="s">
        <v>633</v>
      </c>
      <c r="L381" s="31">
        <v>2</v>
      </c>
      <c r="M381">
        <v>4</v>
      </c>
      <c r="N381">
        <v>0</v>
      </c>
      <c r="T381" s="31">
        <v>7.41544296</v>
      </c>
      <c r="U381" s="31">
        <v>7.4154429599999991</v>
      </c>
      <c r="V381" s="31">
        <v>7.41544296</v>
      </c>
      <c r="W381">
        <v>7.8</v>
      </c>
      <c r="X381">
        <v>13.010999999999999</v>
      </c>
      <c r="Y381">
        <v>5.5460000000000003</v>
      </c>
      <c r="Z381">
        <v>0</v>
      </c>
      <c r="AD381" s="2" t="s">
        <v>1253</v>
      </c>
      <c r="AE381" s="57">
        <f t="shared" si="18"/>
        <v>0</v>
      </c>
      <c r="AF381" s="59">
        <v>288.33429290182369</v>
      </c>
      <c r="AG381" s="57">
        <v>556.51188553357167</v>
      </c>
      <c r="AH381" s="57">
        <v>0</v>
      </c>
      <c r="AJ381" s="53">
        <v>9.7109503410799117E-2</v>
      </c>
      <c r="AK381" s="54">
        <v>0.10062678166578309</v>
      </c>
      <c r="AM381" s="2">
        <v>2</v>
      </c>
      <c r="AN381" s="2">
        <v>2.545454545454545</v>
      </c>
      <c r="AO381" s="2">
        <v>0.54545454545454541</v>
      </c>
      <c r="AP381" s="2">
        <v>0</v>
      </c>
      <c r="AQ381" s="2">
        <v>0.39285714285714279</v>
      </c>
      <c r="AR381" s="2">
        <v>0.5</v>
      </c>
      <c r="AS381" s="2">
        <v>0.1071428571428571</v>
      </c>
      <c r="AT381" s="2">
        <v>0</v>
      </c>
      <c r="AU381" s="31">
        <v>1.1000000000000001</v>
      </c>
      <c r="AV381" s="31">
        <v>3.44</v>
      </c>
      <c r="AW381" s="31">
        <v>2.34</v>
      </c>
      <c r="AX381" s="31">
        <v>2.669090909090909</v>
      </c>
      <c r="AY381" s="2">
        <v>2.669090909090909</v>
      </c>
      <c r="AZ381" s="2">
        <v>5.9831974772727277</v>
      </c>
      <c r="BA381" s="62">
        <v>0.52442413903612473</v>
      </c>
      <c r="BB381" s="62">
        <v>0.54341863036636606</v>
      </c>
    </row>
    <row r="382" spans="1:55" x14ac:dyDescent="0.3">
      <c r="A382" s="2" t="s">
        <v>895</v>
      </c>
      <c r="B382" s="36" t="s">
        <v>726</v>
      </c>
      <c r="C382" s="36"/>
      <c r="D382" s="2" t="s">
        <v>680</v>
      </c>
      <c r="E382" s="2">
        <v>0.22</v>
      </c>
      <c r="F382" s="2">
        <v>3.17</v>
      </c>
      <c r="G382" s="2" t="s">
        <v>307</v>
      </c>
      <c r="H382" s="37" t="s">
        <v>555</v>
      </c>
      <c r="I382" s="2" t="s">
        <v>633</v>
      </c>
      <c r="L382" s="31">
        <v>2</v>
      </c>
      <c r="M382">
        <v>4</v>
      </c>
      <c r="N382">
        <v>0</v>
      </c>
      <c r="T382" s="31">
        <v>7.41544296</v>
      </c>
      <c r="U382" s="31">
        <v>7.4154429599999991</v>
      </c>
      <c r="V382" s="31">
        <v>7.41544296</v>
      </c>
      <c r="W382">
        <v>7.8</v>
      </c>
      <c r="X382">
        <v>13.010999999999999</v>
      </c>
      <c r="Y382">
        <v>5.5460000000000003</v>
      </c>
      <c r="Z382">
        <v>0</v>
      </c>
      <c r="AD382" s="2">
        <v>14</v>
      </c>
      <c r="AE382" s="57">
        <f t="shared" si="18"/>
        <v>0</v>
      </c>
      <c r="AF382" s="59">
        <v>288.33429290182369</v>
      </c>
      <c r="AG382" s="57">
        <v>556.51188553357167</v>
      </c>
      <c r="AH382" s="57">
        <v>0</v>
      </c>
      <c r="AJ382" s="53">
        <v>9.7109503410799117E-2</v>
      </c>
      <c r="AK382" s="54">
        <v>0.10062678166578309</v>
      </c>
      <c r="AM382" s="2">
        <v>2</v>
      </c>
      <c r="AN382" s="2">
        <v>2.545454545454545</v>
      </c>
      <c r="AO382" s="2">
        <v>0.54545454545454541</v>
      </c>
      <c r="AP382" s="2">
        <v>0</v>
      </c>
      <c r="AQ382" s="2">
        <v>0.39285714285714279</v>
      </c>
      <c r="AR382" s="2">
        <v>0.5</v>
      </c>
      <c r="AS382" s="2">
        <v>0.1071428571428571</v>
      </c>
      <c r="AT382" s="2">
        <v>0</v>
      </c>
      <c r="AU382" s="31">
        <v>1.1000000000000001</v>
      </c>
      <c r="AV382" s="31">
        <v>3.44</v>
      </c>
      <c r="AW382" s="31">
        <v>2.34</v>
      </c>
      <c r="AX382" s="31">
        <v>2.669090909090909</v>
      </c>
      <c r="AY382" s="2">
        <v>2.669090909090909</v>
      </c>
      <c r="AZ382" s="2">
        <v>5.9831974772727277</v>
      </c>
      <c r="BA382" s="62">
        <v>0.52442413903612473</v>
      </c>
      <c r="BB382" s="62">
        <v>0.54341863036636606</v>
      </c>
    </row>
    <row r="383" spans="1:55" x14ac:dyDescent="0.3">
      <c r="A383" s="2" t="s">
        <v>308</v>
      </c>
      <c r="B383" s="36" t="s">
        <v>834</v>
      </c>
      <c r="C383" s="36"/>
      <c r="F383" s="2">
        <v>3.44</v>
      </c>
      <c r="G383" s="2" t="s">
        <v>309</v>
      </c>
      <c r="H383" s="37" t="s">
        <v>605</v>
      </c>
      <c r="I383" s="2" t="s">
        <v>676</v>
      </c>
      <c r="L383" s="31">
        <v>1</v>
      </c>
      <c r="M383">
        <v>2</v>
      </c>
      <c r="N383">
        <v>0</v>
      </c>
      <c r="T383" s="31">
        <v>3.9408639999999999</v>
      </c>
      <c r="U383" s="31">
        <v>3.9455239999999989</v>
      </c>
      <c r="V383" s="31">
        <v>15.25730117</v>
      </c>
      <c r="W383">
        <v>3.8656999999999999</v>
      </c>
      <c r="X383">
        <v>29.777000000000001</v>
      </c>
      <c r="Y383">
        <v>3.8519999999999999</v>
      </c>
      <c r="Z383">
        <v>0</v>
      </c>
      <c r="AD383" s="2">
        <v>20</v>
      </c>
      <c r="AE383" s="57">
        <f t="shared" si="18"/>
        <v>0</v>
      </c>
      <c r="AF383" s="59">
        <v>235.24089263777751</v>
      </c>
      <c r="AG383" s="57">
        <v>443.39967116280002</v>
      </c>
      <c r="AH383" s="57">
        <v>0</v>
      </c>
      <c r="AJ383" s="53">
        <v>8.5019231884976218E-2</v>
      </c>
      <c r="AK383" s="54">
        <v>9.0212065099420147E-2</v>
      </c>
      <c r="AM383" s="2">
        <v>1.9375</v>
      </c>
      <c r="AN383" s="2">
        <v>2.5</v>
      </c>
      <c r="AO383" s="2">
        <v>0.5625</v>
      </c>
      <c r="AP383" s="2">
        <v>2.625</v>
      </c>
      <c r="AQ383" s="2">
        <v>0.25409836065573771</v>
      </c>
      <c r="AR383" s="2">
        <v>0.32786885245901642</v>
      </c>
      <c r="AS383" s="2">
        <v>7.3770491803278687E-2</v>
      </c>
      <c r="AT383" s="2">
        <v>0.34426229508196721</v>
      </c>
      <c r="AU383" s="31">
        <v>0.82</v>
      </c>
      <c r="AV383" s="31">
        <v>3.44</v>
      </c>
      <c r="AW383" s="31">
        <v>2.62</v>
      </c>
      <c r="AX383" s="31">
        <v>2.6074999999999999</v>
      </c>
      <c r="AY383" s="2">
        <v>2.6074999999999999</v>
      </c>
      <c r="AZ383" s="2">
        <v>5.9852253687500001</v>
      </c>
      <c r="BA383" s="62">
        <v>0.49683934576995548</v>
      </c>
      <c r="BB383" s="62">
        <v>0</v>
      </c>
    </row>
    <row r="384" spans="1:55" x14ac:dyDescent="0.3">
      <c r="A384" s="2" t="s">
        <v>63</v>
      </c>
      <c r="B384" s="36" t="s">
        <v>777</v>
      </c>
      <c r="C384" s="36"/>
      <c r="F384" s="2">
        <v>3.4</v>
      </c>
      <c r="G384" s="2" t="s">
        <v>310</v>
      </c>
      <c r="H384" s="37">
        <v>-1</v>
      </c>
      <c r="I384" s="2">
        <v>-1</v>
      </c>
      <c r="K384" s="2">
        <v>1</v>
      </c>
      <c r="L384" s="31">
        <v>0</v>
      </c>
      <c r="M384">
        <v>0</v>
      </c>
      <c r="N384">
        <v>0</v>
      </c>
      <c r="O384" s="2">
        <v>3.8531</v>
      </c>
      <c r="P384" s="2">
        <v>3.8531</v>
      </c>
      <c r="Q384" s="2">
        <v>16.2151</v>
      </c>
      <c r="T384" s="31">
        <v>0</v>
      </c>
      <c r="U384" s="31"/>
      <c r="V384" s="31"/>
      <c r="W384">
        <v>0</v>
      </c>
      <c r="Z384">
        <v>0</v>
      </c>
      <c r="AD384" s="2">
        <v>20</v>
      </c>
      <c r="AE384" s="57">
        <f t="shared" si="18"/>
        <v>240.73553001411099</v>
      </c>
      <c r="AF384" s="59">
        <v>0</v>
      </c>
      <c r="AG384" s="57">
        <v>0</v>
      </c>
      <c r="AH384" s="57">
        <v>0</v>
      </c>
      <c r="AI384" s="54">
        <f t="shared" ref="AI384:AI386" si="23">K384*AD384/AE384</f>
        <v>8.3078721279022161E-2</v>
      </c>
      <c r="AJ384" s="53"/>
      <c r="AM384" s="2">
        <v>1.75</v>
      </c>
      <c r="AN384" s="2">
        <v>2.5</v>
      </c>
      <c r="AO384" s="2">
        <v>0.75</v>
      </c>
      <c r="AP384" s="2">
        <v>0</v>
      </c>
      <c r="AQ384" s="2">
        <v>0.35</v>
      </c>
      <c r="AR384" s="2">
        <v>0.5</v>
      </c>
      <c r="AS384" s="2">
        <v>0.15</v>
      </c>
      <c r="AT384" s="2">
        <v>0</v>
      </c>
      <c r="AU384" s="31">
        <v>1</v>
      </c>
      <c r="AV384" s="31">
        <v>3.44</v>
      </c>
      <c r="AW384" s="31">
        <v>2.44</v>
      </c>
      <c r="AX384" s="31">
        <v>2.7124999999999999</v>
      </c>
      <c r="AY384" s="2">
        <v>2.7124999999999999</v>
      </c>
      <c r="AZ384" s="2">
        <v>6.264025610615688</v>
      </c>
    </row>
    <row r="385" spans="1:54" x14ac:dyDescent="0.3">
      <c r="A385" s="2" t="s">
        <v>63</v>
      </c>
      <c r="B385" s="36" t="s">
        <v>777</v>
      </c>
      <c r="C385" s="36"/>
      <c r="D385" s="2" t="s">
        <v>246</v>
      </c>
      <c r="E385" s="2">
        <v>0.7</v>
      </c>
      <c r="F385" s="2">
        <v>2.15</v>
      </c>
      <c r="G385" s="2" t="s">
        <v>310</v>
      </c>
      <c r="H385" s="37">
        <v>-1</v>
      </c>
      <c r="I385" s="2">
        <v>-1</v>
      </c>
      <c r="K385" s="2">
        <v>1</v>
      </c>
      <c r="L385" s="31">
        <v>0</v>
      </c>
      <c r="M385">
        <v>0</v>
      </c>
      <c r="N385">
        <v>0</v>
      </c>
      <c r="O385" s="2">
        <v>3.8531</v>
      </c>
      <c r="P385" s="2">
        <v>3.8531</v>
      </c>
      <c r="Q385" s="2">
        <v>16.2151</v>
      </c>
      <c r="T385" s="31">
        <v>0</v>
      </c>
      <c r="U385" s="31"/>
      <c r="V385" s="31"/>
      <c r="W385">
        <v>0</v>
      </c>
      <c r="Z385">
        <v>0</v>
      </c>
      <c r="AD385" s="2">
        <v>20</v>
      </c>
      <c r="AE385" s="57">
        <f t="shared" si="18"/>
        <v>240.73553001411099</v>
      </c>
      <c r="AF385" s="59">
        <v>0</v>
      </c>
      <c r="AG385" s="57">
        <v>0</v>
      </c>
      <c r="AH385" s="57">
        <v>0</v>
      </c>
      <c r="AI385" s="54">
        <f t="shared" si="23"/>
        <v>8.3078721279022161E-2</v>
      </c>
      <c r="AJ385" s="53"/>
      <c r="AM385" s="2">
        <v>1.75</v>
      </c>
      <c r="AN385" s="2">
        <v>2.5</v>
      </c>
      <c r="AO385" s="2">
        <v>0.75</v>
      </c>
      <c r="AP385" s="2">
        <v>0</v>
      </c>
      <c r="AQ385" s="2">
        <v>0.35</v>
      </c>
      <c r="AR385" s="2">
        <v>0.5</v>
      </c>
      <c r="AS385" s="2">
        <v>0.15</v>
      </c>
      <c r="AT385" s="2">
        <v>0</v>
      </c>
      <c r="AU385" s="31">
        <v>1</v>
      </c>
      <c r="AV385" s="31">
        <v>3.44</v>
      </c>
      <c r="AW385" s="31">
        <v>2.44</v>
      </c>
      <c r="AX385" s="31">
        <v>2.7124999999999999</v>
      </c>
      <c r="AY385" s="2">
        <v>2.7124999999999999</v>
      </c>
      <c r="AZ385" s="2">
        <v>6.264025610615688</v>
      </c>
    </row>
    <row r="386" spans="1:54" x14ac:dyDescent="0.3">
      <c r="A386" s="2" t="s">
        <v>311</v>
      </c>
      <c r="B386" s="15" t="s">
        <v>835</v>
      </c>
      <c r="C386" s="15"/>
      <c r="F386" s="2">
        <v>3.54</v>
      </c>
      <c r="G386" s="2" t="s">
        <v>312</v>
      </c>
      <c r="H386" s="11">
        <v>-1</v>
      </c>
      <c r="I386">
        <v>-1</v>
      </c>
      <c r="J386"/>
      <c r="K386" s="2">
        <v>1</v>
      </c>
      <c r="L386" s="27">
        <v>0</v>
      </c>
      <c r="M386">
        <v>0</v>
      </c>
      <c r="N386">
        <v>0</v>
      </c>
      <c r="O386" s="2">
        <v>3.9647999999999999</v>
      </c>
      <c r="P386" s="2">
        <v>3.9647999999999999</v>
      </c>
      <c r="Q386" s="2">
        <v>15.7392</v>
      </c>
      <c r="R386" s="2" t="s">
        <v>439</v>
      </c>
      <c r="T386" s="27">
        <v>0</v>
      </c>
      <c r="U386" s="27"/>
      <c r="V386" s="27"/>
      <c r="W386">
        <v>0</v>
      </c>
      <c r="Z386">
        <v>0</v>
      </c>
      <c r="AD386">
        <v>20</v>
      </c>
      <c r="AE386" s="57">
        <f t="shared" ref="AE386:AE449" si="24">O386*P386*Q386</f>
        <v>247.41454277836797</v>
      </c>
      <c r="AF386" s="59">
        <v>0</v>
      </c>
      <c r="AG386" s="57">
        <v>0</v>
      </c>
      <c r="AH386" s="57">
        <v>0</v>
      </c>
      <c r="AI386" s="54">
        <f t="shared" si="23"/>
        <v>8.0835991997106837E-2</v>
      </c>
      <c r="AJ386" s="53"/>
      <c r="AM386" s="30">
        <v>1.9375</v>
      </c>
      <c r="AN386" s="30">
        <v>2.5</v>
      </c>
      <c r="AO386" s="30">
        <v>0.5625</v>
      </c>
      <c r="AP386" s="30">
        <v>2.625</v>
      </c>
      <c r="AQ386" s="30">
        <v>0.25409836065573771</v>
      </c>
      <c r="AR386" s="30">
        <v>0.32786885245901642</v>
      </c>
      <c r="AS386" s="30">
        <v>7.3770491803278687E-2</v>
      </c>
      <c r="AT386" s="30">
        <v>0.34426229508196721</v>
      </c>
      <c r="AU386" s="27">
        <v>0.79</v>
      </c>
      <c r="AV386" s="27">
        <v>3.44</v>
      </c>
      <c r="AW386" s="27">
        <v>2.65</v>
      </c>
      <c r="AX386" s="27">
        <v>2.5918749999999999</v>
      </c>
      <c r="AY386">
        <v>2.5918749999999999</v>
      </c>
      <c r="AZ386">
        <v>5.9214935367946877</v>
      </c>
    </row>
    <row r="387" spans="1:54" x14ac:dyDescent="0.3">
      <c r="A387" s="2" t="s">
        <v>313</v>
      </c>
      <c r="B387" s="15" t="s">
        <v>724</v>
      </c>
      <c r="C387" s="15"/>
      <c r="F387" s="2">
        <v>3.5</v>
      </c>
      <c r="G387" s="2" t="s">
        <v>314</v>
      </c>
      <c r="H387" s="11" t="s">
        <v>553</v>
      </c>
      <c r="I387">
        <v>-1</v>
      </c>
      <c r="J387"/>
      <c r="L387" s="27">
        <v>1</v>
      </c>
      <c r="M387">
        <v>0</v>
      </c>
      <c r="N387">
        <v>0</v>
      </c>
      <c r="O387" s="2">
        <v>-1</v>
      </c>
      <c r="T387" s="27">
        <v>15.28115725</v>
      </c>
      <c r="U387" s="27">
        <v>15.28115725</v>
      </c>
      <c r="V387" s="27">
        <v>15.28115725</v>
      </c>
      <c r="W387">
        <v>0</v>
      </c>
      <c r="Z387">
        <v>0</v>
      </c>
      <c r="AD387">
        <v>20</v>
      </c>
      <c r="AE387" s="57">
        <f t="shared" si="24"/>
        <v>0</v>
      </c>
      <c r="AF387" s="59">
        <v>229.90248606119221</v>
      </c>
      <c r="AG387" s="57">
        <v>0</v>
      </c>
      <c r="AH387" s="57">
        <v>0</v>
      </c>
      <c r="AJ387" s="53">
        <v>8.6993404650164072E-2</v>
      </c>
      <c r="AM387" s="30">
        <v>1.882352941176471</v>
      </c>
      <c r="AN387" s="30">
        <v>2.3529411764705879</v>
      </c>
      <c r="AO387" s="30">
        <v>0.47058823529411759</v>
      </c>
      <c r="AP387" s="30">
        <v>0</v>
      </c>
      <c r="AQ387" s="30">
        <v>0.4</v>
      </c>
      <c r="AR387" s="30">
        <v>0.5</v>
      </c>
      <c r="AS387" s="30">
        <v>9.9999999999999992E-2</v>
      </c>
      <c r="AT387" s="30">
        <v>0</v>
      </c>
      <c r="AU387" s="27">
        <v>0.82</v>
      </c>
      <c r="AV387" s="27">
        <v>3.44</v>
      </c>
      <c r="AW387" s="27">
        <v>2.62</v>
      </c>
      <c r="AX387" s="27">
        <v>2.5211764705882351</v>
      </c>
      <c r="AY387">
        <v>2.521176470588236</v>
      </c>
      <c r="AZ387">
        <v>5.6898745917647062</v>
      </c>
      <c r="BA387" s="62">
        <v>0.57369840599679445</v>
      </c>
    </row>
    <row r="388" spans="1:54" x14ac:dyDescent="0.3">
      <c r="A388" s="2" t="s">
        <v>44</v>
      </c>
      <c r="B388" s="15" t="s">
        <v>724</v>
      </c>
      <c r="C388" s="15"/>
      <c r="D388" s="2" t="s">
        <v>246</v>
      </c>
      <c r="E388" s="2" t="s">
        <v>1071</v>
      </c>
      <c r="F388" s="2">
        <v>2.2599999999999998</v>
      </c>
      <c r="G388" s="2" t="s">
        <v>314</v>
      </c>
      <c r="H388" s="11" t="s">
        <v>553</v>
      </c>
      <c r="I388">
        <v>-1</v>
      </c>
      <c r="J388"/>
      <c r="L388" s="27">
        <v>1</v>
      </c>
      <c r="M388">
        <v>0</v>
      </c>
      <c r="N388">
        <v>0</v>
      </c>
      <c r="O388" s="2">
        <v>-1</v>
      </c>
      <c r="T388" s="27">
        <v>15.28115725</v>
      </c>
      <c r="U388" s="27">
        <v>15.28115725</v>
      </c>
      <c r="V388" s="27">
        <v>15.28115725</v>
      </c>
      <c r="W388">
        <v>0</v>
      </c>
      <c r="Z388">
        <v>0</v>
      </c>
      <c r="AD388">
        <v>20</v>
      </c>
      <c r="AE388" s="57">
        <f t="shared" si="24"/>
        <v>0</v>
      </c>
      <c r="AF388" s="59">
        <v>229.90248606119221</v>
      </c>
      <c r="AG388" s="57">
        <v>0</v>
      </c>
      <c r="AH388" s="57">
        <v>0</v>
      </c>
      <c r="AJ388" s="53">
        <v>8.6993404650164072E-2</v>
      </c>
      <c r="AM388" s="30">
        <v>1.882352941176471</v>
      </c>
      <c r="AN388" s="30">
        <v>2.3529411764705879</v>
      </c>
      <c r="AO388" s="30">
        <v>0.47058823529411759</v>
      </c>
      <c r="AP388" s="30">
        <v>0</v>
      </c>
      <c r="AQ388" s="30">
        <v>0.4</v>
      </c>
      <c r="AR388" s="30">
        <v>0.5</v>
      </c>
      <c r="AS388" s="30">
        <v>9.9999999999999992E-2</v>
      </c>
      <c r="AT388" s="30">
        <v>0</v>
      </c>
      <c r="AU388" s="27">
        <v>0.82</v>
      </c>
      <c r="AV388" s="27">
        <v>3.44</v>
      </c>
      <c r="AW388" s="27">
        <v>2.62</v>
      </c>
      <c r="AX388" s="27">
        <v>2.5211764705882351</v>
      </c>
      <c r="AY388">
        <v>2.521176470588236</v>
      </c>
      <c r="AZ388">
        <v>5.6898745917647062</v>
      </c>
      <c r="BA388" s="62">
        <v>0.57369840599679445</v>
      </c>
    </row>
    <row r="389" spans="1:54" ht="15" x14ac:dyDescent="0.35">
      <c r="A389" s="2" t="s">
        <v>69</v>
      </c>
      <c r="B389" s="15" t="s">
        <v>742</v>
      </c>
      <c r="C389" s="15"/>
      <c r="F389" s="2">
        <v>2.82</v>
      </c>
      <c r="G389" s="8" t="s">
        <v>315</v>
      </c>
      <c r="H389" s="11" t="s">
        <v>564</v>
      </c>
      <c r="I389" t="s">
        <v>642</v>
      </c>
      <c r="J389"/>
      <c r="K389" s="8"/>
      <c r="L389" s="27">
        <v>2</v>
      </c>
      <c r="M389">
        <v>4</v>
      </c>
      <c r="N389">
        <v>0</v>
      </c>
      <c r="O389" s="2">
        <v>-1</v>
      </c>
      <c r="T389" s="27">
        <v>8.3195821399999996</v>
      </c>
      <c r="U389" s="27">
        <v>8.3195821399999996</v>
      </c>
      <c r="V389" s="27">
        <v>8.2425581700000006</v>
      </c>
      <c r="W389">
        <v>5.5339970000000003</v>
      </c>
      <c r="X389">
        <v>5.4998300000000002</v>
      </c>
      <c r="Y389">
        <v>16.550709999999999</v>
      </c>
      <c r="Z389">
        <v>0</v>
      </c>
      <c r="AD389">
        <v>12</v>
      </c>
      <c r="AE389" s="57">
        <f t="shared" si="24"/>
        <v>0</v>
      </c>
      <c r="AF389" s="59">
        <v>248.80917443900231</v>
      </c>
      <c r="AG389" s="57">
        <v>503.73811661477208</v>
      </c>
      <c r="AH389" s="57">
        <v>0</v>
      </c>
      <c r="AJ389" s="53">
        <v>9.6459465588893734E-2</v>
      </c>
      <c r="AK389" s="54">
        <v>9.5287607621536111E-2</v>
      </c>
      <c r="AM389" s="30">
        <v>2</v>
      </c>
      <c r="AN389" s="30">
        <v>3.333333333333333</v>
      </c>
      <c r="AO389" s="30">
        <v>2.666666666666667</v>
      </c>
      <c r="AP389" s="30">
        <v>4.666666666666667</v>
      </c>
      <c r="AQ389" s="30">
        <v>0.15789473684210531</v>
      </c>
      <c r="AR389" s="30">
        <v>0.26315789473684209</v>
      </c>
      <c r="AS389" s="30">
        <v>0.2105263157894737</v>
      </c>
      <c r="AT389" s="30">
        <v>0.36842105263157898</v>
      </c>
      <c r="AU389" s="27">
        <v>2.02</v>
      </c>
      <c r="AV389" s="27">
        <v>3.44</v>
      </c>
      <c r="AW389" s="27">
        <v>1.42</v>
      </c>
      <c r="AX389" s="27">
        <v>3.0044444444444438</v>
      </c>
      <c r="AY389">
        <v>3.0044444444444438</v>
      </c>
      <c r="AZ389">
        <v>6.4228342255555546</v>
      </c>
      <c r="BA389" s="62">
        <v>0.52562348257484404</v>
      </c>
      <c r="BB389" s="62">
        <v>0.51923783589802341</v>
      </c>
    </row>
    <row r="390" spans="1:54" x14ac:dyDescent="0.3">
      <c r="A390" s="2" t="s">
        <v>316</v>
      </c>
      <c r="B390" s="19" t="s">
        <v>955</v>
      </c>
      <c r="C390" s="15"/>
      <c r="F390" s="2">
        <v>3.6</v>
      </c>
      <c r="G390" s="2" t="s">
        <v>317</v>
      </c>
      <c r="H390" s="11">
        <v>-1</v>
      </c>
      <c r="I390">
        <v>-1</v>
      </c>
      <c r="J390"/>
      <c r="K390" s="2">
        <v>2</v>
      </c>
      <c r="L390" s="27">
        <v>0</v>
      </c>
      <c r="M390">
        <v>0</v>
      </c>
      <c r="N390">
        <v>0</v>
      </c>
      <c r="O390" s="2">
        <v>3.823</v>
      </c>
      <c r="P390" s="2">
        <v>17.215</v>
      </c>
      <c r="Q390" s="2">
        <v>2.9550000000000001</v>
      </c>
      <c r="R390" s="2" t="s">
        <v>523</v>
      </c>
      <c r="T390" s="27">
        <v>0</v>
      </c>
      <c r="U390" s="27"/>
      <c r="V390" s="27"/>
      <c r="W390">
        <v>0</v>
      </c>
      <c r="Z390">
        <v>0</v>
      </c>
      <c r="AD390">
        <v>8</v>
      </c>
      <c r="AE390" s="57">
        <f t="shared" si="24"/>
        <v>194.477252475</v>
      </c>
      <c r="AF390" s="59">
        <v>0</v>
      </c>
      <c r="AG390" s="57">
        <v>0</v>
      </c>
      <c r="AH390" s="57">
        <v>0</v>
      </c>
      <c r="AI390" s="54">
        <f t="shared" ref="AI390:AI399" si="25">K390*AD390/AE390</f>
        <v>8.2271832805005288E-2</v>
      </c>
      <c r="AJ390" s="53"/>
      <c r="AM390" s="30">
        <v>1.8969230769230769</v>
      </c>
      <c r="AN390" s="30">
        <v>2.4615384615384621</v>
      </c>
      <c r="AO390" s="30">
        <v>0.56307692307692314</v>
      </c>
      <c r="AP390" s="30">
        <v>0</v>
      </c>
      <c r="AQ390" s="30">
        <v>0.38543294779618631</v>
      </c>
      <c r="AR390" s="30">
        <v>0.50015629884338852</v>
      </c>
      <c r="AS390" s="30">
        <v>0.1144107533604251</v>
      </c>
      <c r="AT390" s="30">
        <v>0</v>
      </c>
      <c r="AU390" s="27">
        <v>0.79</v>
      </c>
      <c r="AV390" s="27">
        <v>3.44</v>
      </c>
      <c r="AW390" s="27">
        <v>2.65</v>
      </c>
      <c r="AX390" s="27">
        <v>2.6319230769230768</v>
      </c>
      <c r="AY390">
        <v>2.6319230769230768</v>
      </c>
      <c r="AZ390">
        <v>5.8365582503752389</v>
      </c>
    </row>
    <row r="391" spans="1:54" x14ac:dyDescent="0.3">
      <c r="A391" s="2" t="s">
        <v>318</v>
      </c>
      <c r="B391" s="15" t="s">
        <v>836</v>
      </c>
      <c r="C391" s="15"/>
      <c r="F391" s="2">
        <v>3.45</v>
      </c>
      <c r="G391" s="2" t="s">
        <v>319</v>
      </c>
      <c r="H391" s="11">
        <v>-1</v>
      </c>
      <c r="I391">
        <v>-1</v>
      </c>
      <c r="J391" t="s">
        <v>1177</v>
      </c>
      <c r="K391" s="2">
        <v>2</v>
      </c>
      <c r="L391" s="27">
        <v>0</v>
      </c>
      <c r="M391">
        <v>0</v>
      </c>
      <c r="N391">
        <v>2</v>
      </c>
      <c r="O391" s="77">
        <v>3.71</v>
      </c>
      <c r="P391" s="77">
        <v>3.71</v>
      </c>
      <c r="Q391" s="77">
        <v>12.2</v>
      </c>
      <c r="R391" s="2" t="s">
        <v>523</v>
      </c>
      <c r="T391" s="27">
        <v>0</v>
      </c>
      <c r="U391" s="27"/>
      <c r="V391" s="27"/>
      <c r="W391">
        <v>0</v>
      </c>
      <c r="Z391">
        <v>3.72</v>
      </c>
      <c r="AA391">
        <v>3.72</v>
      </c>
      <c r="AB391">
        <v>12.3012</v>
      </c>
      <c r="AD391">
        <v>8</v>
      </c>
      <c r="AE391" s="57">
        <f t="shared" si="24"/>
        <v>167.92201999999997</v>
      </c>
      <c r="AF391" s="59">
        <v>0</v>
      </c>
      <c r="AG391" s="57">
        <v>0</v>
      </c>
      <c r="AH391" s="57">
        <v>170.2</v>
      </c>
      <c r="AI391" s="54">
        <f t="shared" si="25"/>
        <v>9.5282322115944076E-2</v>
      </c>
      <c r="AJ391" s="53"/>
      <c r="AL391" s="73">
        <f>N391*AD391/AH391</f>
        <v>9.400705052878966E-2</v>
      </c>
      <c r="AM391" s="30">
        <v>1.857142857142857</v>
      </c>
      <c r="AN391" s="30">
        <v>2.285714285714286</v>
      </c>
      <c r="AO391" s="30">
        <v>0.42857142857142849</v>
      </c>
      <c r="AP391" s="30">
        <v>0</v>
      </c>
      <c r="AQ391" s="30">
        <v>0.40625000000000011</v>
      </c>
      <c r="AR391" s="30">
        <v>0.5</v>
      </c>
      <c r="AS391" s="30">
        <v>9.375E-2</v>
      </c>
      <c r="AT391" s="30">
        <v>0</v>
      </c>
      <c r="AU391" s="27">
        <v>1.1000000000000001</v>
      </c>
      <c r="AV391" s="27">
        <v>3.44</v>
      </c>
      <c r="AW391" s="27">
        <v>2.34</v>
      </c>
      <c r="AX391" s="27">
        <v>2.657142857142857</v>
      </c>
      <c r="AY391">
        <v>2.657142857142857</v>
      </c>
      <c r="AZ391">
        <v>6.2648417856930001</v>
      </c>
    </row>
    <row r="392" spans="1:54" x14ac:dyDescent="0.3">
      <c r="A392" s="2" t="s">
        <v>320</v>
      </c>
      <c r="B392" s="20" t="s">
        <v>998</v>
      </c>
      <c r="C392" s="15"/>
      <c r="F392" s="2">
        <v>3.58</v>
      </c>
      <c r="G392" s="2" t="s">
        <v>319</v>
      </c>
      <c r="H392" s="11">
        <v>-1</v>
      </c>
      <c r="I392">
        <v>-1</v>
      </c>
      <c r="J392"/>
      <c r="K392" s="2">
        <v>4</v>
      </c>
      <c r="L392" s="27">
        <v>0</v>
      </c>
      <c r="M392">
        <v>0</v>
      </c>
      <c r="N392">
        <v>0</v>
      </c>
      <c r="O392" s="2">
        <v>3.77</v>
      </c>
      <c r="P392" s="2">
        <v>3.77</v>
      </c>
      <c r="Q392" s="2">
        <v>33.299999999999997</v>
      </c>
      <c r="R392" s="2" t="s">
        <v>523</v>
      </c>
      <c r="T392" s="27">
        <v>0</v>
      </c>
      <c r="U392" s="27"/>
      <c r="V392" s="27"/>
      <c r="W392">
        <v>0</v>
      </c>
      <c r="Z392">
        <v>0</v>
      </c>
      <c r="AD392">
        <v>8</v>
      </c>
      <c r="AE392" s="57">
        <f t="shared" si="24"/>
        <v>473.28956999999991</v>
      </c>
      <c r="AF392" s="59">
        <v>0</v>
      </c>
      <c r="AG392" s="57">
        <v>0</v>
      </c>
      <c r="AH392" s="57">
        <v>0</v>
      </c>
      <c r="AI392" s="54">
        <f t="shared" si="25"/>
        <v>6.7611885045343392E-2</v>
      </c>
      <c r="AJ392" s="53"/>
      <c r="AM392" s="30">
        <v>1.571428571428571</v>
      </c>
      <c r="AN392" s="30">
        <v>1.5</v>
      </c>
      <c r="AO392" s="30">
        <v>0.2142857142857143</v>
      </c>
      <c r="AP392" s="30">
        <v>0</v>
      </c>
      <c r="AQ392" s="30">
        <v>0.47826086956521741</v>
      </c>
      <c r="AR392" s="30">
        <v>0.45652173913043481</v>
      </c>
      <c r="AS392" s="30">
        <v>6.5217391304347824E-2</v>
      </c>
      <c r="AT392" s="30">
        <v>0</v>
      </c>
      <c r="AU392" s="27">
        <v>1.1000000000000001</v>
      </c>
      <c r="AV392" s="27">
        <v>3.44</v>
      </c>
      <c r="AW392" s="27">
        <v>2.34</v>
      </c>
      <c r="AX392" s="27">
        <v>2.5135714285714279</v>
      </c>
      <c r="AY392">
        <v>2.5135714285714279</v>
      </c>
      <c r="AZ392">
        <v>6.6592671289361416</v>
      </c>
    </row>
    <row r="393" spans="1:54" x14ac:dyDescent="0.3">
      <c r="A393" s="2" t="s">
        <v>321</v>
      </c>
      <c r="B393" s="20" t="s">
        <v>999</v>
      </c>
      <c r="C393" s="15"/>
      <c r="F393" s="2">
        <v>3.48</v>
      </c>
      <c r="G393" s="2" t="s">
        <v>319</v>
      </c>
      <c r="H393" s="11">
        <v>-1</v>
      </c>
      <c r="I393">
        <v>-1</v>
      </c>
      <c r="J393"/>
      <c r="K393" s="2">
        <v>4</v>
      </c>
      <c r="L393" s="27">
        <v>0</v>
      </c>
      <c r="M393">
        <v>0</v>
      </c>
      <c r="N393">
        <v>0</v>
      </c>
      <c r="O393" s="2">
        <v>3.75</v>
      </c>
      <c r="P393" s="2">
        <v>3.75</v>
      </c>
      <c r="Q393" s="2">
        <v>37.299999999999997</v>
      </c>
      <c r="R393" s="2" t="s">
        <v>523</v>
      </c>
      <c r="T393" s="27">
        <v>0</v>
      </c>
      <c r="U393" s="27"/>
      <c r="V393" s="27"/>
      <c r="W393">
        <v>0</v>
      </c>
      <c r="Z393">
        <v>0</v>
      </c>
      <c r="AD393">
        <v>8</v>
      </c>
      <c r="AE393" s="57">
        <f t="shared" si="24"/>
        <v>524.53125</v>
      </c>
      <c r="AF393" s="59">
        <v>0</v>
      </c>
      <c r="AG393" s="57">
        <v>0</v>
      </c>
      <c r="AH393" s="57">
        <v>0</v>
      </c>
      <c r="AI393" s="54">
        <f t="shared" si="25"/>
        <v>6.1006851355376826E-2</v>
      </c>
      <c r="AJ393" s="53"/>
      <c r="AM393" s="30">
        <v>1.529411764705882</v>
      </c>
      <c r="AN393" s="30">
        <v>1.3529411764705881</v>
      </c>
      <c r="AO393" s="30">
        <v>0.1764705882352941</v>
      </c>
      <c r="AP393" s="30">
        <v>0</v>
      </c>
      <c r="AQ393" s="30">
        <v>0.5</v>
      </c>
      <c r="AR393" s="30">
        <v>0.44230769230769229</v>
      </c>
      <c r="AS393" s="30">
        <v>5.7692307692307702E-2</v>
      </c>
      <c r="AT393" s="30">
        <v>0</v>
      </c>
      <c r="AU393" s="27">
        <v>1.1000000000000001</v>
      </c>
      <c r="AV393" s="27">
        <v>3.44</v>
      </c>
      <c r="AW393" s="27">
        <v>2.34</v>
      </c>
      <c r="AX393" s="27">
        <v>2.4788235294117649</v>
      </c>
      <c r="AY393">
        <v>2.4788235294117649</v>
      </c>
      <c r="AZ393">
        <v>6.6967043065181171</v>
      </c>
    </row>
    <row r="394" spans="1:54" x14ac:dyDescent="0.3">
      <c r="A394" s="2" t="s">
        <v>322</v>
      </c>
      <c r="B394" s="20" t="s">
        <v>1000</v>
      </c>
      <c r="C394" s="15"/>
      <c r="F394" s="2">
        <v>3.5</v>
      </c>
      <c r="G394" s="2" t="s">
        <v>319</v>
      </c>
      <c r="H394" s="11">
        <v>-1</v>
      </c>
      <c r="I394">
        <v>-1</v>
      </c>
      <c r="J394"/>
      <c r="K394" s="2">
        <v>4</v>
      </c>
      <c r="L394" s="27">
        <v>0</v>
      </c>
      <c r="M394">
        <v>0</v>
      </c>
      <c r="N394">
        <v>0</v>
      </c>
      <c r="O394" s="2">
        <v>3.76</v>
      </c>
      <c r="P394" s="2">
        <v>3.76</v>
      </c>
      <c r="Q394" s="2">
        <v>41.2</v>
      </c>
      <c r="R394" s="2" t="s">
        <v>523</v>
      </c>
      <c r="T394" s="27">
        <v>0</v>
      </c>
      <c r="U394" s="27"/>
      <c r="V394" s="27"/>
      <c r="W394">
        <v>0</v>
      </c>
      <c r="Z394">
        <v>0</v>
      </c>
      <c r="AD394">
        <v>8</v>
      </c>
      <c r="AE394" s="57">
        <f t="shared" si="24"/>
        <v>582.46911999999998</v>
      </c>
      <c r="AF394" s="59">
        <v>0</v>
      </c>
      <c r="AG394" s="57">
        <v>0</v>
      </c>
      <c r="AH394" s="57">
        <v>0</v>
      </c>
      <c r="AI394" s="54">
        <f t="shared" si="25"/>
        <v>5.4938534767302344E-2</v>
      </c>
      <c r="AJ394" s="53"/>
      <c r="AM394" s="30">
        <v>1.5</v>
      </c>
      <c r="AN394" s="30">
        <v>1.25</v>
      </c>
      <c r="AO394" s="30">
        <v>0.15</v>
      </c>
      <c r="AP394" s="30">
        <v>0</v>
      </c>
      <c r="AQ394" s="30">
        <v>0.51724137931034486</v>
      </c>
      <c r="AR394" s="30">
        <v>0.43103448275862072</v>
      </c>
      <c r="AS394" s="30">
        <v>5.1724137931034482E-2</v>
      </c>
      <c r="AT394" s="30">
        <v>0</v>
      </c>
      <c r="AU394" s="27">
        <v>1.1000000000000001</v>
      </c>
      <c r="AV394" s="27">
        <v>3.44</v>
      </c>
      <c r="AW394" s="27">
        <v>2.34</v>
      </c>
      <c r="AX394" s="27">
        <v>2.4544999999999999</v>
      </c>
      <c r="AY394">
        <v>2.4544999999999999</v>
      </c>
      <c r="AZ394">
        <v>6.7229103308255</v>
      </c>
    </row>
    <row r="395" spans="1:54" x14ac:dyDescent="0.3">
      <c r="A395" s="2" t="s">
        <v>323</v>
      </c>
      <c r="B395" s="20" t="s">
        <v>1001</v>
      </c>
      <c r="C395" s="15"/>
      <c r="F395" s="2">
        <v>3.61</v>
      </c>
      <c r="G395" s="2" t="s">
        <v>319</v>
      </c>
      <c r="H395" s="11">
        <v>-1</v>
      </c>
      <c r="I395">
        <v>-1</v>
      </c>
      <c r="J395"/>
      <c r="K395" s="2">
        <v>4</v>
      </c>
      <c r="L395" s="27">
        <v>0</v>
      </c>
      <c r="M395">
        <v>0</v>
      </c>
      <c r="N395">
        <v>0</v>
      </c>
      <c r="O395" s="2">
        <v>3.76</v>
      </c>
      <c r="P395" s="2">
        <v>3.76</v>
      </c>
      <c r="Q395" s="2">
        <v>47.8</v>
      </c>
      <c r="R395" s="2" t="s">
        <v>523</v>
      </c>
      <c r="T395" s="27">
        <v>0</v>
      </c>
      <c r="U395" s="27"/>
      <c r="V395" s="27"/>
      <c r="W395">
        <v>0</v>
      </c>
      <c r="Z395">
        <v>0</v>
      </c>
      <c r="AD395">
        <v>8</v>
      </c>
      <c r="AE395" s="57">
        <f t="shared" si="24"/>
        <v>675.77727999999991</v>
      </c>
      <c r="AF395" s="59">
        <v>0</v>
      </c>
      <c r="AG395" s="57">
        <v>0</v>
      </c>
      <c r="AH395" s="57">
        <v>0</v>
      </c>
      <c r="AI395" s="54">
        <f t="shared" si="25"/>
        <v>4.7352879339181107E-2</v>
      </c>
      <c r="AJ395" s="53"/>
      <c r="AM395" s="30">
        <v>1.4782608695652171</v>
      </c>
      <c r="AN395" s="30">
        <v>1.173913043478261</v>
      </c>
      <c r="AO395" s="30">
        <v>0.13043478260869559</v>
      </c>
      <c r="AP395" s="30">
        <v>0</v>
      </c>
      <c r="AQ395" s="30">
        <v>0.53125</v>
      </c>
      <c r="AR395" s="30">
        <v>0.42187500000000011</v>
      </c>
      <c r="AS395" s="30">
        <v>4.6875E-2</v>
      </c>
      <c r="AT395" s="30">
        <v>0</v>
      </c>
      <c r="AU395" s="27">
        <v>1.1000000000000001</v>
      </c>
      <c r="AV395" s="27">
        <v>3.44</v>
      </c>
      <c r="AW395" s="27">
        <v>2.34</v>
      </c>
      <c r="AX395" s="27">
        <v>2.436521739130435</v>
      </c>
      <c r="AY395">
        <v>2.436521739130435</v>
      </c>
      <c r="AZ395">
        <v>6.7422800009657378</v>
      </c>
    </row>
    <row r="396" spans="1:54" x14ac:dyDescent="0.3">
      <c r="A396" s="2" t="s">
        <v>324</v>
      </c>
      <c r="B396" s="20" t="s">
        <v>1003</v>
      </c>
      <c r="C396" s="15"/>
      <c r="F396" s="2">
        <v>3.47</v>
      </c>
      <c r="G396" s="2" t="s">
        <v>319</v>
      </c>
      <c r="H396" s="11">
        <v>-1</v>
      </c>
      <c r="I396">
        <v>-1</v>
      </c>
      <c r="J396"/>
      <c r="K396" s="2">
        <v>4</v>
      </c>
      <c r="L396" s="27">
        <v>0</v>
      </c>
      <c r="M396">
        <v>0</v>
      </c>
      <c r="N396">
        <v>0</v>
      </c>
      <c r="O396" s="2">
        <v>3.76</v>
      </c>
      <c r="P396" s="2">
        <v>3.76</v>
      </c>
      <c r="Q396" s="2">
        <v>54.9</v>
      </c>
      <c r="R396" s="2" t="s">
        <v>523</v>
      </c>
      <c r="T396" s="27">
        <v>0</v>
      </c>
      <c r="U396" s="27"/>
      <c r="V396" s="27"/>
      <c r="W396">
        <v>0</v>
      </c>
      <c r="Z396">
        <v>0</v>
      </c>
      <c r="AD396">
        <v>8</v>
      </c>
      <c r="AE396" s="57">
        <f t="shared" si="24"/>
        <v>776.15423999999996</v>
      </c>
      <c r="AF396" s="59">
        <v>0</v>
      </c>
      <c r="AG396" s="57">
        <v>0</v>
      </c>
      <c r="AH396" s="57">
        <v>0</v>
      </c>
      <c r="AI396" s="54">
        <f t="shared" si="25"/>
        <v>4.1228918623185E-2</v>
      </c>
      <c r="AJ396" s="53"/>
      <c r="AM396" s="30">
        <v>1.448275862068966</v>
      </c>
      <c r="AN396" s="30">
        <v>1.068965517241379</v>
      </c>
      <c r="AO396" s="30">
        <v>0.10344827586206901</v>
      </c>
      <c r="AP396" s="30">
        <v>0</v>
      </c>
      <c r="AQ396" s="30">
        <v>0.55263157894736847</v>
      </c>
      <c r="AR396" s="30">
        <v>0.40789473684210531</v>
      </c>
      <c r="AS396" s="30">
        <v>3.9473684210526307E-2</v>
      </c>
      <c r="AT396" s="30">
        <v>0</v>
      </c>
      <c r="AU396" s="27">
        <v>1.1000000000000001</v>
      </c>
      <c r="AV396" s="27">
        <v>3.44</v>
      </c>
      <c r="AW396" s="27">
        <v>2.34</v>
      </c>
      <c r="AX396" s="27">
        <v>2.411724137931035</v>
      </c>
      <c r="AY396">
        <v>2.4117241379310341</v>
      </c>
      <c r="AZ396">
        <v>6.7689967873660688</v>
      </c>
    </row>
    <row r="397" spans="1:54" x14ac:dyDescent="0.3">
      <c r="A397" s="2" t="s">
        <v>325</v>
      </c>
      <c r="B397" s="20" t="s">
        <v>1002</v>
      </c>
      <c r="C397" s="15"/>
      <c r="F397" s="2">
        <v>3.49</v>
      </c>
      <c r="G397" s="2" t="s">
        <v>319</v>
      </c>
      <c r="H397" s="11">
        <v>-1</v>
      </c>
      <c r="I397">
        <v>-1</v>
      </c>
      <c r="J397"/>
      <c r="K397" s="2">
        <v>4</v>
      </c>
      <c r="L397" s="27">
        <v>0</v>
      </c>
      <c r="M397">
        <v>0</v>
      </c>
      <c r="N397">
        <v>0</v>
      </c>
      <c r="O397" s="2">
        <v>3.78</v>
      </c>
      <c r="P397" s="2">
        <v>3.78</v>
      </c>
      <c r="Q397" s="2">
        <v>66.3</v>
      </c>
      <c r="R397" s="2" t="s">
        <v>523</v>
      </c>
      <c r="T397" s="27">
        <v>0</v>
      </c>
      <c r="U397" s="27"/>
      <c r="V397" s="27"/>
      <c r="W397">
        <v>0</v>
      </c>
      <c r="Z397">
        <v>0</v>
      </c>
      <c r="AD397">
        <v>8</v>
      </c>
      <c r="AE397" s="57">
        <f t="shared" si="24"/>
        <v>947.32091999999989</v>
      </c>
      <c r="AF397" s="59">
        <v>0</v>
      </c>
      <c r="AG397" s="57">
        <v>0</v>
      </c>
      <c r="AH397" s="57">
        <v>0</v>
      </c>
      <c r="AI397" s="54">
        <f t="shared" si="25"/>
        <v>3.3779471480477816E-2</v>
      </c>
      <c r="AJ397" s="53"/>
      <c r="AM397" s="30">
        <v>1.428571428571429</v>
      </c>
      <c r="AN397" s="30">
        <v>1</v>
      </c>
      <c r="AO397" s="30">
        <v>8.5714285714285715E-2</v>
      </c>
      <c r="AP397" s="30">
        <v>0</v>
      </c>
      <c r="AQ397" s="30">
        <v>0.56818181818181823</v>
      </c>
      <c r="AR397" s="30">
        <v>0.39772727272727282</v>
      </c>
      <c r="AS397" s="30">
        <v>3.4090909090909102E-2</v>
      </c>
      <c r="AT397" s="30">
        <v>0</v>
      </c>
      <c r="AU397" s="27">
        <v>1.1000000000000001</v>
      </c>
      <c r="AV397" s="27">
        <v>3.44</v>
      </c>
      <c r="AW397" s="27">
        <v>2.34</v>
      </c>
      <c r="AX397" s="27">
        <v>2.3954285714285719</v>
      </c>
      <c r="AY397">
        <v>2.395428571428571</v>
      </c>
      <c r="AZ397">
        <v>6.7865535327148558</v>
      </c>
    </row>
    <row r="398" spans="1:54" x14ac:dyDescent="0.3">
      <c r="A398" s="2" t="s">
        <v>326</v>
      </c>
      <c r="B398" s="20" t="s">
        <v>1009</v>
      </c>
      <c r="C398" s="15"/>
      <c r="F398" s="2">
        <v>3.47</v>
      </c>
      <c r="G398" s="2" t="s">
        <v>319</v>
      </c>
      <c r="H398" s="11">
        <v>-1</v>
      </c>
      <c r="I398">
        <v>-1</v>
      </c>
      <c r="J398"/>
      <c r="K398" s="2">
        <v>4</v>
      </c>
      <c r="L398" s="27">
        <v>0</v>
      </c>
      <c r="M398">
        <v>0</v>
      </c>
      <c r="N398">
        <v>0</v>
      </c>
      <c r="O398" s="2">
        <v>3.72</v>
      </c>
      <c r="P398" s="2">
        <v>3.72</v>
      </c>
      <c r="Q398" s="2">
        <v>32.299999999999997</v>
      </c>
      <c r="R398" s="2" t="s">
        <v>523</v>
      </c>
      <c r="T398" s="27">
        <v>0</v>
      </c>
      <c r="U398" s="27"/>
      <c r="V398" s="27"/>
      <c r="W398">
        <v>0</v>
      </c>
      <c r="Z398">
        <v>0</v>
      </c>
      <c r="AD398">
        <v>10</v>
      </c>
      <c r="AE398" s="57">
        <f t="shared" si="24"/>
        <v>446.98032000000001</v>
      </c>
      <c r="AF398" s="59">
        <v>0</v>
      </c>
      <c r="AG398" s="57">
        <v>0</v>
      </c>
      <c r="AH398" s="57">
        <v>0</v>
      </c>
      <c r="AI398" s="54">
        <f t="shared" si="25"/>
        <v>8.9489398548911497E-2</v>
      </c>
      <c r="AJ398" s="53"/>
      <c r="AM398" s="30">
        <v>1.615384615384615</v>
      </c>
      <c r="AN398" s="30">
        <v>1.6923076923076921</v>
      </c>
      <c r="AO398" s="30">
        <v>0.23076923076923081</v>
      </c>
      <c r="AP398" s="30">
        <v>0</v>
      </c>
      <c r="AQ398" s="30">
        <v>0.45652173913043481</v>
      </c>
      <c r="AR398" s="30">
        <v>0.47826086956521741</v>
      </c>
      <c r="AS398" s="30">
        <v>6.5217391304347838E-2</v>
      </c>
      <c r="AT398" s="30">
        <v>0</v>
      </c>
      <c r="AU398" s="27">
        <v>1.1000000000000001</v>
      </c>
      <c r="AV398" s="27">
        <v>3.44</v>
      </c>
      <c r="AW398" s="27">
        <v>2.34</v>
      </c>
      <c r="AX398" s="27">
        <v>2.568461538461539</v>
      </c>
      <c r="AY398">
        <v>2.568461538461539</v>
      </c>
      <c r="AZ398">
        <v>6.6431337427119228</v>
      </c>
    </row>
    <row r="399" spans="1:54" x14ac:dyDescent="0.3">
      <c r="A399" s="2" t="s">
        <v>327</v>
      </c>
      <c r="B399" s="20" t="s">
        <v>1008</v>
      </c>
      <c r="C399" s="15"/>
      <c r="F399" s="2">
        <v>3.47</v>
      </c>
      <c r="G399" s="2" t="s">
        <v>319</v>
      </c>
      <c r="H399" s="11">
        <v>-1</v>
      </c>
      <c r="I399">
        <v>-1</v>
      </c>
      <c r="J399"/>
      <c r="K399" s="2">
        <v>4</v>
      </c>
      <c r="L399" s="27">
        <v>0</v>
      </c>
      <c r="M399">
        <v>0</v>
      </c>
      <c r="N399">
        <v>0</v>
      </c>
      <c r="O399" s="2">
        <v>3.72</v>
      </c>
      <c r="P399" s="2">
        <v>3.72</v>
      </c>
      <c r="Q399" s="2">
        <v>36.6</v>
      </c>
      <c r="R399" s="2" t="s">
        <v>523</v>
      </c>
      <c r="T399" s="27">
        <v>0</v>
      </c>
      <c r="U399"/>
      <c r="V399"/>
      <c r="W399">
        <v>0</v>
      </c>
      <c r="Z399">
        <v>0</v>
      </c>
      <c r="AD399">
        <v>10</v>
      </c>
      <c r="AE399" s="57">
        <f t="shared" si="24"/>
        <v>506.4854400000001</v>
      </c>
      <c r="AF399" s="59">
        <v>0</v>
      </c>
      <c r="AG399" s="57">
        <v>0</v>
      </c>
      <c r="AH399" s="57">
        <v>0</v>
      </c>
      <c r="AI399" s="54">
        <f t="shared" si="25"/>
        <v>7.8975616752181454E-2</v>
      </c>
      <c r="AM399" s="30">
        <v>1.5625</v>
      </c>
      <c r="AN399" s="30">
        <v>1.5</v>
      </c>
      <c r="AO399" s="30">
        <v>0.1875</v>
      </c>
      <c r="AP399" s="30">
        <v>0</v>
      </c>
      <c r="AQ399" s="30">
        <v>0.48076923076923078</v>
      </c>
      <c r="AR399" s="30">
        <v>0.46153846153846162</v>
      </c>
      <c r="AS399" s="30">
        <v>5.7692307692307702E-2</v>
      </c>
      <c r="AT399" s="30">
        <v>0</v>
      </c>
      <c r="AU399" s="27">
        <v>1.1000000000000001</v>
      </c>
      <c r="AV399" s="27">
        <v>3.44</v>
      </c>
      <c r="AW399" s="27">
        <v>2.34</v>
      </c>
      <c r="AX399" s="27">
        <v>2.5212500000000002</v>
      </c>
      <c r="AY399">
        <v>2.5212500000000002</v>
      </c>
      <c r="AZ399">
        <v>6.6859357538098134</v>
      </c>
    </row>
    <row r="400" spans="1:54" x14ac:dyDescent="0.3">
      <c r="A400" s="2" t="s">
        <v>328</v>
      </c>
      <c r="B400" s="20" t="s">
        <v>1007</v>
      </c>
      <c r="C400" s="15"/>
      <c r="F400" s="2">
        <v>3.45</v>
      </c>
      <c r="G400" s="2" t="s">
        <v>319</v>
      </c>
      <c r="H400" s="11">
        <v>-1</v>
      </c>
      <c r="I400">
        <v>-1</v>
      </c>
      <c r="J400"/>
      <c r="K400" s="2">
        <v>4</v>
      </c>
      <c r="L400" s="27">
        <v>0</v>
      </c>
      <c r="M400">
        <v>0</v>
      </c>
      <c r="N400">
        <v>0</v>
      </c>
      <c r="O400" s="2">
        <v>3.73</v>
      </c>
      <c r="P400" s="2">
        <v>3.73</v>
      </c>
      <c r="Q400" s="2">
        <v>41.6</v>
      </c>
      <c r="R400" s="2" t="s">
        <v>523</v>
      </c>
      <c r="T400" s="27">
        <v>0</v>
      </c>
      <c r="U400"/>
      <c r="V400"/>
      <c r="W400">
        <v>0</v>
      </c>
      <c r="Z400">
        <v>0</v>
      </c>
      <c r="AD400">
        <v>10</v>
      </c>
      <c r="AE400" s="57">
        <f t="shared" si="24"/>
        <v>578.77664000000004</v>
      </c>
      <c r="AF400" s="59">
        <v>0</v>
      </c>
      <c r="AG400" s="57">
        <v>0</v>
      </c>
      <c r="AH400" s="57">
        <v>0</v>
      </c>
      <c r="AI400" s="54">
        <f t="shared" ref="AI400:AI431" si="26">K400*AD400/AE400</f>
        <v>6.9111289633251263E-2</v>
      </c>
      <c r="AM400" s="30">
        <v>1.5263157894736841</v>
      </c>
      <c r="AN400" s="30">
        <v>1.368421052631579</v>
      </c>
      <c r="AO400" s="30">
        <v>0.15789473684210531</v>
      </c>
      <c r="AP400" s="30">
        <v>0</v>
      </c>
      <c r="AQ400" s="30">
        <v>0.5</v>
      </c>
      <c r="AR400" s="30">
        <v>0.44827586206896552</v>
      </c>
      <c r="AS400" s="30">
        <v>5.1724137931034482E-2</v>
      </c>
      <c r="AT400" s="30">
        <v>0</v>
      </c>
      <c r="AU400" s="27">
        <v>1.1000000000000001</v>
      </c>
      <c r="AV400" s="27">
        <v>3.44</v>
      </c>
      <c r="AW400" s="27">
        <v>2.34</v>
      </c>
      <c r="AX400" s="27">
        <v>2.4889473684210528</v>
      </c>
      <c r="AY400">
        <v>2.4889473684210528</v>
      </c>
      <c r="AZ400">
        <v>6.7152213403504719</v>
      </c>
    </row>
    <row r="401" spans="1:52" x14ac:dyDescent="0.3">
      <c r="A401" s="2" t="s">
        <v>329</v>
      </c>
      <c r="B401" s="20" t="s">
        <v>1006</v>
      </c>
      <c r="C401" s="15"/>
      <c r="F401" s="2">
        <v>3.45</v>
      </c>
      <c r="G401" s="2" t="s">
        <v>319</v>
      </c>
      <c r="H401" s="11">
        <v>-1</v>
      </c>
      <c r="I401">
        <v>-1</v>
      </c>
      <c r="J401"/>
      <c r="K401" s="2">
        <v>4</v>
      </c>
      <c r="L401" s="27">
        <v>0</v>
      </c>
      <c r="M401">
        <v>0</v>
      </c>
      <c r="N401">
        <v>0</v>
      </c>
      <c r="O401" s="2">
        <v>3.73</v>
      </c>
      <c r="P401" s="2">
        <v>3.73</v>
      </c>
      <c r="Q401" s="2">
        <v>45.6</v>
      </c>
      <c r="R401" s="2" t="s">
        <v>523</v>
      </c>
      <c r="T401" s="27">
        <v>0</v>
      </c>
      <c r="U401"/>
      <c r="V401"/>
      <c r="W401">
        <v>0</v>
      </c>
      <c r="Z401">
        <v>0</v>
      </c>
      <c r="AD401">
        <v>10</v>
      </c>
      <c r="AE401" s="57">
        <f t="shared" si="24"/>
        <v>634.42824000000007</v>
      </c>
      <c r="AF401" s="59">
        <v>0</v>
      </c>
      <c r="AG401" s="57">
        <v>0</v>
      </c>
      <c r="AH401" s="57">
        <v>0</v>
      </c>
      <c r="AI401" s="54">
        <f t="shared" si="26"/>
        <v>6.3048895805773081E-2</v>
      </c>
      <c r="AM401" s="30">
        <v>1.5</v>
      </c>
      <c r="AN401" s="30">
        <v>1.2727272727272729</v>
      </c>
      <c r="AO401" s="30">
        <v>0.13636363636363641</v>
      </c>
      <c r="AP401" s="30">
        <v>0</v>
      </c>
      <c r="AQ401" s="30">
        <v>0.515625</v>
      </c>
      <c r="AR401" s="30">
        <v>0.4375</v>
      </c>
      <c r="AS401" s="30">
        <v>4.6874999999999993E-2</v>
      </c>
      <c r="AT401" s="30">
        <v>0</v>
      </c>
      <c r="AU401" s="27">
        <v>1.1000000000000001</v>
      </c>
      <c r="AV401" s="27">
        <v>3.44</v>
      </c>
      <c r="AW401" s="27">
        <v>2.34</v>
      </c>
      <c r="AX401" s="27">
        <v>2.4654545454545449</v>
      </c>
      <c r="AY401">
        <v>2.4654545454545449</v>
      </c>
      <c r="AZ401">
        <v>6.7365199487436813</v>
      </c>
    </row>
    <row r="402" spans="1:52" x14ac:dyDescent="0.3">
      <c r="A402" s="2" t="s">
        <v>330</v>
      </c>
      <c r="B402" s="20" t="s">
        <v>1005</v>
      </c>
      <c r="C402" s="15"/>
      <c r="F402" s="2">
        <v>3.46</v>
      </c>
      <c r="G402" s="2" t="s">
        <v>319</v>
      </c>
      <c r="H402" s="11">
        <v>-1</v>
      </c>
      <c r="I402">
        <v>-1</v>
      </c>
      <c r="J402"/>
      <c r="K402" s="2">
        <v>4</v>
      </c>
      <c r="L402" s="27">
        <v>0</v>
      </c>
      <c r="M402">
        <v>0</v>
      </c>
      <c r="N402">
        <v>0</v>
      </c>
      <c r="O402" s="2">
        <v>3.74</v>
      </c>
      <c r="P402" s="2">
        <v>3.74</v>
      </c>
      <c r="Q402" s="2">
        <v>55.4</v>
      </c>
      <c r="R402" s="2" t="s">
        <v>523</v>
      </c>
      <c r="T402" s="27">
        <v>0</v>
      </c>
      <c r="U402"/>
      <c r="V402"/>
      <c r="W402">
        <v>0</v>
      </c>
      <c r="Z402">
        <v>0</v>
      </c>
      <c r="AD402">
        <v>10</v>
      </c>
      <c r="AE402" s="57">
        <f t="shared" si="24"/>
        <v>774.91304000000014</v>
      </c>
      <c r="AF402" s="59">
        <v>0</v>
      </c>
      <c r="AG402" s="57">
        <v>0</v>
      </c>
      <c r="AH402" s="57">
        <v>0</v>
      </c>
      <c r="AI402" s="54">
        <f t="shared" si="26"/>
        <v>5.1618695176429079E-2</v>
      </c>
      <c r="AM402" s="30">
        <v>1.464285714285714</v>
      </c>
      <c r="AN402" s="30">
        <v>1.142857142857143</v>
      </c>
      <c r="AO402" s="30">
        <v>0.1071428571428571</v>
      </c>
      <c r="AP402" s="30">
        <v>0</v>
      </c>
      <c r="AQ402" s="30">
        <v>0.53947368421052622</v>
      </c>
      <c r="AR402" s="30">
        <v>0.42105263157894729</v>
      </c>
      <c r="AS402" s="30">
        <v>3.9473684210526307E-2</v>
      </c>
      <c r="AT402" s="30">
        <v>0</v>
      </c>
      <c r="AU402" s="27">
        <v>1.1000000000000001</v>
      </c>
      <c r="AV402" s="27">
        <v>3.44</v>
      </c>
      <c r="AW402" s="27">
        <v>2.34</v>
      </c>
      <c r="AX402" s="27">
        <v>2.4335714285714292</v>
      </c>
      <c r="AY402">
        <v>2.4335714285714292</v>
      </c>
      <c r="AZ402">
        <v>6.7654252029916062</v>
      </c>
    </row>
    <row r="403" spans="1:52" x14ac:dyDescent="0.3">
      <c r="A403" s="2" t="s">
        <v>331</v>
      </c>
      <c r="B403" s="20" t="s">
        <v>1004</v>
      </c>
      <c r="C403" s="15"/>
      <c r="F403" s="2">
        <v>3.46</v>
      </c>
      <c r="G403" s="2" t="s">
        <v>319</v>
      </c>
      <c r="H403" s="11">
        <v>-1</v>
      </c>
      <c r="I403">
        <v>-1</v>
      </c>
      <c r="J403"/>
      <c r="K403" s="2">
        <v>4</v>
      </c>
      <c r="L403" s="27">
        <v>0</v>
      </c>
      <c r="M403">
        <v>0</v>
      </c>
      <c r="N403">
        <v>0</v>
      </c>
      <c r="O403" s="2">
        <v>3.73</v>
      </c>
      <c r="P403" s="2">
        <v>3.73</v>
      </c>
      <c r="Q403" s="2">
        <v>56.8</v>
      </c>
      <c r="R403" s="2" t="s">
        <v>523</v>
      </c>
      <c r="T403" s="27">
        <v>0</v>
      </c>
      <c r="U403"/>
      <c r="V403"/>
      <c r="W403">
        <v>0</v>
      </c>
      <c r="Z403">
        <v>0</v>
      </c>
      <c r="AD403">
        <v>10</v>
      </c>
      <c r="AE403" s="57">
        <f t="shared" si="24"/>
        <v>790.25271999999995</v>
      </c>
      <c r="AF403" s="59">
        <v>0</v>
      </c>
      <c r="AG403" s="57">
        <v>0</v>
      </c>
      <c r="AH403" s="57">
        <v>0</v>
      </c>
      <c r="AI403" s="54">
        <f t="shared" si="26"/>
        <v>5.0616719168015016E-2</v>
      </c>
      <c r="AM403" s="30">
        <v>1.4411764705882351</v>
      </c>
      <c r="AN403" s="30">
        <v>1.0588235294117649</v>
      </c>
      <c r="AO403" s="30">
        <v>8.8235294117647065E-2</v>
      </c>
      <c r="AP403" s="30">
        <v>0</v>
      </c>
      <c r="AQ403" s="30">
        <v>0.55681818181818177</v>
      </c>
      <c r="AR403" s="30">
        <v>0.40909090909090912</v>
      </c>
      <c r="AS403" s="30">
        <v>3.4090909090909088E-2</v>
      </c>
      <c r="AT403" s="30">
        <v>0</v>
      </c>
      <c r="AU403" s="27">
        <v>1.1000000000000001</v>
      </c>
      <c r="AV403" s="27">
        <v>3.44</v>
      </c>
      <c r="AW403" s="27">
        <v>2.34</v>
      </c>
      <c r="AX403" s="27">
        <v>2.4129411764705879</v>
      </c>
      <c r="AY403">
        <v>2.4129411764705888</v>
      </c>
      <c r="AZ403">
        <v>6.7841286027990879</v>
      </c>
    </row>
    <row r="404" spans="1:52" x14ac:dyDescent="0.3">
      <c r="A404" s="2" t="s">
        <v>332</v>
      </c>
      <c r="B404" s="20" t="s">
        <v>837</v>
      </c>
      <c r="C404" s="15"/>
      <c r="F404" s="2">
        <v>3.48</v>
      </c>
      <c r="G404" s="2" t="s">
        <v>319</v>
      </c>
      <c r="H404" s="11">
        <v>-1</v>
      </c>
      <c r="I404">
        <v>-1</v>
      </c>
      <c r="J404"/>
      <c r="K404" s="2">
        <v>2</v>
      </c>
      <c r="L404" s="27">
        <v>0</v>
      </c>
      <c r="M404">
        <v>0</v>
      </c>
      <c r="N404">
        <v>2</v>
      </c>
      <c r="O404" s="2">
        <v>3.68</v>
      </c>
      <c r="P404" s="2">
        <v>3.68</v>
      </c>
      <c r="Q404" s="2">
        <v>12.1</v>
      </c>
      <c r="R404" s="2" t="s">
        <v>523</v>
      </c>
      <c r="T404" s="27">
        <v>0</v>
      </c>
      <c r="U404"/>
      <c r="V404"/>
      <c r="W404">
        <v>0</v>
      </c>
      <c r="Z404">
        <v>3.6970999999999998</v>
      </c>
      <c r="AA404">
        <v>3.6970999999999998</v>
      </c>
      <c r="AB404">
        <v>12.0928</v>
      </c>
      <c r="AD404">
        <v>8</v>
      </c>
      <c r="AE404" s="57">
        <f t="shared" si="24"/>
        <v>163.86304000000001</v>
      </c>
      <c r="AF404" s="59">
        <v>0</v>
      </c>
      <c r="AG404" s="57">
        <v>0</v>
      </c>
      <c r="AH404" s="57">
        <v>165.3</v>
      </c>
      <c r="AI404" s="54">
        <f t="shared" si="26"/>
        <v>9.7642519020762694E-2</v>
      </c>
      <c r="AL404" s="73">
        <f>N404*AD404/AH404</f>
        <v>9.6793708408953405E-2</v>
      </c>
      <c r="AM404" s="30">
        <v>1.857142857142857</v>
      </c>
      <c r="AN404" s="30">
        <v>2.285714285714286</v>
      </c>
      <c r="AO404" s="30">
        <v>0.2857142857142857</v>
      </c>
      <c r="AP404" s="30">
        <v>0.5714285714285714</v>
      </c>
      <c r="AQ404" s="30">
        <v>0.37142857142857139</v>
      </c>
      <c r="AR404" s="30">
        <v>0.45714285714285707</v>
      </c>
      <c r="AS404" s="30">
        <v>5.7142857142857141E-2</v>
      </c>
      <c r="AT404" s="30">
        <v>0.1142857142857143</v>
      </c>
      <c r="AU404" s="27">
        <v>1.1399999999999999</v>
      </c>
      <c r="AV404" s="27">
        <v>3.44</v>
      </c>
      <c r="AW404" s="27">
        <v>2.2999999999999998</v>
      </c>
      <c r="AX404" s="27">
        <v>2.6628571428571428</v>
      </c>
      <c r="AY404">
        <v>2.6628571428571428</v>
      </c>
      <c r="AZ404">
        <v>6.2282737214072856</v>
      </c>
    </row>
    <row r="405" spans="1:52" x14ac:dyDescent="0.3">
      <c r="A405" s="2" t="s">
        <v>333</v>
      </c>
      <c r="B405" s="20" t="s">
        <v>1010</v>
      </c>
      <c r="C405" s="15"/>
      <c r="F405" s="2">
        <v>3.41</v>
      </c>
      <c r="G405" s="2" t="s">
        <v>319</v>
      </c>
      <c r="H405" s="11">
        <v>-1</v>
      </c>
      <c r="I405">
        <v>-1</v>
      </c>
      <c r="J405"/>
      <c r="K405" s="2">
        <v>4</v>
      </c>
      <c r="L405" s="27">
        <v>0</v>
      </c>
      <c r="M405">
        <v>0</v>
      </c>
      <c r="N405">
        <v>0</v>
      </c>
      <c r="O405" s="2">
        <v>3.74</v>
      </c>
      <c r="P405" s="2">
        <v>3.74</v>
      </c>
      <c r="Q405" s="2">
        <v>33.1</v>
      </c>
      <c r="R405" s="2" t="s">
        <v>523</v>
      </c>
      <c r="T405" s="27">
        <v>0</v>
      </c>
      <c r="U405"/>
      <c r="V405"/>
      <c r="W405">
        <v>0</v>
      </c>
      <c r="Z405">
        <v>0</v>
      </c>
      <c r="AD405">
        <v>8</v>
      </c>
      <c r="AE405" s="57">
        <f t="shared" si="24"/>
        <v>462.9895600000001</v>
      </c>
      <c r="AF405" s="59">
        <v>0</v>
      </c>
      <c r="AG405" s="57">
        <v>0</v>
      </c>
      <c r="AH405" s="57">
        <v>0</v>
      </c>
      <c r="AI405" s="54">
        <f t="shared" si="26"/>
        <v>6.9116029311762431E-2</v>
      </c>
      <c r="AM405" s="30">
        <v>1.571428571428571</v>
      </c>
      <c r="AN405" s="30">
        <v>1.5</v>
      </c>
      <c r="AO405" s="30">
        <v>0.14285714285714279</v>
      </c>
      <c r="AP405" s="30">
        <v>0.2857142857142857</v>
      </c>
      <c r="AQ405" s="30">
        <v>0.44897959183673469</v>
      </c>
      <c r="AR405" s="30">
        <v>0.42857142857142849</v>
      </c>
      <c r="AS405" s="30">
        <v>4.0816326530612242E-2</v>
      </c>
      <c r="AT405" s="30">
        <v>8.1632653061224483E-2</v>
      </c>
      <c r="AU405" s="27">
        <v>1.1399999999999999</v>
      </c>
      <c r="AV405" s="27">
        <v>3.44</v>
      </c>
      <c r="AW405" s="27">
        <v>2.2999999999999998</v>
      </c>
      <c r="AX405" s="27">
        <v>2.516428571428571</v>
      </c>
      <c r="AY405">
        <v>2.516428571428571</v>
      </c>
      <c r="AZ405">
        <v>6.6409830967932857</v>
      </c>
    </row>
    <row r="406" spans="1:52" x14ac:dyDescent="0.3">
      <c r="A406" s="2" t="s">
        <v>334</v>
      </c>
      <c r="B406" s="20" t="s">
        <v>1011</v>
      </c>
      <c r="C406" s="15"/>
      <c r="F406" s="2">
        <v>3.5</v>
      </c>
      <c r="G406" s="2" t="s">
        <v>319</v>
      </c>
      <c r="H406" s="11">
        <v>-1</v>
      </c>
      <c r="I406">
        <v>-1</v>
      </c>
      <c r="J406"/>
      <c r="K406" s="2">
        <v>4</v>
      </c>
      <c r="L406" s="27">
        <v>0</v>
      </c>
      <c r="M406">
        <v>0</v>
      </c>
      <c r="N406">
        <v>0</v>
      </c>
      <c r="O406" s="2">
        <v>3.74</v>
      </c>
      <c r="P406" s="2">
        <v>3.74</v>
      </c>
      <c r="Q406" s="2">
        <v>37.6</v>
      </c>
      <c r="R406" s="2" t="s">
        <v>523</v>
      </c>
      <c r="T406" s="27">
        <v>0</v>
      </c>
      <c r="U406"/>
      <c r="V406"/>
      <c r="W406">
        <v>0</v>
      </c>
      <c r="Z406">
        <v>0</v>
      </c>
      <c r="AD406">
        <v>8</v>
      </c>
      <c r="AE406" s="57">
        <f t="shared" si="24"/>
        <v>525.93376000000012</v>
      </c>
      <c r="AF406" s="59">
        <v>0</v>
      </c>
      <c r="AG406" s="57">
        <v>0</v>
      </c>
      <c r="AH406" s="57">
        <v>0</v>
      </c>
      <c r="AI406" s="54">
        <f t="shared" si="26"/>
        <v>6.0844164101578099E-2</v>
      </c>
      <c r="AM406" s="30">
        <v>1.529411764705882</v>
      </c>
      <c r="AN406" s="30">
        <v>1.3529411764705881</v>
      </c>
      <c r="AO406" s="30">
        <v>0.1176470588235294</v>
      </c>
      <c r="AP406" s="30">
        <v>0.23529411764705879</v>
      </c>
      <c r="AQ406" s="30">
        <v>0.47272727272727272</v>
      </c>
      <c r="AR406" s="30">
        <v>0.41818181818181821</v>
      </c>
      <c r="AS406" s="30">
        <v>3.6363636363636362E-2</v>
      </c>
      <c r="AT406" s="30">
        <v>7.2727272727272724E-2</v>
      </c>
      <c r="AU406" s="27">
        <v>1.1399999999999999</v>
      </c>
      <c r="AV406" s="27">
        <v>3.44</v>
      </c>
      <c r="AW406" s="27">
        <v>2.2999999999999998</v>
      </c>
      <c r="AX406" s="27">
        <v>2.4811764705882351</v>
      </c>
      <c r="AY406">
        <v>2.481176470588236</v>
      </c>
      <c r="AZ406">
        <v>6.6816468682828232</v>
      </c>
    </row>
    <row r="407" spans="1:52" x14ac:dyDescent="0.3">
      <c r="A407" s="2" t="s">
        <v>335</v>
      </c>
      <c r="B407" s="20" t="s">
        <v>1012</v>
      </c>
      <c r="C407" s="15"/>
      <c r="F407" s="2">
        <v>3.43</v>
      </c>
      <c r="G407" s="2" t="s">
        <v>319</v>
      </c>
      <c r="H407" s="11">
        <v>-1</v>
      </c>
      <c r="I407">
        <v>-1</v>
      </c>
      <c r="J407"/>
      <c r="K407" s="2">
        <v>4</v>
      </c>
      <c r="L407" s="27">
        <v>0</v>
      </c>
      <c r="M407">
        <v>0</v>
      </c>
      <c r="N407">
        <v>0</v>
      </c>
      <c r="O407" s="2">
        <v>3.74</v>
      </c>
      <c r="P407" s="2">
        <v>3.74</v>
      </c>
      <c r="Q407" s="2">
        <v>40.4</v>
      </c>
      <c r="R407" s="2" t="s">
        <v>523</v>
      </c>
      <c r="T407" s="27">
        <v>0</v>
      </c>
      <c r="U407"/>
      <c r="V407"/>
      <c r="W407">
        <v>0</v>
      </c>
      <c r="Z407">
        <v>0</v>
      </c>
      <c r="AD407">
        <v>8</v>
      </c>
      <c r="AE407" s="57">
        <f t="shared" si="24"/>
        <v>565.09904000000006</v>
      </c>
      <c r="AF407" s="59">
        <v>0</v>
      </c>
      <c r="AG407" s="57">
        <v>0</v>
      </c>
      <c r="AH407" s="57">
        <v>0</v>
      </c>
      <c r="AI407" s="54">
        <f t="shared" si="26"/>
        <v>5.6627241837112298E-2</v>
      </c>
      <c r="AM407" s="30">
        <v>1.5</v>
      </c>
      <c r="AN407" s="30">
        <v>1.25</v>
      </c>
      <c r="AO407" s="30">
        <v>0.1</v>
      </c>
      <c r="AP407" s="30">
        <v>0.2</v>
      </c>
      <c r="AQ407" s="30">
        <v>0.49180327868852458</v>
      </c>
      <c r="AR407" s="30">
        <v>0.4098360655737705</v>
      </c>
      <c r="AS407" s="30">
        <v>3.2786885245901641E-2</v>
      </c>
      <c r="AT407" s="30">
        <v>6.5573770491803282E-2</v>
      </c>
      <c r="AU407" s="27">
        <v>1.1399999999999999</v>
      </c>
      <c r="AV407" s="27">
        <v>3.44</v>
      </c>
      <c r="AW407" s="27">
        <v>2.2999999999999998</v>
      </c>
      <c r="AX407" s="27">
        <v>2.4565000000000001</v>
      </c>
      <c r="AY407">
        <v>2.4565000000000001</v>
      </c>
      <c r="AZ407">
        <v>6.7101115083254994</v>
      </c>
    </row>
    <row r="408" spans="1:52" x14ac:dyDescent="0.3">
      <c r="A408" s="2" t="s">
        <v>336</v>
      </c>
      <c r="B408" s="20" t="s">
        <v>1013</v>
      </c>
      <c r="C408" s="15"/>
      <c r="F408" s="2">
        <v>3.5</v>
      </c>
      <c r="G408" s="2" t="s">
        <v>319</v>
      </c>
      <c r="H408" s="11">
        <v>-1</v>
      </c>
      <c r="I408">
        <v>-1</v>
      </c>
      <c r="J408"/>
      <c r="K408" s="2">
        <v>4</v>
      </c>
      <c r="L408" s="27">
        <v>0</v>
      </c>
      <c r="M408">
        <v>0</v>
      </c>
      <c r="N408">
        <v>0</v>
      </c>
      <c r="O408" s="2">
        <v>3.74</v>
      </c>
      <c r="P408" s="2">
        <v>3.74</v>
      </c>
      <c r="Q408" s="2">
        <v>47.7</v>
      </c>
      <c r="R408" s="2" t="s">
        <v>523</v>
      </c>
      <c r="T408" s="27">
        <v>0</v>
      </c>
      <c r="U408"/>
      <c r="V408"/>
      <c r="W408">
        <v>0</v>
      </c>
      <c r="Z408">
        <v>0</v>
      </c>
      <c r="AD408">
        <v>8</v>
      </c>
      <c r="AE408" s="57">
        <f t="shared" si="24"/>
        <v>667.20852000000014</v>
      </c>
      <c r="AF408" s="59">
        <v>0</v>
      </c>
      <c r="AG408" s="57">
        <v>0</v>
      </c>
      <c r="AH408" s="57">
        <v>0</v>
      </c>
      <c r="AI408" s="54">
        <f t="shared" si="26"/>
        <v>4.796101824359196E-2</v>
      </c>
      <c r="AM408" s="30">
        <v>1.4782608695652171</v>
      </c>
      <c r="AN408" s="30">
        <v>1.173913043478261</v>
      </c>
      <c r="AO408" s="30">
        <v>8.6956521739130432E-2</v>
      </c>
      <c r="AP408" s="30">
        <v>0.17391304347826089</v>
      </c>
      <c r="AQ408" s="30">
        <v>0.50746268656716409</v>
      </c>
      <c r="AR408" s="30">
        <v>0.40298507462686572</v>
      </c>
      <c r="AS408" s="30">
        <v>2.9850746268656719E-2</v>
      </c>
      <c r="AT408" s="30">
        <v>5.9701492537313432E-2</v>
      </c>
      <c r="AU408" s="27">
        <v>1.1399999999999999</v>
      </c>
      <c r="AV408" s="27">
        <v>3.44</v>
      </c>
      <c r="AW408" s="27">
        <v>2.2999999999999998</v>
      </c>
      <c r="AX408" s="27">
        <v>2.4382608695652168</v>
      </c>
      <c r="AY408">
        <v>2.4382608695652168</v>
      </c>
      <c r="AZ408">
        <v>6.7311505900961732</v>
      </c>
    </row>
    <row r="409" spans="1:52" x14ac:dyDescent="0.3">
      <c r="A409" s="2" t="s">
        <v>337</v>
      </c>
      <c r="B409" s="20" t="s">
        <v>1014</v>
      </c>
      <c r="C409" s="15"/>
      <c r="F409" s="2">
        <v>3.42</v>
      </c>
      <c r="G409" s="2" t="s">
        <v>319</v>
      </c>
      <c r="H409" s="11">
        <v>-1</v>
      </c>
      <c r="I409">
        <v>-1</v>
      </c>
      <c r="J409"/>
      <c r="K409" s="2">
        <v>4</v>
      </c>
      <c r="L409" s="27">
        <v>0</v>
      </c>
      <c r="M409">
        <v>0</v>
      </c>
      <c r="N409">
        <v>0</v>
      </c>
      <c r="O409" s="2">
        <v>3.72</v>
      </c>
      <c r="P409" s="2">
        <v>3.72</v>
      </c>
      <c r="Q409" s="2">
        <v>54</v>
      </c>
      <c r="R409" s="2" t="s">
        <v>523</v>
      </c>
      <c r="T409" s="27">
        <v>0</v>
      </c>
      <c r="U409"/>
      <c r="V409"/>
      <c r="W409">
        <v>0</v>
      </c>
      <c r="Z409">
        <v>0</v>
      </c>
      <c r="AD409">
        <v>8</v>
      </c>
      <c r="AE409" s="57">
        <f t="shared" si="24"/>
        <v>747.2736000000001</v>
      </c>
      <c r="AF409" s="59">
        <v>0</v>
      </c>
      <c r="AG409" s="57">
        <v>0</v>
      </c>
      <c r="AH409" s="57">
        <v>0</v>
      </c>
      <c r="AI409" s="54">
        <f t="shared" si="26"/>
        <v>4.282233441673839E-2</v>
      </c>
      <c r="AM409" s="30">
        <v>1.448275862068966</v>
      </c>
      <c r="AN409" s="30">
        <v>1.068965517241379</v>
      </c>
      <c r="AO409" s="30">
        <v>6.8965517241379309E-2</v>
      </c>
      <c r="AP409" s="30">
        <v>0.13793103448275859</v>
      </c>
      <c r="AQ409" s="30">
        <v>0.53164556962025322</v>
      </c>
      <c r="AR409" s="30">
        <v>0.39240506329113922</v>
      </c>
      <c r="AS409" s="30">
        <v>2.5316455696202531E-2</v>
      </c>
      <c r="AT409" s="30">
        <v>5.0632911392405063E-2</v>
      </c>
      <c r="AU409" s="27">
        <v>1.1399999999999999</v>
      </c>
      <c r="AV409" s="27">
        <v>3.44</v>
      </c>
      <c r="AW409" s="27">
        <v>2.2999999999999998</v>
      </c>
      <c r="AX409" s="27">
        <v>2.4131034482758622</v>
      </c>
      <c r="AY409">
        <v>2.4131034482758622</v>
      </c>
      <c r="AZ409">
        <v>6.7601700132281373</v>
      </c>
    </row>
    <row r="410" spans="1:52" x14ac:dyDescent="0.3">
      <c r="A410" s="2" t="s">
        <v>338</v>
      </c>
      <c r="B410" s="20" t="s">
        <v>1015</v>
      </c>
      <c r="C410" s="15"/>
      <c r="F410" s="2">
        <v>3.45</v>
      </c>
      <c r="G410" s="2" t="s">
        <v>319</v>
      </c>
      <c r="H410" s="11">
        <v>-1</v>
      </c>
      <c r="I410">
        <v>-1</v>
      </c>
      <c r="J410"/>
      <c r="K410" s="2">
        <v>4</v>
      </c>
      <c r="L410" s="27">
        <v>0</v>
      </c>
      <c r="M410">
        <v>0</v>
      </c>
      <c r="N410">
        <v>0</v>
      </c>
      <c r="O410" s="2">
        <v>3.81</v>
      </c>
      <c r="P410" s="2">
        <v>3.81</v>
      </c>
      <c r="Q410" s="2">
        <v>65.400000000000006</v>
      </c>
      <c r="R410" s="2" t="s">
        <v>523</v>
      </c>
      <c r="T410" s="27">
        <v>0</v>
      </c>
      <c r="U410"/>
      <c r="V410"/>
      <c r="W410">
        <v>0</v>
      </c>
      <c r="Z410">
        <v>0</v>
      </c>
      <c r="AD410">
        <v>8</v>
      </c>
      <c r="AE410" s="57">
        <f t="shared" si="24"/>
        <v>949.3529400000001</v>
      </c>
      <c r="AF410" s="59">
        <v>0</v>
      </c>
      <c r="AG410" s="57">
        <v>0</v>
      </c>
      <c r="AH410" s="57">
        <v>0</v>
      </c>
      <c r="AI410" s="54">
        <f t="shared" si="26"/>
        <v>3.3707169011347876E-2</v>
      </c>
      <c r="AM410" s="30">
        <v>1.428571428571429</v>
      </c>
      <c r="AN410" s="30">
        <v>1</v>
      </c>
      <c r="AO410" s="30">
        <v>5.7142857142857141E-2</v>
      </c>
      <c r="AP410" s="30">
        <v>0.1142857142857143</v>
      </c>
      <c r="AQ410" s="30">
        <v>0.5494505494505495</v>
      </c>
      <c r="AR410" s="30">
        <v>0.38461538461538458</v>
      </c>
      <c r="AS410" s="30">
        <v>2.197802197802198E-2</v>
      </c>
      <c r="AT410" s="30">
        <v>4.3956043956043953E-2</v>
      </c>
      <c r="AU410" s="27">
        <v>1.1399999999999999</v>
      </c>
      <c r="AV410" s="27">
        <v>3.44</v>
      </c>
      <c r="AW410" s="27">
        <v>2.2999999999999998</v>
      </c>
      <c r="AX410" s="27">
        <v>2.3965714285714288</v>
      </c>
      <c r="AY410">
        <v>2.3965714285714279</v>
      </c>
      <c r="AZ410">
        <v>6.7792399198577131</v>
      </c>
    </row>
    <row r="411" spans="1:52" x14ac:dyDescent="0.3">
      <c r="A411" s="2" t="s">
        <v>339</v>
      </c>
      <c r="B411" s="20" t="s">
        <v>1016</v>
      </c>
      <c r="C411" s="15"/>
      <c r="F411" s="2">
        <v>3.42</v>
      </c>
      <c r="G411" s="2" t="s">
        <v>319</v>
      </c>
      <c r="H411" s="11">
        <v>-1</v>
      </c>
      <c r="I411">
        <v>-1</v>
      </c>
      <c r="J411"/>
      <c r="K411" s="2">
        <v>4</v>
      </c>
      <c r="L411" s="27">
        <v>0</v>
      </c>
      <c r="M411">
        <v>0</v>
      </c>
      <c r="N411">
        <v>0</v>
      </c>
      <c r="O411" s="2">
        <v>3.71</v>
      </c>
      <c r="P411" s="2">
        <v>3.71</v>
      </c>
      <c r="Q411" s="2">
        <v>32</v>
      </c>
      <c r="R411" s="2" t="s">
        <v>523</v>
      </c>
      <c r="T411" s="27">
        <v>0</v>
      </c>
      <c r="U411"/>
      <c r="V411"/>
      <c r="W411">
        <v>0</v>
      </c>
      <c r="Z411">
        <v>0</v>
      </c>
      <c r="AD411">
        <v>10</v>
      </c>
      <c r="AE411" s="57">
        <f t="shared" si="24"/>
        <v>440.45119999999997</v>
      </c>
      <c r="AF411" s="59">
        <v>0</v>
      </c>
      <c r="AG411" s="57">
        <v>0</v>
      </c>
      <c r="AH411" s="57">
        <v>0</v>
      </c>
      <c r="AI411" s="54">
        <f t="shared" si="26"/>
        <v>9.0815963266759184E-2</v>
      </c>
      <c r="AM411" s="30">
        <v>1.615384615384615</v>
      </c>
      <c r="AN411" s="30">
        <v>1.6923076923076921</v>
      </c>
      <c r="AO411" s="30">
        <v>0.15384615384615391</v>
      </c>
      <c r="AP411" s="30">
        <v>0.30769230769230771</v>
      </c>
      <c r="AQ411" s="30">
        <v>0.4285714285714286</v>
      </c>
      <c r="AR411" s="30">
        <v>0.44897959183673469</v>
      </c>
      <c r="AS411" s="30">
        <v>4.0816326530612249E-2</v>
      </c>
      <c r="AT411" s="30">
        <v>8.1632653061224497E-2</v>
      </c>
      <c r="AU411" s="27">
        <v>1.1399999999999999</v>
      </c>
      <c r="AV411" s="27">
        <v>3.44</v>
      </c>
      <c r="AW411" s="27">
        <v>2.2999999999999998</v>
      </c>
      <c r="AX411" s="27">
        <v>2.571538461538462</v>
      </c>
      <c r="AY411">
        <v>2.571538461538462</v>
      </c>
      <c r="AZ411">
        <v>6.623443246558077</v>
      </c>
    </row>
    <row r="412" spans="1:52" x14ac:dyDescent="0.3">
      <c r="A412" s="2" t="s">
        <v>340</v>
      </c>
      <c r="B412" s="20" t="s">
        <v>1017</v>
      </c>
      <c r="C412" s="15"/>
      <c r="F412" s="2">
        <v>3.39</v>
      </c>
      <c r="G412" s="2" t="s">
        <v>319</v>
      </c>
      <c r="H412" s="11">
        <v>-1</v>
      </c>
      <c r="I412">
        <v>-1</v>
      </c>
      <c r="J412"/>
      <c r="K412" s="2">
        <v>4</v>
      </c>
      <c r="L412" s="27">
        <v>0</v>
      </c>
      <c r="M412">
        <v>0</v>
      </c>
      <c r="N412">
        <v>0</v>
      </c>
      <c r="O412" s="2">
        <v>3.7</v>
      </c>
      <c r="P412" s="2">
        <v>3.7</v>
      </c>
      <c r="Q412" s="2">
        <v>36.4</v>
      </c>
      <c r="R412" s="2" t="s">
        <v>523</v>
      </c>
      <c r="T412" s="27">
        <v>0</v>
      </c>
      <c r="U412"/>
      <c r="V412"/>
      <c r="W412">
        <v>0</v>
      </c>
      <c r="Z412">
        <v>0</v>
      </c>
      <c r="AD412">
        <v>10</v>
      </c>
      <c r="AE412" s="57">
        <f t="shared" si="24"/>
        <v>498.31600000000003</v>
      </c>
      <c r="AF412" s="59">
        <v>0</v>
      </c>
      <c r="AG412" s="57">
        <v>0</v>
      </c>
      <c r="AH412" s="57">
        <v>0</v>
      </c>
      <c r="AI412" s="54">
        <f t="shared" si="26"/>
        <v>8.0270350540620802E-2</v>
      </c>
      <c r="AM412" s="30">
        <v>1.5625</v>
      </c>
      <c r="AN412" s="30">
        <v>1.5</v>
      </c>
      <c r="AO412" s="30">
        <v>0.125</v>
      </c>
      <c r="AP412" s="30">
        <v>0.25</v>
      </c>
      <c r="AQ412" s="30">
        <v>0.45454545454545447</v>
      </c>
      <c r="AR412" s="30">
        <v>0.43636363636363629</v>
      </c>
      <c r="AS412" s="30">
        <v>3.6363636363636362E-2</v>
      </c>
      <c r="AT412" s="30">
        <v>7.2727272727272724E-2</v>
      </c>
      <c r="AU412" s="27">
        <v>1.1399999999999999</v>
      </c>
      <c r="AV412" s="27">
        <v>3.44</v>
      </c>
      <c r="AW412" s="27">
        <v>2.2999999999999998</v>
      </c>
      <c r="AX412" s="27">
        <v>2.5237500000000002</v>
      </c>
      <c r="AY412">
        <v>2.5237500000000002</v>
      </c>
      <c r="AZ412">
        <v>6.6699372256848122</v>
      </c>
    </row>
    <row r="413" spans="1:52" x14ac:dyDescent="0.3">
      <c r="A413" s="2" t="s">
        <v>341</v>
      </c>
      <c r="B413" s="20" t="s">
        <v>1018</v>
      </c>
      <c r="C413" s="15"/>
      <c r="F413" s="2">
        <v>3.45</v>
      </c>
      <c r="G413" s="2" t="s">
        <v>319</v>
      </c>
      <c r="H413" s="11">
        <v>-1</v>
      </c>
      <c r="I413">
        <v>-1</v>
      </c>
      <c r="J413"/>
      <c r="K413" s="2">
        <v>4</v>
      </c>
      <c r="L413" s="27">
        <v>0</v>
      </c>
      <c r="M413">
        <v>0</v>
      </c>
      <c r="N413">
        <v>0</v>
      </c>
      <c r="O413" s="2">
        <v>3.72</v>
      </c>
      <c r="P413" s="2">
        <v>3.72</v>
      </c>
      <c r="Q413" s="2">
        <v>41.1</v>
      </c>
      <c r="R413" s="2" t="s">
        <v>523</v>
      </c>
      <c r="T413" s="27">
        <v>0</v>
      </c>
      <c r="U413"/>
      <c r="V413"/>
      <c r="W413">
        <v>0</v>
      </c>
      <c r="Z413">
        <v>0</v>
      </c>
      <c r="AD413">
        <v>10</v>
      </c>
      <c r="AE413" s="57">
        <f t="shared" si="24"/>
        <v>568.75824000000011</v>
      </c>
      <c r="AF413" s="59">
        <v>0</v>
      </c>
      <c r="AG413" s="57">
        <v>0</v>
      </c>
      <c r="AH413" s="57">
        <v>0</v>
      </c>
      <c r="AI413" s="54">
        <f t="shared" si="26"/>
        <v>7.0328651414351365E-2</v>
      </c>
      <c r="AM413" s="30">
        <v>1.5263157894736841</v>
      </c>
      <c r="AN413" s="30">
        <v>1.368421052631579</v>
      </c>
      <c r="AO413" s="30">
        <v>0.10526315789473679</v>
      </c>
      <c r="AP413" s="30">
        <v>0.2105263157894737</v>
      </c>
      <c r="AQ413" s="30">
        <v>0.47540983606557369</v>
      </c>
      <c r="AR413" s="30">
        <v>0.42622950819672129</v>
      </c>
      <c r="AS413" s="30">
        <v>3.2786885245901627E-2</v>
      </c>
      <c r="AT413" s="30">
        <v>6.5573770491803268E-2</v>
      </c>
      <c r="AU413" s="27">
        <v>1.1399999999999999</v>
      </c>
      <c r="AV413" s="27">
        <v>3.44</v>
      </c>
      <c r="AW413" s="27">
        <v>2.2999999999999998</v>
      </c>
      <c r="AX413" s="27">
        <v>2.4910526315789472</v>
      </c>
      <c r="AY413">
        <v>2.4910526315789481</v>
      </c>
      <c r="AZ413">
        <v>6.7017488956136306</v>
      </c>
    </row>
    <row r="414" spans="1:52" x14ac:dyDescent="0.3">
      <c r="A414" s="2" t="s">
        <v>342</v>
      </c>
      <c r="B414" s="20" t="s">
        <v>1019</v>
      </c>
      <c r="C414" s="15"/>
      <c r="F414" s="2">
        <v>3.45</v>
      </c>
      <c r="G414" s="2" t="s">
        <v>319</v>
      </c>
      <c r="H414" s="11">
        <v>-1</v>
      </c>
      <c r="I414">
        <v>-1</v>
      </c>
      <c r="J414"/>
      <c r="K414" s="2">
        <v>4</v>
      </c>
      <c r="L414" s="27">
        <v>0</v>
      </c>
      <c r="M414">
        <v>0</v>
      </c>
      <c r="N414">
        <v>0</v>
      </c>
      <c r="O414" s="2">
        <v>3.71</v>
      </c>
      <c r="P414" s="2">
        <v>3.71</v>
      </c>
      <c r="Q414" s="2">
        <v>44.5</v>
      </c>
      <c r="R414" s="2" t="s">
        <v>523</v>
      </c>
      <c r="T414" s="27">
        <v>0</v>
      </c>
      <c r="U414"/>
      <c r="V414"/>
      <c r="W414">
        <v>0</v>
      </c>
      <c r="Z414">
        <v>0</v>
      </c>
      <c r="AD414">
        <v>10</v>
      </c>
      <c r="AE414" s="57">
        <f t="shared" si="24"/>
        <v>612.50244999999995</v>
      </c>
      <c r="AF414" s="59">
        <v>0</v>
      </c>
      <c r="AG414" s="57">
        <v>0</v>
      </c>
      <c r="AH414" s="57">
        <v>0</v>
      </c>
      <c r="AI414" s="54">
        <f t="shared" si="26"/>
        <v>6.5305861225534695E-2</v>
      </c>
      <c r="AM414" s="30">
        <v>1.5</v>
      </c>
      <c r="AN414" s="30">
        <v>1.2727272727272729</v>
      </c>
      <c r="AO414" s="30">
        <v>9.0909090909090912E-2</v>
      </c>
      <c r="AP414" s="30">
        <v>0.1818181818181818</v>
      </c>
      <c r="AQ414" s="30">
        <v>0.49253731343283591</v>
      </c>
      <c r="AR414" s="30">
        <v>0.41791044776119401</v>
      </c>
      <c r="AS414" s="30">
        <v>2.9850746268656719E-2</v>
      </c>
      <c r="AT414" s="30">
        <v>5.9701492537313439E-2</v>
      </c>
      <c r="AU414" s="27">
        <v>1.1399999999999999</v>
      </c>
      <c r="AV414" s="27">
        <v>3.44</v>
      </c>
      <c r="AW414" s="27">
        <v>2.2999999999999998</v>
      </c>
      <c r="AX414" s="27">
        <v>2.4672727272727282</v>
      </c>
      <c r="AY414">
        <v>2.4672727272727268</v>
      </c>
      <c r="AZ414">
        <v>6.7248846555618629</v>
      </c>
    </row>
    <row r="415" spans="1:52" x14ac:dyDescent="0.3">
      <c r="A415" s="2" t="s">
        <v>343</v>
      </c>
      <c r="B415" s="20" t="s">
        <v>1020</v>
      </c>
      <c r="C415" s="15"/>
      <c r="F415" s="2">
        <v>3.41</v>
      </c>
      <c r="G415" s="2" t="s">
        <v>319</v>
      </c>
      <c r="H415" s="11">
        <v>-1</v>
      </c>
      <c r="I415">
        <v>-1</v>
      </c>
      <c r="J415"/>
      <c r="K415" s="2">
        <v>4</v>
      </c>
      <c r="L415" s="27">
        <v>0</v>
      </c>
      <c r="M415">
        <v>0</v>
      </c>
      <c r="N415">
        <v>0</v>
      </c>
      <c r="O415" s="2">
        <v>3.71</v>
      </c>
      <c r="P415" s="2">
        <v>3.71</v>
      </c>
      <c r="Q415" s="2">
        <v>54.9</v>
      </c>
      <c r="R415" s="2" t="s">
        <v>523</v>
      </c>
      <c r="T415" s="27">
        <v>0</v>
      </c>
      <c r="U415" s="27"/>
      <c r="V415" s="27"/>
      <c r="W415">
        <v>0</v>
      </c>
      <c r="Z415">
        <v>0</v>
      </c>
      <c r="AD415">
        <v>10</v>
      </c>
      <c r="AE415" s="57">
        <f t="shared" si="24"/>
        <v>755.64908999999989</v>
      </c>
      <c r="AF415" s="59">
        <v>0</v>
      </c>
      <c r="AG415" s="57">
        <v>0</v>
      </c>
      <c r="AH415" s="57">
        <v>0</v>
      </c>
      <c r="AI415" s="54">
        <f t="shared" si="26"/>
        <v>5.2934623397746704E-2</v>
      </c>
      <c r="AJ415" s="53"/>
      <c r="AM415" s="30">
        <v>1.464285714285714</v>
      </c>
      <c r="AN415" s="30">
        <v>1.142857142857143</v>
      </c>
      <c r="AO415" s="30">
        <v>7.1428571428571425E-2</v>
      </c>
      <c r="AP415" s="30">
        <v>0.14285714285714279</v>
      </c>
      <c r="AQ415" s="30">
        <v>0.51898734177215178</v>
      </c>
      <c r="AR415" s="30">
        <v>0.40506329113924039</v>
      </c>
      <c r="AS415" s="30">
        <v>2.5316455696202531E-2</v>
      </c>
      <c r="AT415" s="30">
        <v>5.0632911392405063E-2</v>
      </c>
      <c r="AU415" s="27">
        <v>1.1399999999999999</v>
      </c>
      <c r="AV415" s="27">
        <v>3.44</v>
      </c>
      <c r="AW415" s="27">
        <v>2.2999999999999998</v>
      </c>
      <c r="AX415" s="27">
        <v>2.4350000000000001</v>
      </c>
      <c r="AY415">
        <v>2.4350000000000001</v>
      </c>
      <c r="AZ415">
        <v>6.7562831869201787</v>
      </c>
    </row>
    <row r="416" spans="1:52" x14ac:dyDescent="0.3">
      <c r="A416" s="2" t="s">
        <v>344</v>
      </c>
      <c r="B416" s="20" t="s">
        <v>1021</v>
      </c>
      <c r="C416" s="15"/>
      <c r="F416" s="2">
        <v>3.41</v>
      </c>
      <c r="G416" s="2" t="s">
        <v>319</v>
      </c>
      <c r="H416" s="11">
        <v>-1</v>
      </c>
      <c r="I416">
        <v>-1</v>
      </c>
      <c r="J416"/>
      <c r="K416" s="2">
        <v>4</v>
      </c>
      <c r="L416" s="27">
        <v>0</v>
      </c>
      <c r="M416">
        <v>0</v>
      </c>
      <c r="N416">
        <v>0</v>
      </c>
      <c r="O416" s="2">
        <v>3.71</v>
      </c>
      <c r="P416" s="2">
        <v>3.71</v>
      </c>
      <c r="Q416" s="2">
        <v>58</v>
      </c>
      <c r="R416" s="2" t="s">
        <v>523</v>
      </c>
      <c r="T416" s="27">
        <v>0</v>
      </c>
      <c r="U416" s="27"/>
      <c r="V416" s="27"/>
      <c r="W416">
        <v>0</v>
      </c>
      <c r="Z416">
        <v>0</v>
      </c>
      <c r="AD416">
        <v>10</v>
      </c>
      <c r="AE416" s="57">
        <f t="shared" si="24"/>
        <v>798.31779999999992</v>
      </c>
      <c r="AF416" s="59">
        <v>0</v>
      </c>
      <c r="AG416" s="57">
        <v>0</v>
      </c>
      <c r="AH416" s="57">
        <v>0</v>
      </c>
      <c r="AI416" s="54">
        <f t="shared" si="26"/>
        <v>5.010535904372921E-2</v>
      </c>
      <c r="AJ416" s="53"/>
      <c r="AM416" s="30">
        <v>1.4411764705882351</v>
      </c>
      <c r="AN416" s="30">
        <v>1.0588235294117649</v>
      </c>
      <c r="AO416" s="30">
        <v>5.8823529411764712E-2</v>
      </c>
      <c r="AP416" s="30">
        <v>0.1176470588235294</v>
      </c>
      <c r="AQ416" s="30">
        <v>0.53846153846153855</v>
      </c>
      <c r="AR416" s="30">
        <v>0.39560439560439559</v>
      </c>
      <c r="AS416" s="30">
        <v>2.197802197802198E-2</v>
      </c>
      <c r="AT416" s="30">
        <v>4.3956043956043959E-2</v>
      </c>
      <c r="AU416" s="27">
        <v>1.1399999999999999</v>
      </c>
      <c r="AV416" s="27">
        <v>3.44</v>
      </c>
      <c r="AW416" s="27">
        <v>2.2999999999999998</v>
      </c>
      <c r="AX416" s="27">
        <v>2.4141176470588239</v>
      </c>
      <c r="AY416">
        <v>2.4141176470588239</v>
      </c>
      <c r="AZ416">
        <v>6.776599883681441</v>
      </c>
    </row>
    <row r="417" spans="1:55" x14ac:dyDescent="0.3">
      <c r="A417" s="2" t="s">
        <v>151</v>
      </c>
      <c r="B417" s="15" t="s">
        <v>778</v>
      </c>
      <c r="C417" s="15"/>
      <c r="F417" s="2">
        <v>3.26</v>
      </c>
      <c r="G417" s="2" t="s">
        <v>345</v>
      </c>
      <c r="H417" s="11">
        <v>-1</v>
      </c>
      <c r="I417">
        <v>-1</v>
      </c>
      <c r="J417"/>
      <c r="L417" s="27">
        <v>0</v>
      </c>
      <c r="M417">
        <v>0</v>
      </c>
      <c r="N417">
        <v>0</v>
      </c>
      <c r="O417" s="2">
        <v>3.89</v>
      </c>
      <c r="P417" s="2">
        <v>3.89</v>
      </c>
      <c r="Q417" s="2">
        <v>16.399999999999999</v>
      </c>
      <c r="T417" s="27">
        <v>0</v>
      </c>
      <c r="U417" s="27"/>
      <c r="V417" s="27"/>
      <c r="W417">
        <v>0</v>
      </c>
      <c r="Z417">
        <v>0</v>
      </c>
      <c r="AD417">
        <v>20</v>
      </c>
      <c r="AE417" s="57">
        <f t="shared" si="24"/>
        <v>248.16643999999999</v>
      </c>
      <c r="AF417" s="59">
        <v>0</v>
      </c>
      <c r="AG417" s="57">
        <v>0</v>
      </c>
      <c r="AH417" s="57">
        <v>0</v>
      </c>
      <c r="AJ417" s="53"/>
      <c r="AM417" s="30">
        <v>1.75</v>
      </c>
      <c r="AN417" s="30">
        <v>2.5</v>
      </c>
      <c r="AO417" s="30">
        <v>0.75</v>
      </c>
      <c r="AP417" s="30">
        <v>0</v>
      </c>
      <c r="AQ417" s="30">
        <v>0.35</v>
      </c>
      <c r="AR417" s="30">
        <v>0.5</v>
      </c>
      <c r="AS417" s="30">
        <v>0.15</v>
      </c>
      <c r="AT417" s="30">
        <v>0</v>
      </c>
      <c r="AU417" s="27">
        <v>0.95</v>
      </c>
      <c r="AV417" s="27">
        <v>3.44</v>
      </c>
      <c r="AW417" s="27">
        <v>2.4900000000000002</v>
      </c>
      <c r="AX417" s="27">
        <v>2.7062499999999998</v>
      </c>
      <c r="AY417">
        <v>2.7062499999999998</v>
      </c>
      <c r="AZ417">
        <v>6.2396022968656872</v>
      </c>
    </row>
    <row r="418" spans="1:55" x14ac:dyDescent="0.3">
      <c r="A418" s="2" t="s">
        <v>63</v>
      </c>
      <c r="B418" s="15" t="s">
        <v>777</v>
      </c>
      <c r="C418" s="15"/>
      <c r="F418" s="2">
        <v>3.5</v>
      </c>
      <c r="G418" s="2" t="s">
        <v>345</v>
      </c>
      <c r="H418" s="11">
        <v>-1</v>
      </c>
      <c r="I418">
        <v>-1</v>
      </c>
      <c r="J418"/>
      <c r="K418" s="2">
        <v>1</v>
      </c>
      <c r="L418" s="27">
        <v>0</v>
      </c>
      <c r="M418">
        <v>0</v>
      </c>
      <c r="N418">
        <v>0</v>
      </c>
      <c r="O418" s="2">
        <v>3.82</v>
      </c>
      <c r="P418" s="2">
        <v>3.82</v>
      </c>
      <c r="Q418" s="2">
        <v>16</v>
      </c>
      <c r="T418" s="27">
        <v>0</v>
      </c>
      <c r="U418" s="27"/>
      <c r="V418" s="27"/>
      <c r="W418">
        <v>0</v>
      </c>
      <c r="Z418">
        <v>0</v>
      </c>
      <c r="AD418">
        <v>20</v>
      </c>
      <c r="AE418" s="57">
        <f t="shared" si="24"/>
        <v>233.47839999999999</v>
      </c>
      <c r="AF418" s="59">
        <v>0</v>
      </c>
      <c r="AG418" s="57">
        <v>0</v>
      </c>
      <c r="AH418" s="57">
        <v>0</v>
      </c>
      <c r="AI418" s="54">
        <f t="shared" si="26"/>
        <v>8.5661029028809524E-2</v>
      </c>
      <c r="AJ418" s="53"/>
      <c r="AM418" s="30">
        <v>1.75</v>
      </c>
      <c r="AN418" s="30">
        <v>2.5</v>
      </c>
      <c r="AO418" s="30">
        <v>0.75</v>
      </c>
      <c r="AP418" s="30">
        <v>0</v>
      </c>
      <c r="AQ418" s="30">
        <v>0.35</v>
      </c>
      <c r="AR418" s="30">
        <v>0.5</v>
      </c>
      <c r="AS418" s="30">
        <v>0.15</v>
      </c>
      <c r="AT418" s="30">
        <v>0</v>
      </c>
      <c r="AU418" s="27">
        <v>1</v>
      </c>
      <c r="AV418" s="27">
        <v>3.44</v>
      </c>
      <c r="AW418" s="27">
        <v>2.44</v>
      </c>
      <c r="AX418" s="27">
        <v>2.7124999999999999</v>
      </c>
      <c r="AY418">
        <v>2.7124999999999999</v>
      </c>
      <c r="AZ418">
        <v>6.264025610615688</v>
      </c>
    </row>
    <row r="419" spans="1:55" x14ac:dyDescent="0.3">
      <c r="A419" s="2" t="s">
        <v>4</v>
      </c>
      <c r="B419" s="15" t="s">
        <v>693</v>
      </c>
      <c r="C419" s="15"/>
      <c r="F419" s="2">
        <v>3.54</v>
      </c>
      <c r="G419" s="2" t="s">
        <v>352</v>
      </c>
      <c r="H419" s="11" t="s">
        <v>531</v>
      </c>
      <c r="I419" t="s">
        <v>613</v>
      </c>
      <c r="J419"/>
      <c r="K419" s="2">
        <v>2</v>
      </c>
      <c r="L419" s="27">
        <v>4</v>
      </c>
      <c r="M419">
        <v>4</v>
      </c>
      <c r="N419">
        <v>0</v>
      </c>
      <c r="O419" s="2">
        <v>3.86</v>
      </c>
      <c r="P419" s="2">
        <v>3.86</v>
      </c>
      <c r="Q419" s="2">
        <v>29.4</v>
      </c>
      <c r="T419" s="27">
        <v>7.8084429999999996</v>
      </c>
      <c r="U419" s="27">
        <v>7.8548809999999998</v>
      </c>
      <c r="V419" s="27">
        <v>15.19056011</v>
      </c>
      <c r="W419">
        <v>3.8801999999999999</v>
      </c>
      <c r="X419">
        <v>29.507999999999999</v>
      </c>
      <c r="Y419">
        <v>7.7140000000000004</v>
      </c>
      <c r="Z419">
        <v>0</v>
      </c>
      <c r="AD419">
        <v>20</v>
      </c>
      <c r="AE419" s="57">
        <f t="shared" si="24"/>
        <v>438.04823999999996</v>
      </c>
      <c r="AF419" s="59">
        <v>924.74694800021894</v>
      </c>
      <c r="AG419" s="57">
        <v>883.22940750240002</v>
      </c>
      <c r="AH419" s="57">
        <v>0</v>
      </c>
      <c r="AI419" s="54">
        <f t="shared" si="26"/>
        <v>9.1314143848631832E-2</v>
      </c>
      <c r="AJ419" s="53">
        <v>8.6510153045653584E-2</v>
      </c>
      <c r="AK419" s="54">
        <v>9.0576694254581439E-2</v>
      </c>
      <c r="AM419" s="30">
        <v>1.75</v>
      </c>
      <c r="AN419" s="30">
        <v>2.5</v>
      </c>
      <c r="AO419" s="30">
        <v>0.75</v>
      </c>
      <c r="AP419" s="30">
        <v>0</v>
      </c>
      <c r="AQ419" s="30">
        <v>0.35</v>
      </c>
      <c r="AR419" s="30">
        <v>0.5</v>
      </c>
      <c r="AS419" s="30">
        <v>0.15</v>
      </c>
      <c r="AT419" s="30">
        <v>0</v>
      </c>
      <c r="AU419" s="27">
        <v>0.82</v>
      </c>
      <c r="AV419" s="27">
        <v>3.44</v>
      </c>
      <c r="AW419" s="27">
        <v>2.62</v>
      </c>
      <c r="AX419" s="27">
        <v>2.6262500000000002</v>
      </c>
      <c r="AY419">
        <v>2.6262500000000002</v>
      </c>
      <c r="AZ419">
        <v>5.96680968125</v>
      </c>
      <c r="BA419" s="62">
        <v>0.50555206026575039</v>
      </c>
      <c r="BB419" s="62">
        <v>0</v>
      </c>
    </row>
    <row r="420" spans="1:55" x14ac:dyDescent="0.3">
      <c r="A420" s="2" t="s">
        <v>63</v>
      </c>
      <c r="B420" s="15" t="s">
        <v>777</v>
      </c>
      <c r="C420" s="15"/>
      <c r="F420" s="2">
        <v>3.5</v>
      </c>
      <c r="G420" s="2" t="s">
        <v>352</v>
      </c>
      <c r="H420" s="11">
        <v>-1</v>
      </c>
      <c r="I420">
        <v>-1</v>
      </c>
      <c r="J420"/>
      <c r="K420" s="2">
        <v>1</v>
      </c>
      <c r="L420" s="27">
        <v>0</v>
      </c>
      <c r="M420">
        <v>0</v>
      </c>
      <c r="N420">
        <v>0</v>
      </c>
      <c r="O420" s="2">
        <v>3.82</v>
      </c>
      <c r="P420" s="2">
        <v>3.82</v>
      </c>
      <c r="Q420" s="2">
        <v>16</v>
      </c>
      <c r="T420" s="27">
        <v>0</v>
      </c>
      <c r="U420" s="27"/>
      <c r="V420" s="27"/>
      <c r="W420">
        <v>0</v>
      </c>
      <c r="Z420">
        <v>0</v>
      </c>
      <c r="AD420">
        <v>20</v>
      </c>
      <c r="AE420" s="57">
        <f t="shared" si="24"/>
        <v>233.47839999999999</v>
      </c>
      <c r="AF420" s="59">
        <v>0</v>
      </c>
      <c r="AG420" s="57">
        <v>0</v>
      </c>
      <c r="AH420" s="57">
        <v>0</v>
      </c>
      <c r="AI420" s="54">
        <f t="shared" si="26"/>
        <v>8.5661029028809524E-2</v>
      </c>
      <c r="AJ420" s="53"/>
      <c r="AM420" s="30">
        <v>1.75</v>
      </c>
      <c r="AN420" s="30">
        <v>2.5</v>
      </c>
      <c r="AO420" s="30">
        <v>0.75</v>
      </c>
      <c r="AP420" s="30">
        <v>0</v>
      </c>
      <c r="AQ420" s="30">
        <v>0.35</v>
      </c>
      <c r="AR420" s="30">
        <v>0.5</v>
      </c>
      <c r="AS420" s="30">
        <v>0.15</v>
      </c>
      <c r="AT420" s="30">
        <v>0</v>
      </c>
      <c r="AU420" s="27">
        <v>1</v>
      </c>
      <c r="AV420" s="27">
        <v>3.44</v>
      </c>
      <c r="AW420" s="27">
        <v>2.44</v>
      </c>
      <c r="AX420" s="27">
        <v>2.7124999999999999</v>
      </c>
      <c r="AY420">
        <v>2.7124999999999999</v>
      </c>
      <c r="AZ420">
        <v>6.264025610615688</v>
      </c>
    </row>
    <row r="421" spans="1:55" x14ac:dyDescent="0.3">
      <c r="A421" s="2" t="s">
        <v>346</v>
      </c>
      <c r="B421" s="20" t="s">
        <v>1022</v>
      </c>
      <c r="C421" s="15"/>
      <c r="F421" s="2">
        <v>3.45</v>
      </c>
      <c r="G421" s="2" t="s">
        <v>352</v>
      </c>
      <c r="H421" s="11">
        <v>-1</v>
      </c>
      <c r="I421">
        <v>-1</v>
      </c>
      <c r="J421"/>
      <c r="K421" s="2">
        <v>1</v>
      </c>
      <c r="L421" s="27">
        <v>0</v>
      </c>
      <c r="M421">
        <v>0</v>
      </c>
      <c r="N421">
        <v>0</v>
      </c>
      <c r="O421" s="2">
        <v>3.86</v>
      </c>
      <c r="P421" s="2">
        <v>3.86</v>
      </c>
      <c r="Q421" s="2">
        <v>20.9</v>
      </c>
      <c r="T421" s="27">
        <v>0</v>
      </c>
      <c r="U421" s="27"/>
      <c r="V421" s="27"/>
      <c r="W421">
        <v>0</v>
      </c>
      <c r="Z421">
        <v>0</v>
      </c>
      <c r="AD421">
        <v>20</v>
      </c>
      <c r="AE421" s="57">
        <f t="shared" si="24"/>
        <v>311.40163999999999</v>
      </c>
      <c r="AF421" s="59">
        <v>0</v>
      </c>
      <c r="AG421" s="57">
        <v>0</v>
      </c>
      <c r="AH421" s="57">
        <v>0</v>
      </c>
      <c r="AI421" s="54">
        <f t="shared" si="26"/>
        <v>6.4225737539468322E-2</v>
      </c>
      <c r="AJ421" s="53"/>
      <c r="AM421" s="30">
        <v>1.6190476190476191</v>
      </c>
      <c r="AN421" s="30">
        <v>2</v>
      </c>
      <c r="AO421" s="30">
        <v>0.5714285714285714</v>
      </c>
      <c r="AP421" s="30">
        <v>0</v>
      </c>
      <c r="AQ421" s="30">
        <v>0.38636363636363641</v>
      </c>
      <c r="AR421" s="30">
        <v>0.47727272727272718</v>
      </c>
      <c r="AS421" s="30">
        <v>0.13636363636363641</v>
      </c>
      <c r="AT421" s="30">
        <v>0</v>
      </c>
      <c r="AU421" s="27">
        <v>1</v>
      </c>
      <c r="AV421" s="27">
        <v>3.44</v>
      </c>
      <c r="AW421" s="27">
        <v>2.44</v>
      </c>
      <c r="AX421" s="27">
        <v>2.6071428571428572</v>
      </c>
      <c r="AY421">
        <v>2.6071428571428572</v>
      </c>
      <c r="AZ421">
        <v>6.4376988464407141</v>
      </c>
    </row>
    <row r="422" spans="1:55" x14ac:dyDescent="0.3">
      <c r="A422" s="2" t="s">
        <v>347</v>
      </c>
      <c r="B422" s="20" t="s">
        <v>1023</v>
      </c>
      <c r="C422" s="15"/>
      <c r="F422" s="2">
        <v>3.5</v>
      </c>
      <c r="G422" s="2" t="s">
        <v>352</v>
      </c>
      <c r="H422" s="11">
        <v>-1</v>
      </c>
      <c r="I422">
        <v>-1</v>
      </c>
      <c r="J422"/>
      <c r="K422" s="2">
        <v>1</v>
      </c>
      <c r="L422" s="27">
        <v>0</v>
      </c>
      <c r="M422">
        <v>0</v>
      </c>
      <c r="N422">
        <v>0</v>
      </c>
      <c r="O422" s="2">
        <v>3.86</v>
      </c>
      <c r="P422" s="2">
        <v>3.86</v>
      </c>
      <c r="Q422" s="2">
        <v>17.899999999999999</v>
      </c>
      <c r="T422" s="27">
        <v>0</v>
      </c>
      <c r="U422" s="27"/>
      <c r="V422" s="27"/>
      <c r="W422">
        <v>0</v>
      </c>
      <c r="Z422">
        <v>0</v>
      </c>
      <c r="AD422">
        <v>20</v>
      </c>
      <c r="AE422" s="57">
        <f t="shared" si="24"/>
        <v>266.70283999999998</v>
      </c>
      <c r="AF422" s="59">
        <v>0</v>
      </c>
      <c r="AG422" s="57">
        <v>0</v>
      </c>
      <c r="AH422" s="57">
        <v>0</v>
      </c>
      <c r="AI422" s="54">
        <f t="shared" si="26"/>
        <v>7.4989827629882017E-2</v>
      </c>
      <c r="AJ422" s="53"/>
      <c r="AM422" s="30">
        <v>1.583333333333333</v>
      </c>
      <c r="AN422" s="30">
        <v>1.833333333333333</v>
      </c>
      <c r="AO422" s="30">
        <v>0.5</v>
      </c>
      <c r="AP422" s="30">
        <v>0</v>
      </c>
      <c r="AQ422" s="30">
        <v>0.40425531914893609</v>
      </c>
      <c r="AR422" s="30">
        <v>0.46808510638297868</v>
      </c>
      <c r="AS422" s="30">
        <v>0.1276595744680851</v>
      </c>
      <c r="AT422" s="30">
        <v>0</v>
      </c>
      <c r="AU422" s="27">
        <v>1</v>
      </c>
      <c r="AV422" s="27">
        <v>3.44</v>
      </c>
      <c r="AW422" s="27">
        <v>2.44</v>
      </c>
      <c r="AX422" s="27">
        <v>2.5708333333333329</v>
      </c>
      <c r="AY422">
        <v>2.5708333333333329</v>
      </c>
      <c r="AZ422">
        <v>6.4919128825398751</v>
      </c>
    </row>
    <row r="423" spans="1:55" x14ac:dyDescent="0.3">
      <c r="A423" s="2" t="s">
        <v>348</v>
      </c>
      <c r="B423" s="20" t="s">
        <v>1024</v>
      </c>
      <c r="C423" s="15"/>
      <c r="F423" s="2">
        <v>3.53</v>
      </c>
      <c r="G423" s="2" t="s">
        <v>352</v>
      </c>
      <c r="H423" s="11">
        <v>-1</v>
      </c>
      <c r="I423">
        <v>-1</v>
      </c>
      <c r="J423"/>
      <c r="K423" s="2">
        <v>1</v>
      </c>
      <c r="L423" s="27">
        <v>0</v>
      </c>
      <c r="M423">
        <v>0</v>
      </c>
      <c r="N423">
        <v>0</v>
      </c>
      <c r="O423" s="2">
        <v>3.86</v>
      </c>
      <c r="P423" s="2">
        <v>3.86</v>
      </c>
      <c r="Q423" s="2">
        <v>19.899999999999999</v>
      </c>
      <c r="T423" s="27">
        <v>0</v>
      </c>
      <c r="U423" s="27"/>
      <c r="V423" s="27"/>
      <c r="W423">
        <v>0</v>
      </c>
      <c r="Z423">
        <v>0</v>
      </c>
      <c r="AD423">
        <v>20</v>
      </c>
      <c r="AE423" s="57">
        <f t="shared" si="24"/>
        <v>296.50203999999997</v>
      </c>
      <c r="AF423" s="59">
        <v>0</v>
      </c>
      <c r="AG423" s="57">
        <v>0</v>
      </c>
      <c r="AH423" s="57">
        <v>0</v>
      </c>
      <c r="AI423" s="54">
        <f t="shared" si="26"/>
        <v>6.745316153642654E-2</v>
      </c>
      <c r="AJ423" s="53"/>
      <c r="AM423" s="30">
        <v>1.555555555555556</v>
      </c>
      <c r="AN423" s="30">
        <v>1.7037037037037039</v>
      </c>
      <c r="AO423" s="30">
        <v>0.44444444444444442</v>
      </c>
      <c r="AP423" s="30">
        <v>0</v>
      </c>
      <c r="AQ423" s="30">
        <v>0.42</v>
      </c>
      <c r="AR423" s="30">
        <v>0.46</v>
      </c>
      <c r="AS423" s="30">
        <v>0.12</v>
      </c>
      <c r="AT423" s="30">
        <v>0</v>
      </c>
      <c r="AU423" s="27">
        <v>1</v>
      </c>
      <c r="AV423" s="27">
        <v>3.44</v>
      </c>
      <c r="AW423" s="27">
        <v>2.44</v>
      </c>
      <c r="AX423" s="27">
        <v>2.5425925925925932</v>
      </c>
      <c r="AY423">
        <v>2.5425925925925932</v>
      </c>
      <c r="AZ423">
        <v>6.5340793550614444</v>
      </c>
    </row>
    <row r="424" spans="1:55" x14ac:dyDescent="0.3">
      <c r="A424" s="2" t="s">
        <v>349</v>
      </c>
      <c r="B424" s="20" t="s">
        <v>1025</v>
      </c>
      <c r="C424" s="15"/>
      <c r="F424" s="2">
        <v>3.5</v>
      </c>
      <c r="G424" s="2" t="s">
        <v>352</v>
      </c>
      <c r="H424" s="11">
        <v>-1</v>
      </c>
      <c r="I424">
        <v>-1</v>
      </c>
      <c r="J424"/>
      <c r="K424" s="2">
        <v>1</v>
      </c>
      <c r="L424" s="27">
        <v>0</v>
      </c>
      <c r="M424">
        <v>0</v>
      </c>
      <c r="N424">
        <v>0</v>
      </c>
      <c r="O424" s="2">
        <v>3.87</v>
      </c>
      <c r="P424" s="2">
        <v>3.87</v>
      </c>
      <c r="Q424" s="2">
        <v>22.1</v>
      </c>
      <c r="T424" s="27">
        <v>0</v>
      </c>
      <c r="U424" s="27"/>
      <c r="V424" s="27"/>
      <c r="W424">
        <v>0</v>
      </c>
      <c r="Z424">
        <v>0</v>
      </c>
      <c r="AD424">
        <v>20</v>
      </c>
      <c r="AE424" s="57">
        <f t="shared" si="24"/>
        <v>330.98949000000005</v>
      </c>
      <c r="AF424" s="59">
        <v>0</v>
      </c>
      <c r="AG424" s="57">
        <v>0</v>
      </c>
      <c r="AH424" s="57">
        <v>0</v>
      </c>
      <c r="AI424" s="54">
        <f t="shared" si="26"/>
        <v>6.0424879351909322E-2</v>
      </c>
      <c r="AJ424" s="53"/>
      <c r="AM424" s="30">
        <v>1.533333333333333</v>
      </c>
      <c r="AN424" s="30">
        <v>1.6</v>
      </c>
      <c r="AO424" s="30">
        <v>0.4</v>
      </c>
      <c r="AP424" s="30">
        <v>0</v>
      </c>
      <c r="AQ424" s="30">
        <v>0.43396226415094352</v>
      </c>
      <c r="AR424" s="30">
        <v>0.45283018867924529</v>
      </c>
      <c r="AS424" s="30">
        <v>0.1132075471698113</v>
      </c>
      <c r="AT424" s="30">
        <v>0</v>
      </c>
      <c r="AU424" s="27">
        <v>1</v>
      </c>
      <c r="AV424" s="27">
        <v>3.44</v>
      </c>
      <c r="AW424" s="27">
        <v>2.44</v>
      </c>
      <c r="AX424" s="27">
        <v>2.52</v>
      </c>
      <c r="AY424">
        <v>2.52</v>
      </c>
      <c r="AZ424">
        <v>6.5678125330786994</v>
      </c>
    </row>
    <row r="425" spans="1:55" x14ac:dyDescent="0.3">
      <c r="A425" s="2" t="s">
        <v>350</v>
      </c>
      <c r="B425" s="20" t="s">
        <v>1026</v>
      </c>
      <c r="C425" s="15"/>
      <c r="F425" s="2">
        <v>3.47</v>
      </c>
      <c r="G425" s="2" t="s">
        <v>352</v>
      </c>
      <c r="H425" s="11">
        <v>-1</v>
      </c>
      <c r="I425">
        <v>-1</v>
      </c>
      <c r="J425"/>
      <c r="K425" s="2">
        <v>1</v>
      </c>
      <c r="L425" s="27">
        <v>0</v>
      </c>
      <c r="M425">
        <v>0</v>
      </c>
      <c r="N425">
        <v>0</v>
      </c>
      <c r="O425" s="2">
        <v>3.87</v>
      </c>
      <c r="P425" s="2">
        <v>3.87</v>
      </c>
      <c r="Q425" s="2">
        <v>26.4</v>
      </c>
      <c r="T425" s="27">
        <v>0</v>
      </c>
      <c r="U425" s="27"/>
      <c r="V425" s="27"/>
      <c r="W425">
        <v>0</v>
      </c>
      <c r="Z425">
        <v>0</v>
      </c>
      <c r="AD425">
        <v>20</v>
      </c>
      <c r="AE425" s="57">
        <f t="shared" si="24"/>
        <v>395.39015999999998</v>
      </c>
      <c r="AF425" s="59">
        <v>0</v>
      </c>
      <c r="AG425" s="57">
        <v>0</v>
      </c>
      <c r="AH425" s="57">
        <v>0</v>
      </c>
      <c r="AI425" s="54">
        <f t="shared" si="26"/>
        <v>5.0582948245348341E-2</v>
      </c>
      <c r="AJ425" s="53"/>
      <c r="AM425" s="30">
        <v>1.5</v>
      </c>
      <c r="AN425" s="30">
        <v>1.444444444444444</v>
      </c>
      <c r="AO425" s="30">
        <v>0.33333333333333331</v>
      </c>
      <c r="AP425" s="30">
        <v>0</v>
      </c>
      <c r="AQ425" s="30">
        <v>0.4576271186440678</v>
      </c>
      <c r="AR425" s="30">
        <v>0.44067796610169491</v>
      </c>
      <c r="AS425" s="30">
        <v>0.10169491525423729</v>
      </c>
      <c r="AT425" s="30">
        <v>0</v>
      </c>
      <c r="AU425" s="27">
        <v>1</v>
      </c>
      <c r="AV425" s="27">
        <v>3.44</v>
      </c>
      <c r="AW425" s="27">
        <v>2.44</v>
      </c>
      <c r="AX425" s="27">
        <v>2.4861111111111112</v>
      </c>
      <c r="AY425">
        <v>2.4861111111111112</v>
      </c>
      <c r="AZ425">
        <v>6.6184123001045831</v>
      </c>
    </row>
    <row r="426" spans="1:55" x14ac:dyDescent="0.3">
      <c r="A426" s="2" t="s">
        <v>351</v>
      </c>
      <c r="B426" s="20" t="s">
        <v>1027</v>
      </c>
      <c r="C426" s="15"/>
      <c r="F426" s="2">
        <v>3.51</v>
      </c>
      <c r="G426" s="2" t="s">
        <v>352</v>
      </c>
      <c r="H426" s="11">
        <v>-1</v>
      </c>
      <c r="I426">
        <v>-1</v>
      </c>
      <c r="J426"/>
      <c r="K426" s="2">
        <v>1</v>
      </c>
      <c r="L426" s="27">
        <v>0</v>
      </c>
      <c r="M426">
        <v>0</v>
      </c>
      <c r="N426">
        <v>0</v>
      </c>
      <c r="O426" s="2">
        <v>3.87</v>
      </c>
      <c r="P426" s="2">
        <v>3.87</v>
      </c>
      <c r="Q426" s="2">
        <v>34.799999999999997</v>
      </c>
      <c r="T426" s="27">
        <v>0</v>
      </c>
      <c r="U426" s="27"/>
      <c r="V426" s="27"/>
      <c r="W426">
        <v>0</v>
      </c>
      <c r="Z426">
        <v>0</v>
      </c>
      <c r="AD426">
        <v>20</v>
      </c>
      <c r="AE426" s="57">
        <f t="shared" si="24"/>
        <v>521.19611999999995</v>
      </c>
      <c r="AF426" s="59">
        <v>0</v>
      </c>
      <c r="AG426" s="57">
        <v>0</v>
      </c>
      <c r="AH426" s="57">
        <v>0</v>
      </c>
      <c r="AI426" s="54">
        <f t="shared" si="26"/>
        <v>3.8373271082678052E-2</v>
      </c>
      <c r="AJ426" s="53"/>
      <c r="AM426" s="30">
        <v>1.4761904761904761</v>
      </c>
      <c r="AN426" s="30">
        <v>1.333333333333333</v>
      </c>
      <c r="AO426" s="30">
        <v>0.2857142857142857</v>
      </c>
      <c r="AP426" s="30">
        <v>0</v>
      </c>
      <c r="AQ426" s="30">
        <v>0.47692307692307689</v>
      </c>
      <c r="AR426" s="30">
        <v>0.43076923076923068</v>
      </c>
      <c r="AS426" s="30">
        <v>9.2307692307692299E-2</v>
      </c>
      <c r="AT426" s="30">
        <v>0</v>
      </c>
      <c r="AU426" s="27">
        <v>1</v>
      </c>
      <c r="AV426" s="27">
        <v>3.44</v>
      </c>
      <c r="AW426" s="27">
        <v>2.44</v>
      </c>
      <c r="AX426" s="27">
        <v>2.461904761904762</v>
      </c>
      <c r="AY426">
        <v>2.461904761904762</v>
      </c>
      <c r="AZ426">
        <v>6.6545549908373571</v>
      </c>
    </row>
    <row r="427" spans="1:55" x14ac:dyDescent="0.3">
      <c r="A427" s="2" t="s">
        <v>180</v>
      </c>
      <c r="B427" s="15" t="s">
        <v>800</v>
      </c>
      <c r="C427" s="15"/>
      <c r="F427" s="2">
        <v>3.6</v>
      </c>
      <c r="G427" s="2" t="s">
        <v>354</v>
      </c>
      <c r="H427" s="11">
        <v>-1</v>
      </c>
      <c r="I427">
        <v>-1</v>
      </c>
      <c r="J427"/>
      <c r="K427" s="2">
        <v>2</v>
      </c>
      <c r="L427" s="27">
        <v>0</v>
      </c>
      <c r="M427">
        <v>0</v>
      </c>
      <c r="N427">
        <v>0</v>
      </c>
      <c r="O427" s="2">
        <v>3.895</v>
      </c>
      <c r="P427" s="2">
        <v>3.895</v>
      </c>
      <c r="Q427" s="2">
        <v>30.46</v>
      </c>
      <c r="R427" s="2" t="s">
        <v>440</v>
      </c>
      <c r="T427" s="27">
        <v>0</v>
      </c>
      <c r="U427" s="27"/>
      <c r="V427" s="27"/>
      <c r="W427">
        <v>0</v>
      </c>
      <c r="Z427">
        <v>0</v>
      </c>
      <c r="AD427">
        <v>20</v>
      </c>
      <c r="AE427" s="57">
        <f t="shared" si="24"/>
        <v>462.1094215</v>
      </c>
      <c r="AF427" s="59">
        <v>0</v>
      </c>
      <c r="AG427" s="57">
        <v>0</v>
      </c>
      <c r="AH427" s="57">
        <v>0</v>
      </c>
      <c r="AI427" s="54">
        <f t="shared" si="26"/>
        <v>8.655958554179792E-2</v>
      </c>
      <c r="AJ427" s="53"/>
      <c r="AM427" s="30">
        <v>1.882352941176471</v>
      </c>
      <c r="AN427" s="30">
        <v>2.3529411764705879</v>
      </c>
      <c r="AO427" s="30">
        <v>0.47058823529411759</v>
      </c>
      <c r="AP427" s="30">
        <v>0</v>
      </c>
      <c r="AQ427" s="30">
        <v>0.4</v>
      </c>
      <c r="AR427" s="30">
        <v>0.5</v>
      </c>
      <c r="AS427" s="30">
        <v>9.9999999999999992E-2</v>
      </c>
      <c r="AT427" s="30">
        <v>0</v>
      </c>
      <c r="AU427" s="27">
        <v>0.82</v>
      </c>
      <c r="AV427" s="27">
        <v>3.44</v>
      </c>
      <c r="AW427" s="27">
        <v>2.62</v>
      </c>
      <c r="AX427" s="27">
        <v>2.5211764705882351</v>
      </c>
      <c r="AY427">
        <v>2.521176470588236</v>
      </c>
      <c r="AZ427">
        <v>5.6793405594117647</v>
      </c>
    </row>
    <row r="428" spans="1:55" x14ac:dyDescent="0.3">
      <c r="A428" s="2" t="s">
        <v>956</v>
      </c>
      <c r="B428" s="19" t="s">
        <v>958</v>
      </c>
      <c r="C428" s="15"/>
      <c r="F428" s="2">
        <v>3.65</v>
      </c>
      <c r="G428" s="2" t="s">
        <v>354</v>
      </c>
      <c r="H428" s="11">
        <v>-1</v>
      </c>
      <c r="I428">
        <v>-1</v>
      </c>
      <c r="J428"/>
      <c r="K428" s="2">
        <v>2</v>
      </c>
      <c r="L428" s="27">
        <v>0</v>
      </c>
      <c r="M428">
        <v>0</v>
      </c>
      <c r="N428">
        <v>0</v>
      </c>
      <c r="O428" s="2">
        <v>3.84</v>
      </c>
      <c r="P428" s="2">
        <v>3.84</v>
      </c>
      <c r="Q428" s="2">
        <v>32.520000000000003</v>
      </c>
      <c r="R428" s="2" t="s">
        <v>1135</v>
      </c>
      <c r="T428" s="27">
        <v>0</v>
      </c>
      <c r="U428" s="27"/>
      <c r="V428" s="27"/>
      <c r="W428">
        <v>0</v>
      </c>
      <c r="Z428">
        <v>0</v>
      </c>
      <c r="AD428">
        <v>20</v>
      </c>
      <c r="AE428" s="57">
        <f t="shared" si="24"/>
        <v>479.52691200000004</v>
      </c>
      <c r="AF428" s="59">
        <v>0</v>
      </c>
      <c r="AG428" s="57">
        <v>0</v>
      </c>
      <c r="AH428" s="57">
        <v>0</v>
      </c>
      <c r="AI428" s="54">
        <f t="shared" si="26"/>
        <v>8.3415547697143627E-2</v>
      </c>
      <c r="AJ428" s="53"/>
      <c r="AM428" s="30">
        <v>1.882352941176471</v>
      </c>
      <c r="AN428" s="30">
        <v>2.3529411764705879</v>
      </c>
      <c r="AO428" s="30">
        <v>0.47058823529411759</v>
      </c>
      <c r="AP428" s="30">
        <v>0</v>
      </c>
      <c r="AQ428" s="30">
        <v>0.4</v>
      </c>
      <c r="AR428" s="30">
        <v>0.5</v>
      </c>
      <c r="AS428" s="30">
        <v>9.9999999999999992E-2</v>
      </c>
      <c r="AT428" s="30">
        <v>0</v>
      </c>
      <c r="AU428" s="27">
        <v>0.82</v>
      </c>
      <c r="AV428" s="27">
        <v>3.44</v>
      </c>
      <c r="AW428" s="27">
        <v>2.62</v>
      </c>
      <c r="AX428" s="27">
        <v>2.6023529411764699</v>
      </c>
      <c r="AY428">
        <v>2.6023529411764712</v>
      </c>
      <c r="AZ428">
        <v>5.9643402149912346</v>
      </c>
    </row>
    <row r="429" spans="1:55" x14ac:dyDescent="0.3">
      <c r="A429" s="2" t="s">
        <v>957</v>
      </c>
      <c r="B429" s="19" t="s">
        <v>959</v>
      </c>
      <c r="C429" s="15"/>
      <c r="F429" s="2">
        <v>3.58</v>
      </c>
      <c r="G429" s="2" t="s">
        <v>354</v>
      </c>
      <c r="H429" s="11">
        <v>-1</v>
      </c>
      <c r="I429">
        <v>-1</v>
      </c>
      <c r="J429"/>
      <c r="K429" s="2">
        <v>1</v>
      </c>
      <c r="L429" s="27">
        <v>0</v>
      </c>
      <c r="M429">
        <v>0</v>
      </c>
      <c r="N429">
        <v>0</v>
      </c>
      <c r="O429" s="2">
        <v>3.82</v>
      </c>
      <c r="P429" s="2">
        <v>3.82</v>
      </c>
      <c r="Q429" s="2">
        <v>14.9</v>
      </c>
      <c r="R429" s="2" t="s">
        <v>439</v>
      </c>
      <c r="T429" s="27">
        <v>0</v>
      </c>
      <c r="U429" s="27"/>
      <c r="V429" s="27"/>
      <c r="W429">
        <v>0</v>
      </c>
      <c r="Z429">
        <v>0</v>
      </c>
      <c r="AD429">
        <v>20</v>
      </c>
      <c r="AE429" s="57">
        <f t="shared" si="24"/>
        <v>217.42676</v>
      </c>
      <c r="AF429" s="59">
        <v>0</v>
      </c>
      <c r="AG429" s="57">
        <v>0</v>
      </c>
      <c r="AH429" s="57">
        <v>0</v>
      </c>
      <c r="AI429" s="54">
        <f t="shared" si="26"/>
        <v>9.1984997614829006E-2</v>
      </c>
      <c r="AJ429" s="53"/>
      <c r="AM429" s="30">
        <v>1.882352941176471</v>
      </c>
      <c r="AN429" s="30">
        <v>2.3529411764705879</v>
      </c>
      <c r="AO429" s="30">
        <v>0.47058823529411759</v>
      </c>
      <c r="AP429" s="30">
        <v>0</v>
      </c>
      <c r="AQ429" s="30">
        <v>0.4</v>
      </c>
      <c r="AR429" s="30">
        <v>0.5</v>
      </c>
      <c r="AS429" s="30">
        <v>9.9999999999999992E-2</v>
      </c>
      <c r="AT429" s="30">
        <v>0</v>
      </c>
      <c r="AU429" s="27">
        <v>0.82</v>
      </c>
      <c r="AV429" s="27">
        <v>3.44</v>
      </c>
      <c r="AW429" s="27">
        <v>2.62</v>
      </c>
      <c r="AX429" s="27">
        <v>2.6429411764705879</v>
      </c>
      <c r="AY429">
        <v>2.6429411764705879</v>
      </c>
      <c r="AZ429">
        <v>6.1068400427809717</v>
      </c>
    </row>
    <row r="430" spans="1:55" x14ac:dyDescent="0.3">
      <c r="A430" s="2" t="s">
        <v>353</v>
      </c>
      <c r="B430" s="15" t="s">
        <v>838</v>
      </c>
      <c r="C430" s="15"/>
      <c r="F430" s="2">
        <v>3.55</v>
      </c>
      <c r="G430" s="2" t="s">
        <v>354</v>
      </c>
      <c r="H430" s="11">
        <v>-1</v>
      </c>
      <c r="I430">
        <v>-1</v>
      </c>
      <c r="J430"/>
      <c r="K430" s="2">
        <v>2</v>
      </c>
      <c r="L430" s="27">
        <v>0</v>
      </c>
      <c r="M430">
        <v>0</v>
      </c>
      <c r="N430">
        <v>0</v>
      </c>
      <c r="O430" s="2">
        <v>3.8050000000000002</v>
      </c>
      <c r="P430" s="2">
        <v>3.8050000000000002</v>
      </c>
      <c r="Q430" s="2">
        <v>27.44</v>
      </c>
      <c r="R430" s="2" t="s">
        <v>1135</v>
      </c>
      <c r="T430" s="27">
        <v>0</v>
      </c>
      <c r="U430" s="27"/>
      <c r="V430" s="27"/>
      <c r="W430">
        <v>0</v>
      </c>
      <c r="Z430">
        <v>0</v>
      </c>
      <c r="AD430">
        <v>20</v>
      </c>
      <c r="AE430" s="57">
        <f t="shared" si="24"/>
        <v>397.27700600000003</v>
      </c>
      <c r="AF430" s="59">
        <v>0</v>
      </c>
      <c r="AG430" s="57">
        <v>0</v>
      </c>
      <c r="AH430" s="57">
        <v>0</v>
      </c>
      <c r="AI430" s="54">
        <f t="shared" si="26"/>
        <v>0.10068541444857747</v>
      </c>
      <c r="AJ430" s="53"/>
      <c r="AM430" s="30">
        <v>1.882352941176471</v>
      </c>
      <c r="AN430" s="30">
        <v>2.3529411764705879</v>
      </c>
      <c r="AO430" s="30">
        <v>0.47058823529411759</v>
      </c>
      <c r="AP430" s="30">
        <v>0</v>
      </c>
      <c r="AQ430" s="30">
        <v>0.4</v>
      </c>
      <c r="AR430" s="30">
        <v>0.5</v>
      </c>
      <c r="AS430" s="30">
        <v>9.9999999999999992E-2</v>
      </c>
      <c r="AT430" s="30">
        <v>0</v>
      </c>
      <c r="AU430" s="27">
        <v>1.1000000000000001</v>
      </c>
      <c r="AV430" s="27">
        <v>3.44</v>
      </c>
      <c r="AW430" s="27">
        <v>2.34</v>
      </c>
      <c r="AX430" s="27">
        <v>2.6835294117647059</v>
      </c>
      <c r="AY430">
        <v>2.6835294117647059</v>
      </c>
      <c r="AZ430">
        <v>6.2493398705707062</v>
      </c>
    </row>
    <row r="431" spans="1:55" x14ac:dyDescent="0.3">
      <c r="A431" s="2" t="s">
        <v>142</v>
      </c>
      <c r="B431" s="36" t="s">
        <v>770</v>
      </c>
      <c r="C431" s="36"/>
      <c r="F431" s="2">
        <v>4.3600000000000003</v>
      </c>
      <c r="G431" s="2" t="s">
        <v>357</v>
      </c>
      <c r="H431" s="37">
        <v>-1</v>
      </c>
      <c r="I431" s="2">
        <v>-1</v>
      </c>
      <c r="J431" s="2" t="s">
        <v>1168</v>
      </c>
      <c r="K431" s="2">
        <v>1</v>
      </c>
      <c r="L431" s="31">
        <v>0</v>
      </c>
      <c r="M431">
        <v>0</v>
      </c>
      <c r="N431">
        <v>1</v>
      </c>
      <c r="O431" s="2">
        <v>3.89</v>
      </c>
      <c r="P431" s="2">
        <v>3.89</v>
      </c>
      <c r="Q431" s="2">
        <v>10.48</v>
      </c>
      <c r="R431" s="2" t="s">
        <v>440</v>
      </c>
      <c r="T431" s="31">
        <v>0</v>
      </c>
      <c r="W431">
        <v>0</v>
      </c>
      <c r="Z431">
        <v>3.88</v>
      </c>
      <c r="AA431">
        <v>3.88</v>
      </c>
      <c r="AB431">
        <v>10.66</v>
      </c>
      <c r="AD431" s="2">
        <v>14</v>
      </c>
      <c r="AE431" s="57">
        <f t="shared" si="24"/>
        <v>158.58440800000002</v>
      </c>
      <c r="AF431" s="59">
        <v>0</v>
      </c>
      <c r="AG431" s="57">
        <v>0</v>
      </c>
      <c r="AH431" s="57">
        <v>160.479904</v>
      </c>
      <c r="AI431" s="54">
        <f t="shared" si="26"/>
        <v>8.8281062284509063E-2</v>
      </c>
      <c r="AL431" s="73">
        <f>N431*AD431/AH431</f>
        <v>8.7238337331009372E-2</v>
      </c>
      <c r="AM431" s="2">
        <v>1.9090909090909089</v>
      </c>
      <c r="AN431" s="2">
        <v>2.545454545454545</v>
      </c>
      <c r="AO431" s="2">
        <v>0.54545454545454541</v>
      </c>
      <c r="AP431" s="2">
        <v>2.9090909090909092</v>
      </c>
      <c r="AQ431" s="2">
        <v>0.2413793103448276</v>
      </c>
      <c r="AR431" s="2">
        <v>0.32183908045977011</v>
      </c>
      <c r="AS431" s="2">
        <v>6.8965517241379309E-2</v>
      </c>
      <c r="AT431" s="2">
        <v>0.36781609195402298</v>
      </c>
      <c r="AU431" s="31">
        <v>1.1399999999999999</v>
      </c>
      <c r="AV431" s="31">
        <v>3.44</v>
      </c>
      <c r="AW431" s="31">
        <v>2.2999999999999998</v>
      </c>
      <c r="AX431" s="31">
        <v>2.7654545454545452</v>
      </c>
      <c r="AY431" s="2">
        <v>2.7654545454545461</v>
      </c>
      <c r="AZ431" s="2">
        <v>6.4215922727137267</v>
      </c>
      <c r="BC431" s="62">
        <v>0</v>
      </c>
    </row>
    <row r="432" spans="1:55" x14ac:dyDescent="0.3">
      <c r="A432" s="2" t="s">
        <v>355</v>
      </c>
      <c r="B432" s="15" t="s">
        <v>839</v>
      </c>
      <c r="C432" s="15"/>
      <c r="F432" s="2">
        <v>4.49</v>
      </c>
      <c r="G432" s="2" t="s">
        <v>357</v>
      </c>
      <c r="H432" s="11">
        <v>-1</v>
      </c>
      <c r="I432">
        <v>-1</v>
      </c>
      <c r="J432" t="s">
        <v>1184</v>
      </c>
      <c r="L432" s="27">
        <v>0</v>
      </c>
      <c r="M432">
        <v>0</v>
      </c>
      <c r="N432">
        <v>4</v>
      </c>
      <c r="O432" s="2">
        <v>-1</v>
      </c>
      <c r="T432" s="27">
        <v>0</v>
      </c>
      <c r="U432"/>
      <c r="V432"/>
      <c r="W432">
        <v>0</v>
      </c>
      <c r="Z432">
        <v>5.4092000000000002</v>
      </c>
      <c r="AA432">
        <v>20.501100000000001</v>
      </c>
      <c r="AB432">
        <v>5.4427000000000003</v>
      </c>
      <c r="AD432">
        <v>14</v>
      </c>
      <c r="AE432" s="57">
        <f t="shared" si="24"/>
        <v>0</v>
      </c>
      <c r="AF432" s="59">
        <v>0</v>
      </c>
      <c r="AG432" s="57">
        <v>0</v>
      </c>
      <c r="AH432" s="57">
        <v>603.57000000000005</v>
      </c>
      <c r="AL432" s="73">
        <f>N432*AD432/AH432</f>
        <v>9.2781284689431212E-2</v>
      </c>
      <c r="AM432" s="30">
        <v>1.9090909090909089</v>
      </c>
      <c r="AN432" s="30">
        <v>2.545454545454545</v>
      </c>
      <c r="AO432" s="30">
        <v>0.54545454545454541</v>
      </c>
      <c r="AP432" s="30">
        <v>2.9090909090909092</v>
      </c>
      <c r="AQ432" s="30">
        <v>0.2413793103448276</v>
      </c>
      <c r="AR432" s="30">
        <v>0.32183908045977011</v>
      </c>
      <c r="AS432" s="30">
        <v>6.8965517241379309E-2</v>
      </c>
      <c r="AT432" s="30">
        <v>0.36781609195402298</v>
      </c>
      <c r="AU432" s="27">
        <v>0.98</v>
      </c>
      <c r="AV432" s="27">
        <v>3.44</v>
      </c>
      <c r="AW432" s="27">
        <v>2.46</v>
      </c>
      <c r="AX432" s="27">
        <v>2.6545454545454539</v>
      </c>
      <c r="AY432">
        <v>2.6545454545454539</v>
      </c>
      <c r="AZ432">
        <v>6.0423528007272722</v>
      </c>
    </row>
    <row r="433" spans="1:55" x14ac:dyDescent="0.3">
      <c r="A433" s="2" t="s">
        <v>143</v>
      </c>
      <c r="B433" s="15" t="s">
        <v>771</v>
      </c>
      <c r="C433" s="15"/>
      <c r="F433" s="2">
        <v>4.38</v>
      </c>
      <c r="G433" s="2" t="s">
        <v>357</v>
      </c>
      <c r="H433" s="11">
        <v>-1</v>
      </c>
      <c r="I433">
        <v>-1</v>
      </c>
      <c r="J433" t="s">
        <v>1185</v>
      </c>
      <c r="L433" s="27">
        <v>0</v>
      </c>
      <c r="M433">
        <v>0</v>
      </c>
      <c r="N433">
        <v>4</v>
      </c>
      <c r="O433" s="2">
        <v>-1</v>
      </c>
      <c r="Q433" s="2">
        <v>21.024000000000001</v>
      </c>
      <c r="T433" s="27">
        <v>0</v>
      </c>
      <c r="U433"/>
      <c r="V433"/>
      <c r="W433">
        <v>0</v>
      </c>
      <c r="Z433">
        <v>5.4686000000000003</v>
      </c>
      <c r="AA433">
        <v>5.4686000000000003</v>
      </c>
      <c r="AB433">
        <v>21.134499999999999</v>
      </c>
      <c r="AD433">
        <v>14</v>
      </c>
      <c r="AE433" s="57">
        <f t="shared" si="24"/>
        <v>0</v>
      </c>
      <c r="AF433" s="59">
        <v>0</v>
      </c>
      <c r="AG433" s="57">
        <v>0</v>
      </c>
      <c r="AH433" s="57">
        <v>632</v>
      </c>
      <c r="AL433" s="73">
        <f>N433*AD433/AH433</f>
        <v>8.8607594936708861E-2</v>
      </c>
      <c r="AM433" s="30">
        <v>1.9090909090909089</v>
      </c>
      <c r="AN433" s="30">
        <v>2.545454545454545</v>
      </c>
      <c r="AO433" s="30">
        <v>0.54545454545454541</v>
      </c>
      <c r="AP433" s="30">
        <v>2.9090909090909092</v>
      </c>
      <c r="AQ433" s="30">
        <v>0.2413793103448276</v>
      </c>
      <c r="AR433" s="30">
        <v>0.32183908045977011</v>
      </c>
      <c r="AS433" s="30">
        <v>6.8965517241379309E-2</v>
      </c>
      <c r="AT433" s="30">
        <v>0.36781609195402298</v>
      </c>
      <c r="AU433" s="27">
        <v>0.93</v>
      </c>
      <c r="AV433" s="27">
        <v>3.44</v>
      </c>
      <c r="AW433" s="27">
        <v>2.5099999999999998</v>
      </c>
      <c r="AX433" s="27">
        <v>2.65</v>
      </c>
      <c r="AY433">
        <v>2.649999999999999</v>
      </c>
      <c r="AZ433">
        <v>6.0276818459090906</v>
      </c>
    </row>
    <row r="434" spans="1:55" x14ac:dyDescent="0.3">
      <c r="A434" s="2" t="s">
        <v>356</v>
      </c>
      <c r="B434" s="15" t="s">
        <v>840</v>
      </c>
      <c r="C434" s="15"/>
      <c r="F434" s="2">
        <v>4.38</v>
      </c>
      <c r="G434" s="2" t="s">
        <v>357</v>
      </c>
      <c r="H434" s="11">
        <v>-1</v>
      </c>
      <c r="I434">
        <v>-1</v>
      </c>
      <c r="J434" t="s">
        <v>1186</v>
      </c>
      <c r="L434" s="27">
        <v>0</v>
      </c>
      <c r="M434">
        <v>0</v>
      </c>
      <c r="N434">
        <v>4</v>
      </c>
      <c r="O434" s="2">
        <v>-1</v>
      </c>
      <c r="T434" s="27">
        <v>0</v>
      </c>
      <c r="U434"/>
      <c r="V434"/>
      <c r="W434">
        <v>0</v>
      </c>
      <c r="Z434">
        <v>7.7018000000000004</v>
      </c>
      <c r="AA434">
        <v>21.768799999999999</v>
      </c>
      <c r="AB434">
        <v>3.8613</v>
      </c>
      <c r="AD434">
        <v>14</v>
      </c>
      <c r="AE434" s="57">
        <f t="shared" si="24"/>
        <v>0</v>
      </c>
      <c r="AF434" s="59">
        <v>0</v>
      </c>
      <c r="AG434" s="57">
        <v>0</v>
      </c>
      <c r="AH434" s="57">
        <v>647.38</v>
      </c>
      <c r="AL434" s="73">
        <f>N434*AD434/AH434</f>
        <v>8.6502517841144308E-2</v>
      </c>
      <c r="AM434" s="30">
        <v>1.9090909090909089</v>
      </c>
      <c r="AN434" s="30">
        <v>2.545454545454545</v>
      </c>
      <c r="AO434" s="30">
        <v>0.54545454545454541</v>
      </c>
      <c r="AP434" s="30">
        <v>2.9090909090909092</v>
      </c>
      <c r="AQ434" s="30">
        <v>0.2413793103448276</v>
      </c>
      <c r="AR434" s="30">
        <v>0.32183908045977011</v>
      </c>
      <c r="AS434" s="30">
        <v>6.8965517241379309E-2</v>
      </c>
      <c r="AT434" s="30">
        <v>0.36781609195402298</v>
      </c>
      <c r="AU434" s="27">
        <v>0.82</v>
      </c>
      <c r="AV434" s="27">
        <v>3.44</v>
      </c>
      <c r="AW434" s="27">
        <v>2.62</v>
      </c>
      <c r="AX434" s="27">
        <v>2.64</v>
      </c>
      <c r="AY434">
        <v>2.64</v>
      </c>
      <c r="AZ434">
        <v>5.9892781936363626</v>
      </c>
    </row>
    <row r="435" spans="1:55" x14ac:dyDescent="0.3">
      <c r="A435" s="2" t="s">
        <v>12</v>
      </c>
      <c r="B435" s="15" t="s">
        <v>701</v>
      </c>
      <c r="C435" s="15"/>
      <c r="F435" s="2">
        <v>4.54</v>
      </c>
      <c r="G435" s="2" t="s">
        <v>357</v>
      </c>
      <c r="H435" s="11">
        <v>-1</v>
      </c>
      <c r="I435">
        <v>-1</v>
      </c>
      <c r="J435" t="s">
        <v>1149</v>
      </c>
      <c r="L435" s="27">
        <v>0</v>
      </c>
      <c r="M435">
        <v>0</v>
      </c>
      <c r="N435">
        <v>1</v>
      </c>
      <c r="O435" s="2">
        <v>-1</v>
      </c>
      <c r="T435" s="27">
        <v>0</v>
      </c>
      <c r="U435"/>
      <c r="V435"/>
      <c r="W435">
        <v>0</v>
      </c>
      <c r="Z435">
        <v>3.8445</v>
      </c>
      <c r="AA435">
        <v>3.8445</v>
      </c>
      <c r="AB435">
        <v>11.03</v>
      </c>
      <c r="AD435">
        <v>14</v>
      </c>
      <c r="AE435" s="57">
        <f t="shared" si="24"/>
        <v>0</v>
      </c>
      <c r="AF435" s="59">
        <v>0</v>
      </c>
      <c r="AG435" s="57">
        <v>0</v>
      </c>
      <c r="AH435" s="57">
        <v>163.0253881575</v>
      </c>
      <c r="AL435" s="73">
        <f>N435*AD435/AH435</f>
        <v>8.5876194856683907E-2</v>
      </c>
      <c r="AM435" s="30">
        <v>1.9090909090909089</v>
      </c>
      <c r="AN435" s="30">
        <v>2.545454545454545</v>
      </c>
      <c r="AO435" s="30">
        <v>0.54545454545454541</v>
      </c>
      <c r="AP435" s="30">
        <v>2.9090909090909092</v>
      </c>
      <c r="AQ435" s="30">
        <v>0.2413793103448276</v>
      </c>
      <c r="AR435" s="30">
        <v>0.32183908045977011</v>
      </c>
      <c r="AS435" s="30">
        <v>6.8965517241379309E-2</v>
      </c>
      <c r="AT435" s="30">
        <v>0.36781609195402298</v>
      </c>
      <c r="AU435" s="27">
        <v>0.82</v>
      </c>
      <c r="AV435" s="27">
        <v>3.44</v>
      </c>
      <c r="AW435" s="27">
        <v>2.62</v>
      </c>
      <c r="AX435" s="27">
        <v>2.64</v>
      </c>
      <c r="AY435">
        <v>2.64</v>
      </c>
      <c r="AZ435">
        <v>5.9811382595454541</v>
      </c>
      <c r="BC435" s="62">
        <v>0.53809297903977493</v>
      </c>
    </row>
    <row r="436" spans="1:55" x14ac:dyDescent="0.3">
      <c r="A436" s="2" t="s">
        <v>144</v>
      </c>
      <c r="B436" s="15" t="s">
        <v>772</v>
      </c>
      <c r="C436" s="15"/>
      <c r="F436" s="2">
        <v>4.4000000000000004</v>
      </c>
      <c r="G436" s="2" t="s">
        <v>357</v>
      </c>
      <c r="H436" s="11">
        <v>-1</v>
      </c>
      <c r="I436">
        <v>-1</v>
      </c>
      <c r="J436" t="s">
        <v>1187</v>
      </c>
      <c r="L436" s="27">
        <v>0</v>
      </c>
      <c r="M436">
        <v>0</v>
      </c>
      <c r="N436">
        <v>1</v>
      </c>
      <c r="O436" s="2">
        <v>-1</v>
      </c>
      <c r="T436" s="27">
        <v>0</v>
      </c>
      <c r="U436"/>
      <c r="V436"/>
      <c r="W436">
        <v>0</v>
      </c>
      <c r="Z436">
        <v>3.8898000000000001</v>
      </c>
      <c r="AA436">
        <v>3.8898000000000001</v>
      </c>
      <c r="AB436">
        <v>11.3665</v>
      </c>
      <c r="AD436">
        <v>14</v>
      </c>
      <c r="AE436" s="57">
        <f t="shared" si="24"/>
        <v>0</v>
      </c>
      <c r="AF436" s="59">
        <v>0</v>
      </c>
      <c r="AG436" s="57">
        <v>0</v>
      </c>
      <c r="AH436" s="57">
        <v>172</v>
      </c>
      <c r="AL436" s="73">
        <f>N436*AD436/AH436</f>
        <v>8.1395348837209308E-2</v>
      </c>
      <c r="AM436" s="30">
        <v>1.9090909090909089</v>
      </c>
      <c r="AN436" s="30">
        <v>2.545454545454545</v>
      </c>
      <c r="AO436" s="30">
        <v>0.54545454545454541</v>
      </c>
      <c r="AP436" s="30">
        <v>2.9090909090909092</v>
      </c>
      <c r="AQ436" s="30">
        <v>0.2413793103448276</v>
      </c>
      <c r="AR436" s="30">
        <v>0.32183908045977011</v>
      </c>
      <c r="AS436" s="30">
        <v>6.8965517241379309E-2</v>
      </c>
      <c r="AT436" s="30">
        <v>0.36781609195402298</v>
      </c>
      <c r="AU436" s="27">
        <v>0.79</v>
      </c>
      <c r="AV436" s="27">
        <v>3.44</v>
      </c>
      <c r="AW436" s="27">
        <v>2.65</v>
      </c>
      <c r="AX436" s="27">
        <v>2.6372727272727272</v>
      </c>
      <c r="AY436">
        <v>2.6372727272727272</v>
      </c>
      <c r="AZ436">
        <v>5.967615153519545</v>
      </c>
    </row>
    <row r="437" spans="1:55" x14ac:dyDescent="0.3">
      <c r="A437" s="2" t="s">
        <v>63</v>
      </c>
      <c r="B437" s="15" t="s">
        <v>777</v>
      </c>
      <c r="C437" s="15"/>
      <c r="F437" s="2">
        <v>3.5</v>
      </c>
      <c r="G437" s="2" t="s">
        <v>361</v>
      </c>
      <c r="H437" s="11">
        <v>-1</v>
      </c>
      <c r="I437">
        <v>-1</v>
      </c>
      <c r="J437"/>
      <c r="K437" s="2">
        <v>1</v>
      </c>
      <c r="L437" s="27">
        <v>0</v>
      </c>
      <c r="M437">
        <v>0</v>
      </c>
      <c r="N437">
        <v>0</v>
      </c>
      <c r="O437" s="2">
        <v>3.82</v>
      </c>
      <c r="P437" s="2">
        <v>3.82</v>
      </c>
      <c r="Q437" s="2">
        <v>16</v>
      </c>
      <c r="R437" s="2" t="s">
        <v>523</v>
      </c>
      <c r="S437" s="2">
        <v>16</v>
      </c>
      <c r="T437" s="27">
        <v>0</v>
      </c>
      <c r="U437"/>
      <c r="V437"/>
      <c r="W437">
        <v>0</v>
      </c>
      <c r="Z437">
        <v>0</v>
      </c>
      <c r="AD437">
        <v>20</v>
      </c>
      <c r="AE437" s="57">
        <f t="shared" si="24"/>
        <v>233.47839999999999</v>
      </c>
      <c r="AF437" s="59">
        <v>0</v>
      </c>
      <c r="AG437" s="57">
        <v>0</v>
      </c>
      <c r="AH437" s="57">
        <v>0</v>
      </c>
      <c r="AI437" s="54">
        <f t="shared" ref="AI437" si="27">K437*AD437/AE437</f>
        <v>8.5661029028809524E-2</v>
      </c>
      <c r="AM437" s="30">
        <v>1.75</v>
      </c>
      <c r="AN437" s="30">
        <v>2.5</v>
      </c>
      <c r="AO437" s="30">
        <v>0.75</v>
      </c>
      <c r="AP437" s="30">
        <v>0</v>
      </c>
      <c r="AQ437" s="30">
        <v>0.35</v>
      </c>
      <c r="AR437" s="30">
        <v>0.5</v>
      </c>
      <c r="AS437" s="30">
        <v>0.15</v>
      </c>
      <c r="AT437" s="30">
        <v>0</v>
      </c>
      <c r="AU437" s="27">
        <v>1</v>
      </c>
      <c r="AV437" s="27">
        <v>3.44</v>
      </c>
      <c r="AW437" s="27">
        <v>2.44</v>
      </c>
      <c r="AX437" s="27">
        <v>2.7124999999999999</v>
      </c>
      <c r="AY437">
        <v>2.7124999999999999</v>
      </c>
      <c r="AZ437">
        <v>6.264025610615688</v>
      </c>
    </row>
    <row r="438" spans="1:55" x14ac:dyDescent="0.3">
      <c r="A438" s="2" t="s">
        <v>366</v>
      </c>
      <c r="B438" s="20" t="s">
        <v>1028</v>
      </c>
      <c r="C438" s="15"/>
      <c r="F438" s="2">
        <v>3.62</v>
      </c>
      <c r="G438" s="2" t="s">
        <v>361</v>
      </c>
      <c r="H438" s="11">
        <v>-1</v>
      </c>
      <c r="I438">
        <v>-1</v>
      </c>
      <c r="J438"/>
      <c r="K438" s="2">
        <v>1</v>
      </c>
      <c r="L438" s="27">
        <v>0</v>
      </c>
      <c r="M438">
        <v>0</v>
      </c>
      <c r="N438">
        <v>0</v>
      </c>
      <c r="O438" s="2">
        <v>3.86</v>
      </c>
      <c r="P438" s="2">
        <v>3.86</v>
      </c>
      <c r="Q438" s="2">
        <v>25.4</v>
      </c>
      <c r="R438" s="2" t="s">
        <v>523</v>
      </c>
      <c r="S438" s="2">
        <v>25.4</v>
      </c>
      <c r="T438" s="27">
        <v>0</v>
      </c>
      <c r="U438"/>
      <c r="V438"/>
      <c r="W438">
        <v>0</v>
      </c>
      <c r="Z438">
        <v>0</v>
      </c>
      <c r="AD438">
        <v>20</v>
      </c>
      <c r="AE438" s="57">
        <f t="shared" si="24"/>
        <v>378.44983999999999</v>
      </c>
      <c r="AF438" s="59">
        <v>0</v>
      </c>
      <c r="AG438" s="57">
        <v>0</v>
      </c>
      <c r="AH438" s="57">
        <v>0</v>
      </c>
      <c r="AM438" s="30">
        <v>1.53125</v>
      </c>
      <c r="AN438" s="30">
        <v>1.59375</v>
      </c>
      <c r="AO438" s="30">
        <v>0.375</v>
      </c>
      <c r="AP438" s="30">
        <v>0</v>
      </c>
      <c r="AQ438" s="30">
        <v>0.4375</v>
      </c>
      <c r="AR438" s="30">
        <v>0.45535714285714279</v>
      </c>
      <c r="AS438" s="30">
        <v>0.1071428571428571</v>
      </c>
      <c r="AT438" s="30">
        <v>0</v>
      </c>
      <c r="AU438" s="27">
        <v>1</v>
      </c>
      <c r="AV438" s="27">
        <v>3.44</v>
      </c>
      <c r="AW438" s="27">
        <v>2.44</v>
      </c>
      <c r="AX438" s="27">
        <v>2.5262500000000001</v>
      </c>
      <c r="AY438">
        <v>2.5262500000000001</v>
      </c>
      <c r="AZ438">
        <v>6.6075924153816246</v>
      </c>
    </row>
    <row r="439" spans="1:55" x14ac:dyDescent="0.3">
      <c r="A439" s="2" t="s">
        <v>347</v>
      </c>
      <c r="B439" s="20" t="s">
        <v>1029</v>
      </c>
      <c r="C439" s="15"/>
      <c r="F439" s="2">
        <v>3.5</v>
      </c>
      <c r="G439" s="2" t="s">
        <v>361</v>
      </c>
      <c r="H439" s="11">
        <v>-1</v>
      </c>
      <c r="I439">
        <v>-1</v>
      </c>
      <c r="J439"/>
      <c r="K439" s="2">
        <v>2</v>
      </c>
      <c r="L439" s="27">
        <v>0</v>
      </c>
      <c r="M439">
        <v>0</v>
      </c>
      <c r="N439">
        <v>0</v>
      </c>
      <c r="O439" s="2">
        <v>3.86</v>
      </c>
      <c r="P439" s="2">
        <v>3.86</v>
      </c>
      <c r="Q439" s="2">
        <v>35.799999999999997</v>
      </c>
      <c r="R439" s="2" t="s">
        <v>523</v>
      </c>
      <c r="S439" s="2">
        <v>17.899999999999999</v>
      </c>
      <c r="T439" s="27">
        <v>0</v>
      </c>
      <c r="U439"/>
      <c r="V439"/>
      <c r="W439">
        <v>0</v>
      </c>
      <c r="Z439">
        <v>0</v>
      </c>
      <c r="AD439">
        <v>22</v>
      </c>
      <c r="AE439" s="57">
        <f t="shared" si="24"/>
        <v>533.40567999999996</v>
      </c>
      <c r="AF439" s="59">
        <v>0</v>
      </c>
      <c r="AG439" s="57">
        <v>0</v>
      </c>
      <c r="AH439" s="57">
        <v>0</v>
      </c>
      <c r="AM439" s="30">
        <v>1.6</v>
      </c>
      <c r="AN439" s="30">
        <v>1.92</v>
      </c>
      <c r="AO439" s="30">
        <v>0.48</v>
      </c>
      <c r="AP439" s="30">
        <v>0</v>
      </c>
      <c r="AQ439" s="30">
        <v>0.4</v>
      </c>
      <c r="AR439" s="30">
        <v>0.48</v>
      </c>
      <c r="AS439" s="30">
        <v>0.12</v>
      </c>
      <c r="AT439" s="30">
        <v>0</v>
      </c>
      <c r="AU439" s="27">
        <v>1</v>
      </c>
      <c r="AV439" s="27">
        <v>3.44</v>
      </c>
      <c r="AW439" s="27">
        <v>2.44</v>
      </c>
      <c r="AX439" s="27">
        <v>2.6055999999999999</v>
      </c>
      <c r="AY439">
        <v>2.6055999999999999</v>
      </c>
      <c r="AZ439">
        <v>6.5338195732382802</v>
      </c>
    </row>
    <row r="440" spans="1:55" x14ac:dyDescent="0.3">
      <c r="A440" s="2" t="s">
        <v>353</v>
      </c>
      <c r="B440" s="15" t="s">
        <v>841</v>
      </c>
      <c r="C440" s="15"/>
      <c r="F440" s="2">
        <v>3.44</v>
      </c>
      <c r="G440" s="2" t="s">
        <v>361</v>
      </c>
      <c r="H440" s="11">
        <v>-1</v>
      </c>
      <c r="I440">
        <v>-1</v>
      </c>
      <c r="J440" t="s">
        <v>1254</v>
      </c>
      <c r="K440" s="2">
        <v>2</v>
      </c>
      <c r="L440" s="27">
        <v>0</v>
      </c>
      <c r="M440">
        <v>0</v>
      </c>
      <c r="N440">
        <v>0</v>
      </c>
      <c r="O440" s="2">
        <v>3.79</v>
      </c>
      <c r="P440" s="2">
        <v>3.79</v>
      </c>
      <c r="Q440" s="2">
        <v>27.2</v>
      </c>
      <c r="R440" s="2" t="s">
        <v>523</v>
      </c>
      <c r="S440" s="2">
        <v>13.6</v>
      </c>
      <c r="T440" s="27">
        <v>0</v>
      </c>
      <c r="U440"/>
      <c r="V440"/>
      <c r="W440">
        <v>0</v>
      </c>
      <c r="Z440">
        <v>3.8113999999999999</v>
      </c>
      <c r="AA440">
        <v>3.8113999999999999</v>
      </c>
      <c r="AB440">
        <v>27.478000000000002</v>
      </c>
      <c r="AD440">
        <v>20</v>
      </c>
      <c r="AE440" s="57">
        <f t="shared" si="24"/>
        <v>390.70352000000003</v>
      </c>
      <c r="AF440" s="59">
        <v>0</v>
      </c>
      <c r="AG440" s="57">
        <v>0</v>
      </c>
      <c r="AH440" s="57">
        <v>399.2</v>
      </c>
      <c r="AI440" s="54">
        <f t="shared" ref="AI440:AI448" si="28">K440*AD440/AE440</f>
        <v>0.10237942058981193</v>
      </c>
      <c r="AM440" s="30">
        <v>1.9375</v>
      </c>
      <c r="AN440" s="30">
        <v>2.5</v>
      </c>
      <c r="AO440" s="30">
        <v>0.5</v>
      </c>
      <c r="AP440" s="30">
        <v>0</v>
      </c>
      <c r="AQ440" s="30">
        <v>0.39240506329113922</v>
      </c>
      <c r="AR440" s="30">
        <v>0.50632911392405067</v>
      </c>
      <c r="AS440" s="30">
        <v>0.1012658227848101</v>
      </c>
      <c r="AT440" s="30">
        <v>0</v>
      </c>
      <c r="AU440" s="27">
        <v>1.1000000000000001</v>
      </c>
      <c r="AV440" s="27">
        <v>3.44</v>
      </c>
      <c r="AW440" s="27">
        <v>2.34</v>
      </c>
      <c r="AX440" s="27">
        <v>2.7137500000000001</v>
      </c>
      <c r="AY440">
        <v>2.7137500000000001</v>
      </c>
      <c r="AZ440">
        <v>6.1913913437406878</v>
      </c>
    </row>
    <row r="441" spans="1:55" x14ac:dyDescent="0.3">
      <c r="A441" s="2" t="s">
        <v>370</v>
      </c>
      <c r="B441" s="20" t="s">
        <v>1030</v>
      </c>
      <c r="C441" s="15"/>
      <c r="F441" s="2">
        <v>3.39</v>
      </c>
      <c r="G441" s="2" t="s">
        <v>361</v>
      </c>
      <c r="H441" s="11">
        <v>-1</v>
      </c>
      <c r="I441">
        <v>-1</v>
      </c>
      <c r="J441"/>
      <c r="K441" s="2">
        <v>1</v>
      </c>
      <c r="L441" s="27">
        <v>0</v>
      </c>
      <c r="M441">
        <v>0</v>
      </c>
      <c r="N441">
        <v>0</v>
      </c>
      <c r="O441" s="2">
        <v>3.82</v>
      </c>
      <c r="P441" s="2">
        <v>3.82</v>
      </c>
      <c r="Q441" s="2">
        <v>20.2</v>
      </c>
      <c r="R441" s="2" t="s">
        <v>523</v>
      </c>
      <c r="S441" s="2">
        <v>20.2</v>
      </c>
      <c r="T441" s="27">
        <v>0</v>
      </c>
      <c r="U441"/>
      <c r="V441"/>
      <c r="W441">
        <v>0</v>
      </c>
      <c r="Z441">
        <v>0</v>
      </c>
      <c r="AD441">
        <v>20</v>
      </c>
      <c r="AE441" s="57">
        <f t="shared" si="24"/>
        <v>294.76648</v>
      </c>
      <c r="AF441" s="59">
        <v>0</v>
      </c>
      <c r="AG441" s="57">
        <v>0</v>
      </c>
      <c r="AH441" s="57">
        <v>0</v>
      </c>
      <c r="AI441" s="54">
        <f t="shared" si="28"/>
        <v>6.7850320022819419E-2</v>
      </c>
      <c r="AM441" s="30">
        <v>1.6923076923076921</v>
      </c>
      <c r="AN441" s="30">
        <v>1.8076923076923079</v>
      </c>
      <c r="AO441" s="30">
        <v>0.30769230769230771</v>
      </c>
      <c r="AP441" s="30">
        <v>0</v>
      </c>
      <c r="AQ441" s="30">
        <v>0.44444444444444448</v>
      </c>
      <c r="AR441" s="30">
        <v>0.47474747474747481</v>
      </c>
      <c r="AS441" s="30">
        <v>8.0808080808080815E-2</v>
      </c>
      <c r="AT441" s="30">
        <v>0</v>
      </c>
      <c r="AU441" s="27">
        <v>1.1000000000000001</v>
      </c>
      <c r="AV441" s="27">
        <v>3.44</v>
      </c>
      <c r="AW441" s="27">
        <v>2.34</v>
      </c>
      <c r="AX441" s="27">
        <v>2.5753846153846158</v>
      </c>
      <c r="AY441">
        <v>2.5753846153846149</v>
      </c>
      <c r="AZ441">
        <v>6.5020131619541548</v>
      </c>
    </row>
    <row r="442" spans="1:55" x14ac:dyDescent="0.3">
      <c r="A442" s="2" t="s">
        <v>376</v>
      </c>
      <c r="B442" s="20" t="s">
        <v>1031</v>
      </c>
      <c r="C442" s="15"/>
      <c r="F442" s="2">
        <v>3.41</v>
      </c>
      <c r="G442" s="2" t="s">
        <v>361</v>
      </c>
      <c r="H442" s="11">
        <v>-1</v>
      </c>
      <c r="I442">
        <v>-1</v>
      </c>
      <c r="J442"/>
      <c r="K442" s="2">
        <v>2</v>
      </c>
      <c r="L442" s="27">
        <v>0</v>
      </c>
      <c r="M442">
        <v>0</v>
      </c>
      <c r="N442">
        <v>0</v>
      </c>
      <c r="O442" s="2">
        <v>3.83</v>
      </c>
      <c r="P442" s="2">
        <v>3.83</v>
      </c>
      <c r="Q442" s="2">
        <v>39.5</v>
      </c>
      <c r="R442" s="2" t="s">
        <v>523</v>
      </c>
      <c r="S442" s="2">
        <v>19.8</v>
      </c>
      <c r="T442" s="27">
        <v>0</v>
      </c>
      <c r="U442"/>
      <c r="V442"/>
      <c r="W442">
        <v>0</v>
      </c>
      <c r="Z442">
        <v>0</v>
      </c>
      <c r="AD442">
        <v>20</v>
      </c>
      <c r="AE442" s="57">
        <f t="shared" si="24"/>
        <v>579.42155000000002</v>
      </c>
      <c r="AF442" s="59">
        <v>0</v>
      </c>
      <c r="AG442" s="57">
        <v>0</v>
      </c>
      <c r="AH442" s="57">
        <v>0</v>
      </c>
      <c r="AI442" s="54">
        <f t="shared" si="28"/>
        <v>6.9034367120104523E-2</v>
      </c>
      <c r="AM442" s="30">
        <v>1.72</v>
      </c>
      <c r="AN442" s="30">
        <v>1.92</v>
      </c>
      <c r="AO442" s="30">
        <v>0.32</v>
      </c>
      <c r="AP442" s="30">
        <v>0</v>
      </c>
      <c r="AQ442" s="30">
        <v>0.43434343434343442</v>
      </c>
      <c r="AR442" s="30">
        <v>0.48484848484848492</v>
      </c>
      <c r="AS442" s="30">
        <v>8.0808080808080815E-2</v>
      </c>
      <c r="AT442" s="30">
        <v>0</v>
      </c>
      <c r="AU442" s="27">
        <v>1.1000000000000001</v>
      </c>
      <c r="AV442" s="27">
        <v>3.44</v>
      </c>
      <c r="AW442" s="27">
        <v>2.34</v>
      </c>
      <c r="AX442" s="27">
        <v>2.6063999999999998</v>
      </c>
      <c r="AY442">
        <v>2.6063999999999998</v>
      </c>
      <c r="AZ442">
        <v>6.4873336424382799</v>
      </c>
    </row>
    <row r="443" spans="1:55" s="5" customFormat="1" x14ac:dyDescent="0.3">
      <c r="A443" s="2" t="s">
        <v>63</v>
      </c>
      <c r="B443" s="36" t="s">
        <v>777</v>
      </c>
      <c r="C443" s="36"/>
      <c r="D443" s="2"/>
      <c r="E443" s="2"/>
      <c r="F443" s="2">
        <v>3.49</v>
      </c>
      <c r="G443" s="2" t="s">
        <v>362</v>
      </c>
      <c r="H443" s="37">
        <v>-1</v>
      </c>
      <c r="I443" s="2">
        <v>-1</v>
      </c>
      <c r="J443" s="2"/>
      <c r="K443" s="2">
        <v>1</v>
      </c>
      <c r="L443" s="31">
        <v>0</v>
      </c>
      <c r="M443">
        <v>0</v>
      </c>
      <c r="N443">
        <v>0</v>
      </c>
      <c r="O443" s="2">
        <v>3.8531</v>
      </c>
      <c r="P443" s="2">
        <v>3.8531</v>
      </c>
      <c r="Q443" s="2">
        <v>16.2151</v>
      </c>
      <c r="R443" s="2" t="s">
        <v>523</v>
      </c>
      <c r="T443" s="43">
        <v>0</v>
      </c>
      <c r="W443">
        <v>0</v>
      </c>
      <c r="X443"/>
      <c r="Y443"/>
      <c r="Z443">
        <v>0</v>
      </c>
      <c r="AA443"/>
      <c r="AB443"/>
      <c r="AD443" s="5">
        <v>20</v>
      </c>
      <c r="AE443" s="57">
        <f t="shared" si="24"/>
        <v>240.73553001411099</v>
      </c>
      <c r="AF443" s="59">
        <v>0</v>
      </c>
      <c r="AG443" s="57">
        <v>0</v>
      </c>
      <c r="AH443" s="57">
        <v>0</v>
      </c>
      <c r="AI443" s="54">
        <f t="shared" si="28"/>
        <v>8.3078721279022161E-2</v>
      </c>
      <c r="AJ443" s="54"/>
      <c r="AK443" s="54"/>
      <c r="AL443" s="54"/>
      <c r="AM443" s="5">
        <v>1.75</v>
      </c>
      <c r="AN443" s="5">
        <v>2.5</v>
      </c>
      <c r="AO443" s="5">
        <v>0.75</v>
      </c>
      <c r="AP443" s="5">
        <v>0</v>
      </c>
      <c r="AQ443" s="5">
        <v>0.35</v>
      </c>
      <c r="AR443" s="5">
        <v>0.5</v>
      </c>
      <c r="AS443" s="5">
        <v>0.15</v>
      </c>
      <c r="AT443" s="5">
        <v>0</v>
      </c>
      <c r="AU443" s="43">
        <v>1</v>
      </c>
      <c r="AV443" s="43">
        <v>3.44</v>
      </c>
      <c r="AW443" s="43">
        <v>2.44</v>
      </c>
      <c r="AX443" s="43">
        <v>2.7124999999999999</v>
      </c>
      <c r="AY443" s="5">
        <v>2.7124999999999999</v>
      </c>
      <c r="AZ443" s="5">
        <v>6.264025610615688</v>
      </c>
      <c r="BA443" s="62"/>
      <c r="BB443" s="62"/>
      <c r="BC443" s="62"/>
    </row>
    <row r="444" spans="1:55" s="5" customFormat="1" x14ac:dyDescent="0.3">
      <c r="A444" s="2" t="s">
        <v>363</v>
      </c>
      <c r="B444" s="50" t="s">
        <v>1032</v>
      </c>
      <c r="C444" s="36"/>
      <c r="D444" s="2"/>
      <c r="E444" s="2"/>
      <c r="F444" s="2">
        <v>3.56</v>
      </c>
      <c r="G444" s="2" t="s">
        <v>362</v>
      </c>
      <c r="H444" s="37">
        <v>-1</v>
      </c>
      <c r="I444" s="2">
        <v>-1</v>
      </c>
      <c r="J444" s="2"/>
      <c r="K444" s="2">
        <v>1</v>
      </c>
      <c r="L444" s="31">
        <v>0</v>
      </c>
      <c r="M444">
        <v>0</v>
      </c>
      <c r="N444">
        <v>0</v>
      </c>
      <c r="O444" s="2">
        <v>3.86</v>
      </c>
      <c r="P444" s="2">
        <v>3.86</v>
      </c>
      <c r="Q444" s="2">
        <v>16.079999999999998</v>
      </c>
      <c r="R444" s="2" t="s">
        <v>523</v>
      </c>
      <c r="T444" s="43">
        <v>0</v>
      </c>
      <c r="W444">
        <v>0</v>
      </c>
      <c r="X444"/>
      <c r="Y444"/>
      <c r="Z444">
        <v>0</v>
      </c>
      <c r="AA444"/>
      <c r="AB444"/>
      <c r="AD444" s="5">
        <v>20</v>
      </c>
      <c r="AE444" s="57">
        <f t="shared" si="24"/>
        <v>239.58556799999997</v>
      </c>
      <c r="AF444" s="59">
        <v>0</v>
      </c>
      <c r="AG444" s="57">
        <v>0</v>
      </c>
      <c r="AH444" s="57">
        <v>0</v>
      </c>
      <c r="AI444" s="54">
        <f t="shared" si="28"/>
        <v>8.34774822496821E-2</v>
      </c>
      <c r="AJ444" s="54"/>
      <c r="AK444" s="54"/>
      <c r="AL444" s="54"/>
      <c r="AM444" s="5">
        <v>1.5909090909090911</v>
      </c>
      <c r="AN444" s="5">
        <v>1.9090909090909089</v>
      </c>
      <c r="AO444" s="5">
        <v>0.54545454545454541</v>
      </c>
      <c r="AP444" s="5">
        <v>0</v>
      </c>
      <c r="AQ444" s="5">
        <v>0.3932584269662921</v>
      </c>
      <c r="AR444" s="5">
        <v>0.47191011235955049</v>
      </c>
      <c r="AS444" s="5">
        <v>0.1348314606741573</v>
      </c>
      <c r="AT444" s="5">
        <v>0</v>
      </c>
      <c r="AU444" s="43">
        <v>1</v>
      </c>
      <c r="AV444" s="43">
        <v>3.44</v>
      </c>
      <c r="AW444" s="43">
        <v>2.44</v>
      </c>
      <c r="AX444" s="43">
        <v>2.5886363636363638</v>
      </c>
      <c r="AY444" s="5">
        <v>2.588636363636363</v>
      </c>
      <c r="AZ444" s="5">
        <v>6.4712814579593632</v>
      </c>
      <c r="BA444" s="62"/>
      <c r="BB444" s="62"/>
      <c r="BC444" s="62"/>
    </row>
    <row r="445" spans="1:55" s="5" customFormat="1" x14ac:dyDescent="0.3">
      <c r="A445" s="2" t="s">
        <v>364</v>
      </c>
      <c r="B445" s="50" t="s">
        <v>1033</v>
      </c>
      <c r="C445" s="36"/>
      <c r="D445" s="2"/>
      <c r="E445" s="2"/>
      <c r="F445" s="2">
        <v>3.6</v>
      </c>
      <c r="G445" s="2" t="s">
        <v>362</v>
      </c>
      <c r="H445" s="37">
        <v>-1</v>
      </c>
      <c r="I445" s="2">
        <v>-1</v>
      </c>
      <c r="J445" s="2"/>
      <c r="K445" s="2">
        <v>1</v>
      </c>
      <c r="L445" s="31">
        <v>0</v>
      </c>
      <c r="M445">
        <v>0</v>
      </c>
      <c r="N445">
        <v>0</v>
      </c>
      <c r="O445" s="2">
        <v>3.87</v>
      </c>
      <c r="P445" s="2">
        <v>3.87</v>
      </c>
      <c r="Q445" s="2">
        <v>20.49</v>
      </c>
      <c r="R445" s="2" t="s">
        <v>523</v>
      </c>
      <c r="T445" s="43">
        <v>0</v>
      </c>
      <c r="W445">
        <v>0</v>
      </c>
      <c r="X445"/>
      <c r="Y445"/>
      <c r="Z445">
        <v>0</v>
      </c>
      <c r="AA445"/>
      <c r="AB445"/>
      <c r="AD445" s="5">
        <v>20</v>
      </c>
      <c r="AE445" s="57">
        <f t="shared" si="24"/>
        <v>306.87668099999996</v>
      </c>
      <c r="AF445" s="59">
        <v>0</v>
      </c>
      <c r="AG445" s="57">
        <v>0</v>
      </c>
      <c r="AH445" s="57">
        <v>0</v>
      </c>
      <c r="AI445" s="54">
        <f t="shared" si="28"/>
        <v>6.517275908624677E-2</v>
      </c>
      <c r="AJ445" s="54"/>
      <c r="AK445" s="54"/>
      <c r="AL445" s="54"/>
      <c r="AM445" s="5">
        <v>1.56</v>
      </c>
      <c r="AN445" s="5">
        <v>1.76</v>
      </c>
      <c r="AO445" s="5">
        <v>0.48</v>
      </c>
      <c r="AP445" s="5">
        <v>0</v>
      </c>
      <c r="AQ445" s="5">
        <v>0.41052631578947368</v>
      </c>
      <c r="AR445" s="5">
        <v>0.4631578947368421</v>
      </c>
      <c r="AS445" s="5">
        <v>0.12631578947368419</v>
      </c>
      <c r="AT445" s="5">
        <v>0</v>
      </c>
      <c r="AU445" s="43">
        <v>1</v>
      </c>
      <c r="AV445" s="43">
        <v>3.44</v>
      </c>
      <c r="AW445" s="43">
        <v>2.44</v>
      </c>
      <c r="AX445" s="43">
        <v>2.556</v>
      </c>
      <c r="AY445" s="5">
        <v>2.556</v>
      </c>
      <c r="AZ445" s="5">
        <v>6.5192970192323214</v>
      </c>
      <c r="BA445" s="62"/>
      <c r="BB445" s="62"/>
      <c r="BC445" s="62"/>
    </row>
    <row r="446" spans="1:55" s="5" customFormat="1" x14ac:dyDescent="0.3">
      <c r="A446" s="2" t="s">
        <v>365</v>
      </c>
      <c r="B446" s="50" t="s">
        <v>1034</v>
      </c>
      <c r="C446" s="36"/>
      <c r="D446" s="2"/>
      <c r="E446" s="2"/>
      <c r="F446" s="2">
        <v>3.55</v>
      </c>
      <c r="G446" s="2" t="s">
        <v>362</v>
      </c>
      <c r="H446" s="37">
        <v>-1</v>
      </c>
      <c r="I446" s="2">
        <v>-1</v>
      </c>
      <c r="J446" s="2"/>
      <c r="K446" s="2">
        <v>1</v>
      </c>
      <c r="L446" s="31">
        <v>0</v>
      </c>
      <c r="M446">
        <v>0</v>
      </c>
      <c r="N446">
        <v>0</v>
      </c>
      <c r="O446" s="2">
        <v>3.87</v>
      </c>
      <c r="P446" s="2">
        <v>3.87</v>
      </c>
      <c r="Q446" s="2">
        <v>22.22</v>
      </c>
      <c r="R446" s="2" t="s">
        <v>523</v>
      </c>
      <c r="T446" s="43">
        <v>0</v>
      </c>
      <c r="W446">
        <v>0</v>
      </c>
      <c r="X446"/>
      <c r="Y446"/>
      <c r="Z446">
        <v>0</v>
      </c>
      <c r="AA446"/>
      <c r="AB446"/>
      <c r="AD446" s="5">
        <v>20</v>
      </c>
      <c r="AE446" s="57">
        <f t="shared" si="24"/>
        <v>332.78671800000001</v>
      </c>
      <c r="AF446" s="59">
        <v>0</v>
      </c>
      <c r="AG446" s="57">
        <v>0</v>
      </c>
      <c r="AH446" s="57">
        <v>0</v>
      </c>
      <c r="AI446" s="54">
        <f t="shared" si="28"/>
        <v>6.0098552370710899E-2</v>
      </c>
      <c r="AJ446" s="54"/>
      <c r="AK446" s="54"/>
      <c r="AL446" s="54"/>
      <c r="AM446" s="5">
        <v>1.535714285714286</v>
      </c>
      <c r="AN446" s="5">
        <v>1.642857142857143</v>
      </c>
      <c r="AO446" s="5">
        <v>0.42857142857142849</v>
      </c>
      <c r="AP446" s="5">
        <v>0</v>
      </c>
      <c r="AQ446" s="5">
        <v>0.42574257425742579</v>
      </c>
      <c r="AR446" s="5">
        <v>0.45544554455445541</v>
      </c>
      <c r="AS446" s="5">
        <v>0.11881188118811881</v>
      </c>
      <c r="AT446" s="5">
        <v>0</v>
      </c>
      <c r="AU446" s="43">
        <v>1</v>
      </c>
      <c r="AV446" s="43">
        <v>3.44</v>
      </c>
      <c r="AW446" s="43">
        <v>2.44</v>
      </c>
      <c r="AX446" s="43">
        <v>2.530357142857143</v>
      </c>
      <c r="AY446" s="5">
        <v>2.530357142857143</v>
      </c>
      <c r="AZ446" s="5">
        <v>6.5570235316610717</v>
      </c>
      <c r="BA446" s="62"/>
      <c r="BB446" s="62"/>
      <c r="BC446" s="62"/>
    </row>
    <row r="447" spans="1:55" s="5" customFormat="1" x14ac:dyDescent="0.3">
      <c r="A447" s="2" t="s">
        <v>366</v>
      </c>
      <c r="B447" s="50" t="s">
        <v>1035</v>
      </c>
      <c r="C447" s="36"/>
      <c r="D447" s="2"/>
      <c r="E447" s="2"/>
      <c r="F447" s="2">
        <v>3.62</v>
      </c>
      <c r="G447" s="2" t="s">
        <v>362</v>
      </c>
      <c r="H447" s="37">
        <v>-1</v>
      </c>
      <c r="I447" s="2">
        <v>-1</v>
      </c>
      <c r="J447" s="2"/>
      <c r="K447" s="2">
        <v>1</v>
      </c>
      <c r="L447" s="31">
        <v>0</v>
      </c>
      <c r="M447">
        <v>0</v>
      </c>
      <c r="N447">
        <v>0</v>
      </c>
      <c r="O447" s="2">
        <v>3.86</v>
      </c>
      <c r="P447" s="2">
        <v>3.86</v>
      </c>
      <c r="Q447" s="2">
        <v>25.35</v>
      </c>
      <c r="R447" s="2" t="s">
        <v>523</v>
      </c>
      <c r="T447" s="43">
        <v>0</v>
      </c>
      <c r="W447">
        <v>0</v>
      </c>
      <c r="X447"/>
      <c r="Y447"/>
      <c r="Z447">
        <v>0</v>
      </c>
      <c r="AA447"/>
      <c r="AB447"/>
      <c r="AD447" s="5">
        <v>20</v>
      </c>
      <c r="AE447" s="57">
        <f t="shared" si="24"/>
        <v>377.70486</v>
      </c>
      <c r="AF447" s="59">
        <v>0</v>
      </c>
      <c r="AG447" s="57">
        <v>0</v>
      </c>
      <c r="AH447" s="57">
        <v>0</v>
      </c>
      <c r="AI447" s="54">
        <f t="shared" si="28"/>
        <v>5.2951397024650411E-2</v>
      </c>
      <c r="AJ447" s="54"/>
      <c r="AK447" s="54"/>
      <c r="AL447" s="54"/>
      <c r="AM447" s="5">
        <v>1.5161290322580649</v>
      </c>
      <c r="AN447" s="5">
        <v>1.5483870967741939</v>
      </c>
      <c r="AO447" s="5">
        <v>0.38709677419354838</v>
      </c>
      <c r="AP447" s="5">
        <v>0</v>
      </c>
      <c r="AQ447" s="5">
        <v>0.43925233644859812</v>
      </c>
      <c r="AR447" s="5">
        <v>0.44859813084112149</v>
      </c>
      <c r="AS447" s="5">
        <v>0.1121495327102804</v>
      </c>
      <c r="AT447" s="5">
        <v>0</v>
      </c>
      <c r="AU447" s="43">
        <v>1</v>
      </c>
      <c r="AV447" s="43">
        <v>3.44</v>
      </c>
      <c r="AW447" s="43">
        <v>2.44</v>
      </c>
      <c r="AX447" s="43">
        <v>2.5096774193548388</v>
      </c>
      <c r="AY447" s="5">
        <v>2.5096774193548388</v>
      </c>
      <c r="AZ447" s="5">
        <v>6.587448138458452</v>
      </c>
      <c r="BA447" s="62"/>
      <c r="BB447" s="62"/>
      <c r="BC447" s="62"/>
    </row>
    <row r="448" spans="1:55" s="5" customFormat="1" x14ac:dyDescent="0.3">
      <c r="A448" s="2" t="s">
        <v>367</v>
      </c>
      <c r="B448" s="50" t="s">
        <v>1036</v>
      </c>
      <c r="C448" s="36"/>
      <c r="D448" s="2"/>
      <c r="E448" s="2"/>
      <c r="F448" s="2">
        <v>3.55</v>
      </c>
      <c r="G448" s="2" t="s">
        <v>362</v>
      </c>
      <c r="H448" s="37">
        <v>-1</v>
      </c>
      <c r="I448" s="2">
        <v>-1</v>
      </c>
      <c r="J448" s="2"/>
      <c r="K448" s="2">
        <v>1</v>
      </c>
      <c r="L448" s="31">
        <v>0</v>
      </c>
      <c r="M448">
        <v>0</v>
      </c>
      <c r="N448">
        <v>0</v>
      </c>
      <c r="O448" s="2">
        <v>3.86</v>
      </c>
      <c r="P448" s="2">
        <v>3.86</v>
      </c>
      <c r="Q448" s="2">
        <v>29.53</v>
      </c>
      <c r="R448" s="2" t="s">
        <v>523</v>
      </c>
      <c r="T448" s="43">
        <v>0</v>
      </c>
      <c r="W448">
        <v>0</v>
      </c>
      <c r="X448"/>
      <c r="Y448"/>
      <c r="Z448">
        <v>0</v>
      </c>
      <c r="AA448"/>
      <c r="AB448"/>
      <c r="AD448" s="5">
        <v>20</v>
      </c>
      <c r="AE448" s="57">
        <f t="shared" si="24"/>
        <v>439.98518799999999</v>
      </c>
      <c r="AF448" s="59">
        <v>0</v>
      </c>
      <c r="AG448" s="57">
        <v>0</v>
      </c>
      <c r="AH448" s="57">
        <v>0</v>
      </c>
      <c r="AI448" s="54">
        <f t="shared" si="28"/>
        <v>4.5456075671347372E-2</v>
      </c>
      <c r="AJ448" s="54"/>
      <c r="AK448" s="54"/>
      <c r="AL448" s="54"/>
      <c r="AM448" s="5">
        <v>1.486486486486486</v>
      </c>
      <c r="AN448" s="5">
        <v>1.405405405405405</v>
      </c>
      <c r="AO448" s="5">
        <v>0.32432432432432429</v>
      </c>
      <c r="AP448" s="5">
        <v>0</v>
      </c>
      <c r="AQ448" s="5">
        <v>0.4621848739495798</v>
      </c>
      <c r="AR448" s="5">
        <v>0.43697478991596639</v>
      </c>
      <c r="AS448" s="5">
        <v>0.1008403361344538</v>
      </c>
      <c r="AT448" s="5">
        <v>0</v>
      </c>
      <c r="AU448" s="43">
        <v>1</v>
      </c>
      <c r="AV448" s="43">
        <v>3.44</v>
      </c>
      <c r="AW448" s="43">
        <v>2.44</v>
      </c>
      <c r="AX448" s="43">
        <v>2.4783783783783782</v>
      </c>
      <c r="AY448" s="5">
        <v>2.478378378378379</v>
      </c>
      <c r="AZ448" s="5">
        <v>6.6334961919896216</v>
      </c>
      <c r="BA448" s="62"/>
      <c r="BB448" s="62"/>
      <c r="BC448" s="62"/>
    </row>
    <row r="449" spans="1:55" s="5" customFormat="1" x14ac:dyDescent="0.3">
      <c r="A449" s="2" t="s">
        <v>368</v>
      </c>
      <c r="B449" s="50" t="s">
        <v>1037</v>
      </c>
      <c r="C449" s="36"/>
      <c r="D449" s="2"/>
      <c r="E449" s="2"/>
      <c r="F449" s="2">
        <v>2.6</v>
      </c>
      <c r="G449" s="2" t="s">
        <v>362</v>
      </c>
      <c r="H449" s="37">
        <v>-1</v>
      </c>
      <c r="I449" s="2">
        <v>-1</v>
      </c>
      <c r="J449" s="2"/>
      <c r="K449" s="2">
        <v>1</v>
      </c>
      <c r="L449" s="31">
        <v>0</v>
      </c>
      <c r="M449">
        <v>0</v>
      </c>
      <c r="N449">
        <v>0</v>
      </c>
      <c r="O449" s="2">
        <v>3.86</v>
      </c>
      <c r="P449" s="2">
        <v>3.86</v>
      </c>
      <c r="Q449" s="2">
        <v>33.53</v>
      </c>
      <c r="R449" s="2" t="s">
        <v>523</v>
      </c>
      <c r="T449" s="43">
        <v>0</v>
      </c>
      <c r="W449">
        <v>0</v>
      </c>
      <c r="X449"/>
      <c r="Y449"/>
      <c r="Z449">
        <v>0</v>
      </c>
      <c r="AA449"/>
      <c r="AB449"/>
      <c r="AD449" s="5">
        <v>20</v>
      </c>
      <c r="AE449" s="57">
        <f t="shared" si="24"/>
        <v>499.58358800000002</v>
      </c>
      <c r="AF449" s="59">
        <v>0</v>
      </c>
      <c r="AG449" s="57">
        <v>0</v>
      </c>
      <c r="AH449" s="57">
        <v>0</v>
      </c>
      <c r="AI449" s="54">
        <f t="shared" ref="AI449:AI462" si="29">K449*AD449/AE449</f>
        <v>4.0033340726957585E-2</v>
      </c>
      <c r="AJ449" s="54"/>
      <c r="AK449" s="54"/>
      <c r="AL449" s="54"/>
      <c r="AM449" s="5">
        <v>1.4651162790697669</v>
      </c>
      <c r="AN449" s="5">
        <v>1.3023255813953489</v>
      </c>
      <c r="AO449" s="5">
        <v>0.27906976744186052</v>
      </c>
      <c r="AP449" s="5">
        <v>0</v>
      </c>
      <c r="AQ449" s="5">
        <v>0.48091603053435111</v>
      </c>
      <c r="AR449" s="5">
        <v>0.4274809160305344</v>
      </c>
      <c r="AS449" s="5">
        <v>9.1603053435114504E-2</v>
      </c>
      <c r="AT449" s="5">
        <v>0</v>
      </c>
      <c r="AU449" s="43">
        <v>1</v>
      </c>
      <c r="AV449" s="43">
        <v>3.44</v>
      </c>
      <c r="AW449" s="43">
        <v>2.44</v>
      </c>
      <c r="AX449" s="43">
        <v>2.4558139534883718</v>
      </c>
      <c r="AY449" s="5">
        <v>2.4558139534883718</v>
      </c>
      <c r="AZ449" s="5">
        <v>6.6666936259306979</v>
      </c>
      <c r="BA449" s="62"/>
      <c r="BB449" s="62"/>
      <c r="BC449" s="62"/>
    </row>
    <row r="450" spans="1:55" x14ac:dyDescent="0.3">
      <c r="A450" s="2" t="s">
        <v>353</v>
      </c>
      <c r="B450" s="15" t="s">
        <v>838</v>
      </c>
      <c r="C450" s="15"/>
      <c r="F450" s="2">
        <v>3.44</v>
      </c>
      <c r="G450" s="2" t="s">
        <v>380</v>
      </c>
      <c r="H450" s="11">
        <v>-1</v>
      </c>
      <c r="I450">
        <v>-1</v>
      </c>
      <c r="J450"/>
      <c r="K450" s="2">
        <v>2</v>
      </c>
      <c r="L450" s="27">
        <v>0</v>
      </c>
      <c r="M450">
        <v>0</v>
      </c>
      <c r="N450">
        <v>0</v>
      </c>
      <c r="O450" s="2">
        <v>3.79</v>
      </c>
      <c r="P450" s="2">
        <v>3.79</v>
      </c>
      <c r="Q450" s="2">
        <v>27.2</v>
      </c>
      <c r="R450" s="2" t="s">
        <v>523</v>
      </c>
      <c r="S450" s="2">
        <v>13.6</v>
      </c>
      <c r="T450" s="27">
        <v>0</v>
      </c>
      <c r="U450"/>
      <c r="V450"/>
      <c r="W450">
        <v>0</v>
      </c>
      <c r="Z450">
        <v>0</v>
      </c>
      <c r="AD450">
        <v>20</v>
      </c>
      <c r="AE450" s="57">
        <f t="shared" ref="AE450:AE513" si="30">O450*P450*Q450</f>
        <v>390.70352000000003</v>
      </c>
      <c r="AF450" s="59">
        <v>0</v>
      </c>
      <c r="AG450" s="57">
        <v>0</v>
      </c>
      <c r="AH450" s="57">
        <v>0</v>
      </c>
      <c r="AI450" s="54">
        <f t="shared" si="29"/>
        <v>0.10237942058981193</v>
      </c>
      <c r="AM450" s="30">
        <v>1.882352941176471</v>
      </c>
      <c r="AN450" s="30">
        <v>2.3529411764705879</v>
      </c>
      <c r="AO450" s="30">
        <v>0.47058823529411759</v>
      </c>
      <c r="AP450" s="30">
        <v>0</v>
      </c>
      <c r="AQ450" s="30">
        <v>0.4</v>
      </c>
      <c r="AR450" s="30">
        <v>0.5</v>
      </c>
      <c r="AS450" s="30">
        <v>9.9999999999999992E-2</v>
      </c>
      <c r="AT450" s="30">
        <v>0</v>
      </c>
      <c r="AU450" s="27">
        <v>1.1000000000000001</v>
      </c>
      <c r="AV450" s="27">
        <v>3.44</v>
      </c>
      <c r="AW450" s="27">
        <v>2.34</v>
      </c>
      <c r="AX450" s="27">
        <v>2.6835294117647059</v>
      </c>
      <c r="AY450">
        <v>2.6835294117647059</v>
      </c>
      <c r="AZ450">
        <v>6.2493398705707062</v>
      </c>
    </row>
    <row r="451" spans="1:55" x14ac:dyDescent="0.3">
      <c r="A451" s="2" t="s">
        <v>369</v>
      </c>
      <c r="B451" s="20" t="s">
        <v>1038</v>
      </c>
      <c r="C451" s="15"/>
      <c r="F451" s="2">
        <v>3.34</v>
      </c>
      <c r="G451" s="2" t="s">
        <v>380</v>
      </c>
      <c r="H451" s="11">
        <v>-1</v>
      </c>
      <c r="I451">
        <v>-1</v>
      </c>
      <c r="J451"/>
      <c r="K451" s="2">
        <v>2</v>
      </c>
      <c r="L451" s="27">
        <v>0</v>
      </c>
      <c r="M451">
        <v>0</v>
      </c>
      <c r="N451">
        <v>0</v>
      </c>
      <c r="O451" s="2">
        <v>3.83</v>
      </c>
      <c r="P451" s="2">
        <v>3.83</v>
      </c>
      <c r="Q451" s="2">
        <v>36.700000000000003</v>
      </c>
      <c r="R451" s="2" t="s">
        <v>523</v>
      </c>
      <c r="S451" s="2">
        <v>18.399999999999999</v>
      </c>
      <c r="T451" s="27">
        <v>0</v>
      </c>
      <c r="U451"/>
      <c r="V451"/>
      <c r="W451">
        <v>0</v>
      </c>
      <c r="Z451">
        <v>0</v>
      </c>
      <c r="AD451">
        <v>20</v>
      </c>
      <c r="AE451" s="57">
        <f t="shared" si="30"/>
        <v>538.34863000000007</v>
      </c>
      <c r="AF451" s="59">
        <v>0</v>
      </c>
      <c r="AG451" s="57">
        <v>0</v>
      </c>
      <c r="AH451" s="57">
        <v>0</v>
      </c>
      <c r="AI451" s="54">
        <f t="shared" si="29"/>
        <v>7.4301294311829108E-2</v>
      </c>
      <c r="AM451" s="30">
        <v>1.7391304347826091</v>
      </c>
      <c r="AN451" s="30">
        <v>1.956521739130435</v>
      </c>
      <c r="AO451" s="30">
        <v>0.34782608695652167</v>
      </c>
      <c r="AP451" s="30">
        <v>0</v>
      </c>
      <c r="AQ451" s="30">
        <v>0.43010752688172038</v>
      </c>
      <c r="AR451" s="30">
        <v>0.48387096774193539</v>
      </c>
      <c r="AS451" s="30">
        <v>8.6021505376344079E-2</v>
      </c>
      <c r="AT451" s="30">
        <v>0</v>
      </c>
      <c r="AU451" s="27">
        <v>1.1000000000000001</v>
      </c>
      <c r="AV451" s="27">
        <v>3.44</v>
      </c>
      <c r="AW451" s="27">
        <v>2.34</v>
      </c>
      <c r="AX451" s="27">
        <v>2.609130434782609</v>
      </c>
      <c r="AY451">
        <v>2.609130434782609</v>
      </c>
      <c r="AZ451">
        <v>6.4538308176133041</v>
      </c>
    </row>
    <row r="452" spans="1:55" x14ac:dyDescent="0.3">
      <c r="A452" s="2" t="s">
        <v>370</v>
      </c>
      <c r="B452" s="20" t="s">
        <v>1030</v>
      </c>
      <c r="C452" s="15"/>
      <c r="F452" s="2">
        <v>3.39</v>
      </c>
      <c r="G452" s="2" t="s">
        <v>380</v>
      </c>
      <c r="H452" s="11">
        <v>-1</v>
      </c>
      <c r="I452">
        <v>-1</v>
      </c>
      <c r="J452"/>
      <c r="K452" s="2">
        <v>1</v>
      </c>
      <c r="L452" s="27">
        <v>0</v>
      </c>
      <c r="M452">
        <v>0</v>
      </c>
      <c r="N452">
        <v>0</v>
      </c>
      <c r="O452" s="2">
        <v>3.82</v>
      </c>
      <c r="P452" s="2">
        <v>3.82</v>
      </c>
      <c r="Q452" s="2">
        <v>20.2</v>
      </c>
      <c r="R452" s="2" t="s">
        <v>523</v>
      </c>
      <c r="S452" s="2">
        <v>20.2</v>
      </c>
      <c r="T452" s="27">
        <v>0</v>
      </c>
      <c r="U452"/>
      <c r="V452"/>
      <c r="W452">
        <v>0</v>
      </c>
      <c r="Z452">
        <v>0</v>
      </c>
      <c r="AD452">
        <v>20</v>
      </c>
      <c r="AE452" s="57">
        <f t="shared" si="30"/>
        <v>294.76648</v>
      </c>
      <c r="AF452" s="59">
        <v>0</v>
      </c>
      <c r="AG452" s="57">
        <v>0</v>
      </c>
      <c r="AH452" s="57">
        <v>0</v>
      </c>
      <c r="AI452" s="54">
        <f t="shared" si="29"/>
        <v>6.7850320022819419E-2</v>
      </c>
      <c r="AM452" s="30">
        <v>1.6923076923076921</v>
      </c>
      <c r="AN452" s="30">
        <v>1.8076923076923079</v>
      </c>
      <c r="AO452" s="30">
        <v>0.30769230769230771</v>
      </c>
      <c r="AP452" s="30">
        <v>0</v>
      </c>
      <c r="AQ452" s="30">
        <v>0.44444444444444448</v>
      </c>
      <c r="AR452" s="30">
        <v>0.47474747474747481</v>
      </c>
      <c r="AS452" s="30">
        <v>8.0808080808080815E-2</v>
      </c>
      <c r="AT452" s="30">
        <v>0</v>
      </c>
      <c r="AU452" s="27">
        <v>1.1000000000000001</v>
      </c>
      <c r="AV452" s="27">
        <v>3.44</v>
      </c>
      <c r="AW452" s="27">
        <v>2.34</v>
      </c>
      <c r="AX452" s="27">
        <v>2.5753846153846158</v>
      </c>
      <c r="AY452">
        <v>2.5753846153846149</v>
      </c>
      <c r="AZ452">
        <v>6.5020131619541548</v>
      </c>
    </row>
    <row r="453" spans="1:55" x14ac:dyDescent="0.3">
      <c r="A453" s="2" t="s">
        <v>371</v>
      </c>
      <c r="B453" s="20" t="s">
        <v>1039</v>
      </c>
      <c r="C453" s="15"/>
      <c r="F453" s="2">
        <v>3.4</v>
      </c>
      <c r="G453" s="2" t="s">
        <v>380</v>
      </c>
      <c r="H453" s="11">
        <v>-1</v>
      </c>
      <c r="I453">
        <v>-1</v>
      </c>
      <c r="J453"/>
      <c r="K453" s="2">
        <v>1</v>
      </c>
      <c r="L453" s="27">
        <v>0</v>
      </c>
      <c r="M453">
        <v>0</v>
      </c>
      <c r="N453">
        <v>0</v>
      </c>
      <c r="O453" s="2">
        <v>3.82</v>
      </c>
      <c r="P453" s="2">
        <v>3.82</v>
      </c>
      <c r="Q453" s="2">
        <v>21.7</v>
      </c>
      <c r="R453" s="2" t="s">
        <v>523</v>
      </c>
      <c r="S453" s="2">
        <v>21.7</v>
      </c>
      <c r="T453" s="27">
        <v>0</v>
      </c>
      <c r="U453"/>
      <c r="V453"/>
      <c r="W453">
        <v>0</v>
      </c>
      <c r="Z453">
        <v>0</v>
      </c>
      <c r="AD453">
        <v>20</v>
      </c>
      <c r="AE453" s="57">
        <f t="shared" si="30"/>
        <v>316.65508</v>
      </c>
      <c r="AF453" s="59">
        <v>0</v>
      </c>
      <c r="AG453" s="57">
        <v>0</v>
      </c>
      <c r="AH453" s="57">
        <v>0</v>
      </c>
      <c r="AI453" s="54">
        <f t="shared" si="29"/>
        <v>6.3160205735527761E-2</v>
      </c>
      <c r="AM453" s="30">
        <v>1.655172413793103</v>
      </c>
      <c r="AN453" s="30">
        <v>1.6896551724137929</v>
      </c>
      <c r="AO453" s="30">
        <v>0.27586206896551718</v>
      </c>
      <c r="AP453" s="30">
        <v>0</v>
      </c>
      <c r="AQ453" s="30">
        <v>0.45714285714285707</v>
      </c>
      <c r="AR453" s="30">
        <v>0.46666666666666667</v>
      </c>
      <c r="AS453" s="30">
        <v>7.6190476190476197E-2</v>
      </c>
      <c r="AT453" s="30">
        <v>0</v>
      </c>
      <c r="AU453" s="27">
        <v>1.1000000000000001</v>
      </c>
      <c r="AV453" s="27">
        <v>3.44</v>
      </c>
      <c r="AW453" s="27">
        <v>2.34</v>
      </c>
      <c r="AX453" s="27">
        <v>2.5486206896551722</v>
      </c>
      <c r="AY453">
        <v>2.5486206896551722</v>
      </c>
      <c r="AZ453">
        <v>6.5402267453968976</v>
      </c>
    </row>
    <row r="454" spans="1:55" x14ac:dyDescent="0.3">
      <c r="A454" s="2" t="s">
        <v>372</v>
      </c>
      <c r="B454" s="20" t="s">
        <v>1040</v>
      </c>
      <c r="C454" s="15"/>
      <c r="F454" s="2">
        <v>3.42</v>
      </c>
      <c r="G454" s="2" t="s">
        <v>380</v>
      </c>
      <c r="H454" s="11">
        <v>-1</v>
      </c>
      <c r="I454">
        <v>-1</v>
      </c>
      <c r="J454"/>
      <c r="K454" s="2">
        <v>1</v>
      </c>
      <c r="L454" s="27">
        <v>0</v>
      </c>
      <c r="M454">
        <v>0</v>
      </c>
      <c r="N454">
        <v>0</v>
      </c>
      <c r="O454" s="2">
        <v>3.81</v>
      </c>
      <c r="P454" s="2">
        <v>3.81</v>
      </c>
      <c r="Q454" s="2">
        <v>24.7</v>
      </c>
      <c r="R454" s="2" t="s">
        <v>523</v>
      </c>
      <c r="S454" s="2">
        <v>24.7</v>
      </c>
      <c r="T454" s="27">
        <v>0</v>
      </c>
      <c r="U454"/>
      <c r="V454"/>
      <c r="W454">
        <v>0</v>
      </c>
      <c r="Z454">
        <v>0</v>
      </c>
      <c r="AD454">
        <v>20</v>
      </c>
      <c r="AE454" s="57">
        <f t="shared" si="30"/>
        <v>358.54766999999998</v>
      </c>
      <c r="AF454" s="59">
        <v>0</v>
      </c>
      <c r="AG454" s="57">
        <v>0</v>
      </c>
      <c r="AH454" s="57">
        <v>0</v>
      </c>
      <c r="AI454" s="54">
        <f t="shared" si="29"/>
        <v>5.5780588394285201E-2</v>
      </c>
      <c r="AM454" s="30">
        <v>1.625</v>
      </c>
      <c r="AN454" s="30">
        <v>1.59375</v>
      </c>
      <c r="AO454" s="30">
        <v>0.25</v>
      </c>
      <c r="AP454" s="30">
        <v>0</v>
      </c>
      <c r="AQ454" s="30">
        <v>0.46846846846846851</v>
      </c>
      <c r="AR454" s="30">
        <v>0.45945945945945948</v>
      </c>
      <c r="AS454" s="30">
        <v>7.2072072072072071E-2</v>
      </c>
      <c r="AT454" s="30">
        <v>0</v>
      </c>
      <c r="AU454" s="27">
        <v>1.1000000000000001</v>
      </c>
      <c r="AV454" s="27">
        <v>3.44</v>
      </c>
      <c r="AW454" s="27">
        <v>2.34</v>
      </c>
      <c r="AX454" s="27">
        <v>2.526875</v>
      </c>
      <c r="AY454">
        <v>2.526875</v>
      </c>
      <c r="AZ454">
        <v>6.5712752819441249</v>
      </c>
    </row>
    <row r="455" spans="1:55" x14ac:dyDescent="0.3">
      <c r="A455" s="2" t="s">
        <v>373</v>
      </c>
      <c r="B455" s="20" t="s">
        <v>1041</v>
      </c>
      <c r="C455" s="15"/>
      <c r="F455" s="2">
        <v>3.41</v>
      </c>
      <c r="G455" s="2" t="s">
        <v>380</v>
      </c>
      <c r="H455" s="11">
        <v>-1</v>
      </c>
      <c r="I455">
        <v>-1</v>
      </c>
      <c r="J455"/>
      <c r="K455" s="2">
        <v>1</v>
      </c>
      <c r="L455" s="27">
        <v>0</v>
      </c>
      <c r="M455">
        <v>0</v>
      </c>
      <c r="N455">
        <v>0</v>
      </c>
      <c r="O455" s="2">
        <v>3.87</v>
      </c>
      <c r="P455" s="2">
        <v>3.87</v>
      </c>
      <c r="Q455" s="2">
        <v>29.4</v>
      </c>
      <c r="R455" s="2" t="s">
        <v>523</v>
      </c>
      <c r="S455" s="2">
        <v>29.4</v>
      </c>
      <c r="T455" s="27">
        <v>0</v>
      </c>
      <c r="U455"/>
      <c r="V455"/>
      <c r="W455">
        <v>0</v>
      </c>
      <c r="Z455">
        <v>0</v>
      </c>
      <c r="AD455">
        <v>20</v>
      </c>
      <c r="AE455" s="57">
        <f t="shared" si="30"/>
        <v>440.32085999999998</v>
      </c>
      <c r="AF455" s="59">
        <v>0</v>
      </c>
      <c r="AG455" s="57">
        <v>0</v>
      </c>
      <c r="AH455" s="57">
        <v>0</v>
      </c>
      <c r="AI455" s="54">
        <f t="shared" si="29"/>
        <v>4.5421422914190351E-2</v>
      </c>
      <c r="AM455" s="30">
        <v>1.5789473684210531</v>
      </c>
      <c r="AN455" s="30">
        <v>1.4473684210526321</v>
      </c>
      <c r="AO455" s="30">
        <v>0.2105263157894737</v>
      </c>
      <c r="AP455" s="30">
        <v>0</v>
      </c>
      <c r="AQ455" s="30">
        <v>0.48780487804878048</v>
      </c>
      <c r="AR455" s="30">
        <v>0.44715447154471538</v>
      </c>
      <c r="AS455" s="30">
        <v>6.5040650406504058E-2</v>
      </c>
      <c r="AT455" s="30">
        <v>0</v>
      </c>
      <c r="AU455" s="27">
        <v>1.1000000000000001</v>
      </c>
      <c r="AV455" s="27">
        <v>3.44</v>
      </c>
      <c r="AW455" s="27">
        <v>2.34</v>
      </c>
      <c r="AX455" s="27">
        <v>2.4936842105263159</v>
      </c>
      <c r="AY455">
        <v>2.4936842105263159</v>
      </c>
      <c r="AZ455">
        <v>6.6186651535162104</v>
      </c>
    </row>
    <row r="456" spans="1:55" x14ac:dyDescent="0.3">
      <c r="A456" s="2" t="s">
        <v>374</v>
      </c>
      <c r="B456" s="20" t="s">
        <v>1042</v>
      </c>
      <c r="C456" s="15"/>
      <c r="F456" s="2">
        <v>3.4</v>
      </c>
      <c r="G456" s="2" t="s">
        <v>380</v>
      </c>
      <c r="H456" s="11">
        <v>-1</v>
      </c>
      <c r="I456">
        <v>-1</v>
      </c>
      <c r="J456"/>
      <c r="K456" s="2">
        <v>1</v>
      </c>
      <c r="L456" s="27">
        <v>0</v>
      </c>
      <c r="M456">
        <v>0</v>
      </c>
      <c r="N456">
        <v>0</v>
      </c>
      <c r="O456" s="2">
        <v>3.85</v>
      </c>
      <c r="P456" s="2">
        <v>3.85</v>
      </c>
      <c r="Q456" s="2">
        <v>34.200000000000003</v>
      </c>
      <c r="R456" s="2" t="s">
        <v>523</v>
      </c>
      <c r="S456" s="2">
        <v>34.200000000000003</v>
      </c>
      <c r="T456" s="27">
        <v>0</v>
      </c>
      <c r="U456"/>
      <c r="V456"/>
      <c r="W456">
        <v>0</v>
      </c>
      <c r="Z456">
        <v>0</v>
      </c>
      <c r="AD456">
        <v>20</v>
      </c>
      <c r="AE456" s="57">
        <f t="shared" si="30"/>
        <v>506.92950000000008</v>
      </c>
      <c r="AF456" s="59">
        <v>0</v>
      </c>
      <c r="AG456" s="57">
        <v>0</v>
      </c>
      <c r="AH456" s="57">
        <v>0</v>
      </c>
      <c r="AI456" s="54">
        <f t="shared" si="29"/>
        <v>3.9453217853764669E-2</v>
      </c>
      <c r="AM456" s="30">
        <v>1.545454545454545</v>
      </c>
      <c r="AN456" s="30">
        <v>1.3409090909090911</v>
      </c>
      <c r="AO456" s="30">
        <v>0.1818181818181818</v>
      </c>
      <c r="AP456" s="30">
        <v>0</v>
      </c>
      <c r="AQ456" s="30">
        <v>0.50370370370370365</v>
      </c>
      <c r="AR456" s="30">
        <v>0.437037037037037</v>
      </c>
      <c r="AS456" s="30">
        <v>5.9259259259259248E-2</v>
      </c>
      <c r="AT456" s="30">
        <v>0</v>
      </c>
      <c r="AU456" s="27">
        <v>1.1000000000000001</v>
      </c>
      <c r="AV456" s="27">
        <v>3.44</v>
      </c>
      <c r="AW456" s="27">
        <v>2.34</v>
      </c>
      <c r="AX456" s="27">
        <v>2.4695454545454552</v>
      </c>
      <c r="AY456">
        <v>2.4695454545454538</v>
      </c>
      <c r="AZ456">
        <v>6.6531305146595452</v>
      </c>
    </row>
    <row r="457" spans="1:55" x14ac:dyDescent="0.3">
      <c r="A457" s="2" t="s">
        <v>375</v>
      </c>
      <c r="B457" s="20" t="s">
        <v>1043</v>
      </c>
      <c r="C457" s="15"/>
      <c r="F457" s="2">
        <v>3.33</v>
      </c>
      <c r="G457" s="2" t="s">
        <v>380</v>
      </c>
      <c r="H457" s="11">
        <v>-1</v>
      </c>
      <c r="I457">
        <v>-1</v>
      </c>
      <c r="J457"/>
      <c r="K457" s="2">
        <v>2</v>
      </c>
      <c r="L457" s="27">
        <v>0</v>
      </c>
      <c r="M457">
        <v>0</v>
      </c>
      <c r="N457">
        <v>0</v>
      </c>
      <c r="O457" s="2">
        <v>3.81</v>
      </c>
      <c r="P457" s="2">
        <v>3.81</v>
      </c>
      <c r="Q457" s="2">
        <v>35.1</v>
      </c>
      <c r="R457" s="2" t="s">
        <v>523</v>
      </c>
      <c r="S457" s="2">
        <v>17.600000000000001</v>
      </c>
      <c r="T457" s="27">
        <v>0</v>
      </c>
      <c r="U457"/>
      <c r="V457"/>
      <c r="W457">
        <v>0</v>
      </c>
      <c r="Z457">
        <v>0</v>
      </c>
      <c r="AD457">
        <v>20</v>
      </c>
      <c r="AE457" s="57">
        <f t="shared" si="30"/>
        <v>509.51510999999999</v>
      </c>
      <c r="AF457" s="59">
        <v>0</v>
      </c>
      <c r="AG457" s="57">
        <v>0</v>
      </c>
      <c r="AH457" s="57">
        <v>0</v>
      </c>
      <c r="AI457" s="54">
        <f t="shared" si="29"/>
        <v>7.8506013295660648E-2</v>
      </c>
      <c r="AM457" s="30">
        <v>1.7727272727272729</v>
      </c>
      <c r="AN457" s="30">
        <v>2.0909090909090908</v>
      </c>
      <c r="AO457" s="30">
        <v>0.36363636363636359</v>
      </c>
      <c r="AP457" s="30">
        <v>0</v>
      </c>
      <c r="AQ457" s="30">
        <v>0.41935483870967738</v>
      </c>
      <c r="AR457" s="30">
        <v>0.49462365591397839</v>
      </c>
      <c r="AS457" s="30">
        <v>8.6021505376344079E-2</v>
      </c>
      <c r="AT457" s="30">
        <v>0</v>
      </c>
      <c r="AU457" s="27">
        <v>1.1000000000000001</v>
      </c>
      <c r="AV457" s="27">
        <v>3.44</v>
      </c>
      <c r="AW457" s="27">
        <v>2.34</v>
      </c>
      <c r="AX457" s="27">
        <v>2.645909090909091</v>
      </c>
      <c r="AY457">
        <v>2.645909090909091</v>
      </c>
      <c r="AZ457">
        <v>6.4349594388752269</v>
      </c>
    </row>
    <row r="458" spans="1:55" x14ac:dyDescent="0.3">
      <c r="A458" s="2" t="s">
        <v>376</v>
      </c>
      <c r="B458" s="20" t="s">
        <v>1031</v>
      </c>
      <c r="C458" s="15"/>
      <c r="F458" s="2">
        <v>3.41</v>
      </c>
      <c r="G458" s="2" t="s">
        <v>380</v>
      </c>
      <c r="H458" s="11">
        <v>-1</v>
      </c>
      <c r="I458">
        <v>-1</v>
      </c>
      <c r="J458"/>
      <c r="K458" s="2">
        <v>2</v>
      </c>
      <c r="L458" s="27">
        <v>0</v>
      </c>
      <c r="M458">
        <v>0</v>
      </c>
      <c r="N458">
        <v>0</v>
      </c>
      <c r="O458" s="2">
        <v>3.83</v>
      </c>
      <c r="P458" s="2">
        <v>3.83</v>
      </c>
      <c r="Q458" s="2">
        <v>39.5</v>
      </c>
      <c r="R458" s="2" t="s">
        <v>523</v>
      </c>
      <c r="S458" s="2">
        <v>19.8</v>
      </c>
      <c r="T458" s="27">
        <v>0</v>
      </c>
      <c r="U458"/>
      <c r="V458"/>
      <c r="W458">
        <v>0</v>
      </c>
      <c r="Z458">
        <v>0</v>
      </c>
      <c r="AD458">
        <v>20</v>
      </c>
      <c r="AE458" s="57">
        <f t="shared" si="30"/>
        <v>579.42155000000002</v>
      </c>
      <c r="AF458" s="59">
        <v>0</v>
      </c>
      <c r="AG458" s="57">
        <v>0</v>
      </c>
      <c r="AH458" s="57">
        <v>0</v>
      </c>
      <c r="AI458" s="54">
        <f t="shared" si="29"/>
        <v>6.9034367120104523E-2</v>
      </c>
      <c r="AM458" s="30">
        <v>1.72</v>
      </c>
      <c r="AN458" s="30">
        <v>1.92</v>
      </c>
      <c r="AO458" s="30">
        <v>0.32</v>
      </c>
      <c r="AP458" s="30">
        <v>0</v>
      </c>
      <c r="AQ458" s="30">
        <v>0.43434343434343442</v>
      </c>
      <c r="AR458" s="30">
        <v>0.48484848484848492</v>
      </c>
      <c r="AS458" s="30">
        <v>8.0808080808080815E-2</v>
      </c>
      <c r="AT458" s="30">
        <v>0</v>
      </c>
      <c r="AU458" s="27">
        <v>1.1000000000000001</v>
      </c>
      <c r="AV458" s="27">
        <v>3.44</v>
      </c>
      <c r="AW458" s="27">
        <v>2.34</v>
      </c>
      <c r="AX458" s="27">
        <v>2.6063999999999998</v>
      </c>
      <c r="AY458">
        <v>2.6063999999999998</v>
      </c>
      <c r="AZ458">
        <v>6.4873336424382799</v>
      </c>
    </row>
    <row r="459" spans="1:55" x14ac:dyDescent="0.3">
      <c r="A459" s="2" t="s">
        <v>377</v>
      </c>
      <c r="B459" s="20" t="s">
        <v>1044</v>
      </c>
      <c r="C459" s="15"/>
      <c r="F459" s="2">
        <v>3.38</v>
      </c>
      <c r="G459" s="2" t="s">
        <v>380</v>
      </c>
      <c r="H459" s="11">
        <v>-1</v>
      </c>
      <c r="I459">
        <v>-1</v>
      </c>
      <c r="J459"/>
      <c r="K459" s="2">
        <v>2</v>
      </c>
      <c r="L459" s="27">
        <v>0</v>
      </c>
      <c r="M459">
        <v>0</v>
      </c>
      <c r="N459">
        <v>0</v>
      </c>
      <c r="O459" s="2">
        <v>3.83</v>
      </c>
      <c r="P459" s="2">
        <v>3.83</v>
      </c>
      <c r="Q459" s="2">
        <v>44.2</v>
      </c>
      <c r="R459" s="2" t="s">
        <v>523</v>
      </c>
      <c r="S459" s="2">
        <v>22.1</v>
      </c>
      <c r="T459" s="27">
        <v>0</v>
      </c>
      <c r="U459"/>
      <c r="V459"/>
      <c r="W459">
        <v>0</v>
      </c>
      <c r="Z459">
        <v>0</v>
      </c>
      <c r="AD459">
        <v>20</v>
      </c>
      <c r="AE459" s="57">
        <f t="shared" si="30"/>
        <v>648.36538000000007</v>
      </c>
      <c r="AF459" s="59">
        <v>0</v>
      </c>
      <c r="AG459" s="57">
        <v>0</v>
      </c>
      <c r="AH459" s="57">
        <v>0</v>
      </c>
      <c r="AI459" s="54">
        <f t="shared" si="29"/>
        <v>6.1693608625432772E-2</v>
      </c>
      <c r="AM459" s="30">
        <v>1.678571428571429</v>
      </c>
      <c r="AN459" s="30">
        <v>1.785714285714286</v>
      </c>
      <c r="AO459" s="30">
        <v>0.2857142857142857</v>
      </c>
      <c r="AP459" s="30">
        <v>0</v>
      </c>
      <c r="AQ459" s="30">
        <v>0.44761904761904758</v>
      </c>
      <c r="AR459" s="30">
        <v>0.47619047619047622</v>
      </c>
      <c r="AS459" s="30">
        <v>7.6190476190476183E-2</v>
      </c>
      <c r="AT459" s="30">
        <v>0</v>
      </c>
      <c r="AU459" s="27">
        <v>1.1000000000000001</v>
      </c>
      <c r="AV459" s="27">
        <v>3.44</v>
      </c>
      <c r="AW459" s="27">
        <v>2.34</v>
      </c>
      <c r="AX459" s="27">
        <v>2.5753571428571429</v>
      </c>
      <c r="AY459">
        <v>2.5753571428571429</v>
      </c>
      <c r="AZ459">
        <v>6.5284848023806781</v>
      </c>
    </row>
    <row r="460" spans="1:55" x14ac:dyDescent="0.3">
      <c r="A460" s="2" t="s">
        <v>378</v>
      </c>
      <c r="B460" s="20" t="s">
        <v>1045</v>
      </c>
      <c r="C460" s="15"/>
      <c r="F460" s="2">
        <v>3.4</v>
      </c>
      <c r="G460" s="2" t="s">
        <v>380</v>
      </c>
      <c r="H460" s="11">
        <v>-1</v>
      </c>
      <c r="I460">
        <v>-1</v>
      </c>
      <c r="J460"/>
      <c r="K460" s="2">
        <v>2</v>
      </c>
      <c r="L460" s="27">
        <v>0</v>
      </c>
      <c r="M460">
        <v>0</v>
      </c>
      <c r="N460">
        <v>0</v>
      </c>
      <c r="O460" s="2">
        <v>3.82</v>
      </c>
      <c r="P460" s="2">
        <v>3.82</v>
      </c>
      <c r="Q460" s="2">
        <v>48.5</v>
      </c>
      <c r="R460" s="2" t="s">
        <v>523</v>
      </c>
      <c r="S460" s="2">
        <v>24.3</v>
      </c>
      <c r="T460" s="27">
        <v>0</v>
      </c>
      <c r="U460"/>
      <c r="V460"/>
      <c r="W460">
        <v>0</v>
      </c>
      <c r="Z460">
        <v>0</v>
      </c>
      <c r="AD460">
        <v>20</v>
      </c>
      <c r="AE460" s="57">
        <f t="shared" si="30"/>
        <v>707.73140000000001</v>
      </c>
      <c r="AF460" s="59">
        <v>0</v>
      </c>
      <c r="AG460" s="57">
        <v>0</v>
      </c>
      <c r="AH460" s="57">
        <v>0</v>
      </c>
      <c r="AI460" s="54">
        <f t="shared" si="29"/>
        <v>5.6518617091173291E-2</v>
      </c>
      <c r="AM460" s="30">
        <v>1.645161290322581</v>
      </c>
      <c r="AN460" s="30">
        <v>1.67741935483871</v>
      </c>
      <c r="AO460" s="30">
        <v>0.25806451612903231</v>
      </c>
      <c r="AP460" s="30">
        <v>0</v>
      </c>
      <c r="AQ460" s="30">
        <v>0.45945945945945948</v>
      </c>
      <c r="AR460" s="30">
        <v>0.46846846846846851</v>
      </c>
      <c r="AS460" s="30">
        <v>7.2072072072072071E-2</v>
      </c>
      <c r="AT460" s="30">
        <v>0</v>
      </c>
      <c r="AU460" s="27">
        <v>1.1000000000000001</v>
      </c>
      <c r="AV460" s="27">
        <v>3.44</v>
      </c>
      <c r="AW460" s="27">
        <v>2.34</v>
      </c>
      <c r="AX460" s="27">
        <v>2.5503225806451608</v>
      </c>
      <c r="AY460">
        <v>2.5503225806451608</v>
      </c>
      <c r="AZ460">
        <v>6.5616712216890649</v>
      </c>
    </row>
    <row r="461" spans="1:55" x14ac:dyDescent="0.3">
      <c r="A461" s="2" t="s">
        <v>379</v>
      </c>
      <c r="B461" s="20" t="s">
        <v>1046</v>
      </c>
      <c r="C461" s="15"/>
      <c r="F461" s="2">
        <v>3.4</v>
      </c>
      <c r="G461" s="2" t="s">
        <v>380</v>
      </c>
      <c r="H461" s="11">
        <v>-1</v>
      </c>
      <c r="I461">
        <v>-1</v>
      </c>
      <c r="J461"/>
      <c r="K461" s="2">
        <v>1</v>
      </c>
      <c r="L461" s="27">
        <v>0</v>
      </c>
      <c r="M461">
        <v>0</v>
      </c>
      <c r="N461">
        <v>0</v>
      </c>
      <c r="O461" s="2">
        <v>3.82</v>
      </c>
      <c r="P461" s="2">
        <v>3.82</v>
      </c>
      <c r="Q461" s="2">
        <v>29.2</v>
      </c>
      <c r="R461" s="2" t="s">
        <v>523</v>
      </c>
      <c r="S461" s="2">
        <v>29.2</v>
      </c>
      <c r="T461" s="27">
        <v>0</v>
      </c>
      <c r="U461"/>
      <c r="V461"/>
      <c r="W461">
        <v>0</v>
      </c>
      <c r="Z461">
        <v>0</v>
      </c>
      <c r="AD461">
        <v>20</v>
      </c>
      <c r="AE461" s="57">
        <f t="shared" si="30"/>
        <v>426.09807999999998</v>
      </c>
      <c r="AF461" s="59">
        <v>0</v>
      </c>
      <c r="AG461" s="57">
        <v>0</v>
      </c>
      <c r="AH461" s="57">
        <v>0</v>
      </c>
      <c r="AI461" s="54">
        <f t="shared" si="29"/>
        <v>4.6937550152772338E-2</v>
      </c>
      <c r="AM461" s="30">
        <v>1.594594594594595</v>
      </c>
      <c r="AN461" s="30">
        <v>1.513513513513514</v>
      </c>
      <c r="AO461" s="30">
        <v>0.2162162162162162</v>
      </c>
      <c r="AP461" s="30">
        <v>0</v>
      </c>
      <c r="AQ461" s="30">
        <v>0.47967479674796748</v>
      </c>
      <c r="AR461" s="30">
        <v>0.45528455284552849</v>
      </c>
      <c r="AS461" s="30">
        <v>6.5040650406504072E-2</v>
      </c>
      <c r="AT461" s="30">
        <v>0</v>
      </c>
      <c r="AU461" s="27">
        <v>1.1000000000000001</v>
      </c>
      <c r="AV461" s="27">
        <v>3.44</v>
      </c>
      <c r="AW461" s="27">
        <v>2.34</v>
      </c>
      <c r="AX461" s="27">
        <v>2.512432432432433</v>
      </c>
      <c r="AY461">
        <v>2.512432432432433</v>
      </c>
      <c r="AZ461">
        <v>6.6118993157774328</v>
      </c>
    </row>
    <row r="462" spans="1:55" x14ac:dyDescent="0.3">
      <c r="A462" s="2" t="s">
        <v>1138</v>
      </c>
      <c r="B462" s="20" t="s">
        <v>1047</v>
      </c>
      <c r="C462" s="15"/>
      <c r="F462" s="2">
        <v>3.38</v>
      </c>
      <c r="G462" s="2" t="s">
        <v>380</v>
      </c>
      <c r="H462" s="11">
        <v>-1</v>
      </c>
      <c r="I462">
        <v>-1</v>
      </c>
      <c r="J462"/>
      <c r="K462" s="2">
        <v>1</v>
      </c>
      <c r="L462" s="27">
        <v>0</v>
      </c>
      <c r="M462">
        <v>0</v>
      </c>
      <c r="N462">
        <v>0</v>
      </c>
      <c r="O462" s="2">
        <v>3.82</v>
      </c>
      <c r="P462" s="2">
        <v>3.82</v>
      </c>
      <c r="Q462" s="2">
        <v>31.3</v>
      </c>
      <c r="R462" s="2" t="s">
        <v>523</v>
      </c>
      <c r="S462" s="2">
        <v>31.3</v>
      </c>
      <c r="T462" s="27">
        <v>0</v>
      </c>
      <c r="U462"/>
      <c r="V462"/>
      <c r="W462">
        <v>0</v>
      </c>
      <c r="Z462">
        <v>0</v>
      </c>
      <c r="AD462">
        <v>20</v>
      </c>
      <c r="AE462" s="57">
        <f t="shared" si="30"/>
        <v>456.74212</v>
      </c>
      <c r="AF462" s="59">
        <v>0</v>
      </c>
      <c r="AG462" s="57">
        <v>0</v>
      </c>
      <c r="AH462" s="57">
        <v>0</v>
      </c>
      <c r="AI462" s="54">
        <f>K462*AD462/AE462</f>
        <v>4.3788385446036811E-2</v>
      </c>
      <c r="AM462" s="30">
        <v>1.558139534883721</v>
      </c>
      <c r="AN462" s="30">
        <v>1.3953488372093019</v>
      </c>
      <c r="AO462" s="30">
        <v>0.186046511627907</v>
      </c>
      <c r="AP462" s="30">
        <v>0</v>
      </c>
      <c r="AQ462" s="30">
        <v>0.49629629629629629</v>
      </c>
      <c r="AR462" s="30">
        <v>0.44444444444444448</v>
      </c>
      <c r="AS462" s="30">
        <v>5.9259259259259262E-2</v>
      </c>
      <c r="AT462" s="30">
        <v>0</v>
      </c>
      <c r="AU462" s="27">
        <v>1.1000000000000001</v>
      </c>
      <c r="AV462" s="27">
        <v>3.44</v>
      </c>
      <c r="AW462" s="27">
        <v>2.34</v>
      </c>
      <c r="AX462" s="27">
        <v>2.4851162790697678</v>
      </c>
      <c r="AY462">
        <v>2.485116279069767</v>
      </c>
      <c r="AZ462">
        <v>6.6481102673295114</v>
      </c>
    </row>
    <row r="463" spans="1:55" x14ac:dyDescent="0.3">
      <c r="A463" s="2" t="s">
        <v>381</v>
      </c>
      <c r="B463" s="15" t="s">
        <v>842</v>
      </c>
      <c r="C463" s="15"/>
      <c r="F463" s="2">
        <v>3.47</v>
      </c>
      <c r="G463" s="2" t="s">
        <v>380</v>
      </c>
      <c r="H463" s="11">
        <v>-1</v>
      </c>
      <c r="I463">
        <v>-1</v>
      </c>
      <c r="J463"/>
      <c r="K463" s="2">
        <v>2</v>
      </c>
      <c r="L463" s="27">
        <v>0</v>
      </c>
      <c r="M463">
        <v>0</v>
      </c>
      <c r="N463">
        <v>0</v>
      </c>
      <c r="O463" s="2">
        <v>3.78</v>
      </c>
      <c r="P463" s="2">
        <v>3.78</v>
      </c>
      <c r="Q463" s="2">
        <v>27.2</v>
      </c>
      <c r="R463" s="2" t="s">
        <v>523</v>
      </c>
      <c r="S463" s="2">
        <v>13.6</v>
      </c>
      <c r="T463" s="27">
        <v>0</v>
      </c>
      <c r="U463"/>
      <c r="V463"/>
      <c r="W463">
        <v>0</v>
      </c>
      <c r="Z463">
        <v>0</v>
      </c>
      <c r="AD463">
        <v>20</v>
      </c>
      <c r="AE463" s="57">
        <f t="shared" si="30"/>
        <v>388.64447999999999</v>
      </c>
      <c r="AF463" s="59">
        <v>0</v>
      </c>
      <c r="AG463" s="57">
        <v>0</v>
      </c>
      <c r="AH463" s="57">
        <v>0</v>
      </c>
      <c r="AI463" s="54">
        <f>K463*AD463/AE463</f>
        <v>0.10292182716708083</v>
      </c>
      <c r="AM463" s="30">
        <v>1.882352941176471</v>
      </c>
      <c r="AN463" s="30">
        <v>2.3529411764705879</v>
      </c>
      <c r="AO463" s="30">
        <v>0.35294117647058831</v>
      </c>
      <c r="AP463" s="30">
        <v>0.47058823529411759</v>
      </c>
      <c r="AQ463" s="30">
        <v>0.37209302325581389</v>
      </c>
      <c r="AR463" s="30">
        <v>0.46511627906976749</v>
      </c>
      <c r="AS463" s="30">
        <v>6.9767441860465129E-2</v>
      </c>
      <c r="AT463" s="30">
        <v>9.3023255813953487E-2</v>
      </c>
      <c r="AU463" s="27">
        <v>1.1399999999999999</v>
      </c>
      <c r="AV463" s="27">
        <v>3.44</v>
      </c>
      <c r="AW463" s="27">
        <v>2.2999999999999998</v>
      </c>
      <c r="AX463" s="27">
        <v>2.6882352941176468</v>
      </c>
      <c r="AY463">
        <v>2.6882352941176468</v>
      </c>
      <c r="AZ463">
        <v>6.2192249941001183</v>
      </c>
    </row>
    <row r="464" spans="1:55" x14ac:dyDescent="0.3">
      <c r="A464" s="2" t="s">
        <v>382</v>
      </c>
      <c r="B464" s="20" t="s">
        <v>1048</v>
      </c>
      <c r="C464" s="15"/>
      <c r="F464" s="2">
        <v>3.4</v>
      </c>
      <c r="G464" s="2" t="s">
        <v>380</v>
      </c>
      <c r="H464" s="11">
        <v>-1</v>
      </c>
      <c r="I464">
        <v>-1</v>
      </c>
      <c r="J464"/>
      <c r="K464" s="2">
        <v>2</v>
      </c>
      <c r="L464" s="27">
        <v>0</v>
      </c>
      <c r="M464">
        <v>0</v>
      </c>
      <c r="N464">
        <v>0</v>
      </c>
      <c r="O464" s="2">
        <v>3.81</v>
      </c>
      <c r="P464" s="2">
        <v>3.81</v>
      </c>
      <c r="Q464" s="2">
        <v>35.4</v>
      </c>
      <c r="R464" s="2" t="s">
        <v>523</v>
      </c>
      <c r="S464" s="2">
        <v>17.7</v>
      </c>
      <c r="T464" s="27">
        <v>0</v>
      </c>
      <c r="U464"/>
      <c r="V464"/>
      <c r="W464">
        <v>0</v>
      </c>
      <c r="Z464">
        <v>0</v>
      </c>
      <c r="AD464">
        <v>20</v>
      </c>
      <c r="AE464" s="57">
        <f t="shared" si="30"/>
        <v>513.86993999999993</v>
      </c>
      <c r="AF464" s="59">
        <v>0</v>
      </c>
      <c r="AG464" s="57">
        <v>0</v>
      </c>
      <c r="AH464" s="57">
        <v>0</v>
      </c>
      <c r="AI464" s="54">
        <f>K464*AD464/AE464</f>
        <v>7.7840708098239814E-2</v>
      </c>
      <c r="AM464" s="30">
        <v>1.695652173913043</v>
      </c>
      <c r="AN464" s="30">
        <v>1.826086956521739</v>
      </c>
      <c r="AO464" s="30">
        <v>0.2608695652173913</v>
      </c>
      <c r="AP464" s="30">
        <v>0.34782608695652167</v>
      </c>
      <c r="AQ464" s="30">
        <v>0.41052631578947368</v>
      </c>
      <c r="AR464" s="30">
        <v>0.44210526315789472</v>
      </c>
      <c r="AS464" s="30">
        <v>6.3157894736842107E-2</v>
      </c>
      <c r="AT464" s="30">
        <v>8.4210526315789472E-2</v>
      </c>
      <c r="AU464" s="27">
        <v>1.1399999999999999</v>
      </c>
      <c r="AV464" s="27">
        <v>3.44</v>
      </c>
      <c r="AW464" s="27">
        <v>2.2999999999999998</v>
      </c>
      <c r="AX464" s="27">
        <v>2.5760869565217388</v>
      </c>
      <c r="AY464">
        <v>2.5760869565217388</v>
      </c>
      <c r="AZ464">
        <v>6.4291568349981301</v>
      </c>
    </row>
    <row r="465" spans="1:52" x14ac:dyDescent="0.3">
      <c r="A465" s="2" t="s">
        <v>383</v>
      </c>
      <c r="B465" s="20" t="s">
        <v>1049</v>
      </c>
      <c r="C465" s="15"/>
      <c r="F465" s="2">
        <v>3.32</v>
      </c>
      <c r="G465" s="2" t="s">
        <v>380</v>
      </c>
      <c r="H465" s="11">
        <v>-1</v>
      </c>
      <c r="I465">
        <v>-1</v>
      </c>
      <c r="J465"/>
      <c r="K465" s="2">
        <v>1</v>
      </c>
      <c r="L465" s="27">
        <v>0</v>
      </c>
      <c r="M465">
        <v>0</v>
      </c>
      <c r="N465">
        <v>0</v>
      </c>
      <c r="O465" s="2">
        <v>3.8</v>
      </c>
      <c r="P465" s="2">
        <v>3.8</v>
      </c>
      <c r="Q465" s="2">
        <v>19.899999999999999</v>
      </c>
      <c r="R465" s="2" t="s">
        <v>523</v>
      </c>
      <c r="S465" s="2">
        <v>19.899999999999999</v>
      </c>
      <c r="T465" s="27">
        <v>0</v>
      </c>
      <c r="U465"/>
      <c r="V465"/>
      <c r="W465">
        <v>0</v>
      </c>
      <c r="Z465">
        <v>0</v>
      </c>
      <c r="AD465">
        <v>20</v>
      </c>
      <c r="AE465" s="57">
        <f t="shared" si="30"/>
        <v>287.35599999999999</v>
      </c>
      <c r="AF465" s="59">
        <v>0</v>
      </c>
      <c r="AG465" s="57">
        <v>0</v>
      </c>
      <c r="AH465" s="57">
        <v>0</v>
      </c>
      <c r="AI465" s="54">
        <f>K465*AD465/AE465</f>
        <v>6.9600077952087308E-2</v>
      </c>
      <c r="AM465" s="30">
        <v>1.653846153846154</v>
      </c>
      <c r="AN465" s="30">
        <v>1.6923076923076921</v>
      </c>
      <c r="AO465" s="30">
        <v>0.23076923076923081</v>
      </c>
      <c r="AP465" s="30">
        <v>0.30769230769230771</v>
      </c>
      <c r="AQ465" s="30">
        <v>0.42574257425742568</v>
      </c>
      <c r="AR465" s="30">
        <v>0.43564356435643559</v>
      </c>
      <c r="AS465" s="30">
        <v>5.940594059405941E-2</v>
      </c>
      <c r="AT465" s="30">
        <v>7.9207920792079209E-2</v>
      </c>
      <c r="AU465" s="27">
        <v>1.1399999999999999</v>
      </c>
      <c r="AV465" s="27">
        <v>3.44</v>
      </c>
      <c r="AW465" s="27">
        <v>2.2999999999999998</v>
      </c>
      <c r="AX465" s="27">
        <v>2.546153846153846</v>
      </c>
      <c r="AY465">
        <v>2.546153846153846</v>
      </c>
      <c r="AZ465">
        <v>6.4801861773330387</v>
      </c>
    </row>
    <row r="466" spans="1:52" x14ac:dyDescent="0.3">
      <c r="A466" s="2" t="s">
        <v>384</v>
      </c>
      <c r="B466" s="20" t="s">
        <v>1050</v>
      </c>
      <c r="C466" s="15"/>
      <c r="F466" s="2">
        <v>3.33</v>
      </c>
      <c r="G466" s="2" t="s">
        <v>380</v>
      </c>
      <c r="H466" s="11">
        <v>-1</v>
      </c>
      <c r="I466">
        <v>-1</v>
      </c>
      <c r="J466"/>
      <c r="K466" s="2">
        <v>1</v>
      </c>
      <c r="L466" s="27">
        <v>0</v>
      </c>
      <c r="M466">
        <v>0</v>
      </c>
      <c r="N466">
        <v>0</v>
      </c>
      <c r="O466" s="2">
        <v>3.78</v>
      </c>
      <c r="P466" s="2">
        <v>3.78</v>
      </c>
      <c r="Q466" s="2">
        <v>21.5</v>
      </c>
      <c r="R466" s="2" t="s">
        <v>523</v>
      </c>
      <c r="S466" s="2">
        <v>21.5</v>
      </c>
      <c r="T466" s="27">
        <v>0</v>
      </c>
      <c r="U466"/>
      <c r="V466"/>
      <c r="W466">
        <v>0</v>
      </c>
      <c r="Z466">
        <v>0</v>
      </c>
      <c r="AD466">
        <v>20</v>
      </c>
      <c r="AE466" s="57">
        <f t="shared" si="30"/>
        <v>307.20060000000001</v>
      </c>
      <c r="AF466" s="59">
        <v>0</v>
      </c>
      <c r="AG466" s="57">
        <v>0</v>
      </c>
      <c r="AH466" s="57">
        <v>0</v>
      </c>
      <c r="AI466" s="54">
        <f>K466*AD466/AE466</f>
        <v>6.5104039510339495E-2</v>
      </c>
      <c r="AM466" s="30">
        <v>1.6206896551724139</v>
      </c>
      <c r="AN466" s="30">
        <v>1.586206896551724</v>
      </c>
      <c r="AO466" s="30">
        <v>0.2068965517241379</v>
      </c>
      <c r="AP466" s="30">
        <v>0.27586206896551718</v>
      </c>
      <c r="AQ466" s="30">
        <v>0.43925233644859812</v>
      </c>
      <c r="AR466" s="30">
        <v>0.42990654205607481</v>
      </c>
      <c r="AS466" s="30">
        <v>5.6074766355140193E-2</v>
      </c>
      <c r="AT466" s="30">
        <v>7.476635514018691E-2</v>
      </c>
      <c r="AU466" s="27">
        <v>1.1399999999999999</v>
      </c>
      <c r="AV466" s="27">
        <v>3.44</v>
      </c>
      <c r="AW466" s="27">
        <v>2.2999999999999998</v>
      </c>
      <c r="AX466" s="27">
        <v>2.522413793103448</v>
      </c>
      <c r="AY466">
        <v>2.522413793103448</v>
      </c>
      <c r="AZ466">
        <v>6.5206577247021036</v>
      </c>
    </row>
    <row r="467" spans="1:52" x14ac:dyDescent="0.3">
      <c r="A467" s="2" t="s">
        <v>385</v>
      </c>
      <c r="B467" s="20" t="s">
        <v>1051</v>
      </c>
      <c r="C467" s="15"/>
      <c r="F467" s="2">
        <v>3.33</v>
      </c>
      <c r="G467" s="2" t="s">
        <v>380</v>
      </c>
      <c r="H467" s="11">
        <v>-1</v>
      </c>
      <c r="I467">
        <v>-1</v>
      </c>
      <c r="J467"/>
      <c r="K467" s="2">
        <v>1</v>
      </c>
      <c r="L467" s="27">
        <v>0</v>
      </c>
      <c r="M467">
        <v>0</v>
      </c>
      <c r="N467">
        <v>0</v>
      </c>
      <c r="O467" s="2">
        <v>3.78</v>
      </c>
      <c r="P467" s="2">
        <v>3.78</v>
      </c>
      <c r="Q467" s="2">
        <v>24.4</v>
      </c>
      <c r="R467" s="2" t="s">
        <v>523</v>
      </c>
      <c r="S467" s="2">
        <v>24.4</v>
      </c>
      <c r="T467" s="27">
        <v>0</v>
      </c>
      <c r="U467"/>
      <c r="V467"/>
      <c r="W467">
        <v>0</v>
      </c>
      <c r="Z467">
        <v>0</v>
      </c>
      <c r="AD467">
        <v>20</v>
      </c>
      <c r="AE467" s="57">
        <f t="shared" si="30"/>
        <v>348.63695999999999</v>
      </c>
      <c r="AF467" s="59">
        <v>0</v>
      </c>
      <c r="AG467" s="57">
        <v>0</v>
      </c>
      <c r="AH467" s="57">
        <v>0</v>
      </c>
      <c r="AI467" s="54">
        <f>K467*AD467/AE467</f>
        <v>5.7366264322635217E-2</v>
      </c>
      <c r="AM467" s="30">
        <v>1.59375</v>
      </c>
      <c r="AN467" s="30">
        <v>1.5</v>
      </c>
      <c r="AO467" s="30">
        <v>0.1875</v>
      </c>
      <c r="AP467" s="30">
        <v>0.25</v>
      </c>
      <c r="AQ467" s="30">
        <v>0.45132743362831862</v>
      </c>
      <c r="AR467" s="30">
        <v>0.4247787610619469</v>
      </c>
      <c r="AS467" s="30">
        <v>5.3097345132743362E-2</v>
      </c>
      <c r="AT467" s="30">
        <v>7.0796460176991149E-2</v>
      </c>
      <c r="AU467" s="27">
        <v>1.1399999999999999</v>
      </c>
      <c r="AV467" s="27">
        <v>3.44</v>
      </c>
      <c r="AW467" s="27">
        <v>2.2999999999999998</v>
      </c>
      <c r="AX467" s="27">
        <v>2.5031249999999998</v>
      </c>
      <c r="AY467">
        <v>2.5031249999999998</v>
      </c>
      <c r="AZ467">
        <v>6.5535408569394704</v>
      </c>
    </row>
    <row r="468" spans="1:52" x14ac:dyDescent="0.3">
      <c r="A468" s="2" t="s">
        <v>386</v>
      </c>
      <c r="B468" s="20" t="s">
        <v>1052</v>
      </c>
      <c r="C468" s="15"/>
      <c r="F468" s="2">
        <v>3.35</v>
      </c>
      <c r="G468" s="2" t="s">
        <v>380</v>
      </c>
      <c r="H468" s="11">
        <v>-1</v>
      </c>
      <c r="I468">
        <v>-1</v>
      </c>
      <c r="J468"/>
      <c r="K468" s="2">
        <v>1</v>
      </c>
      <c r="L468" s="27">
        <v>0</v>
      </c>
      <c r="M468">
        <v>0</v>
      </c>
      <c r="N468">
        <v>0</v>
      </c>
      <c r="O468" s="2">
        <v>3.8</v>
      </c>
      <c r="P468" s="2">
        <v>3.8</v>
      </c>
      <c r="Q468" s="2">
        <v>29.2</v>
      </c>
      <c r="R468" s="2" t="s">
        <v>523</v>
      </c>
      <c r="S468" s="2">
        <v>29.2</v>
      </c>
      <c r="T468" s="27">
        <v>0</v>
      </c>
      <c r="U468"/>
      <c r="V468"/>
      <c r="W468">
        <v>0</v>
      </c>
      <c r="Z468">
        <v>0</v>
      </c>
      <c r="AD468">
        <v>20</v>
      </c>
      <c r="AE468" s="57">
        <f t="shared" si="30"/>
        <v>421.64799999999997</v>
      </c>
      <c r="AF468" s="59">
        <v>0</v>
      </c>
      <c r="AG468" s="57">
        <v>0</v>
      </c>
      <c r="AH468" s="57">
        <v>0</v>
      </c>
      <c r="AI468" s="54">
        <f>K468*AD468/AE468</f>
        <v>4.7432929837210189E-2</v>
      </c>
      <c r="AM468" s="30">
        <v>1.5526315789473679</v>
      </c>
      <c r="AN468" s="30">
        <v>1.368421052631579</v>
      </c>
      <c r="AO468" s="30">
        <v>0.15789473684210531</v>
      </c>
      <c r="AP468" s="30">
        <v>0.2105263157894737</v>
      </c>
      <c r="AQ468" s="30">
        <v>0.47199999999999998</v>
      </c>
      <c r="AR468" s="30">
        <v>0.41599999999999998</v>
      </c>
      <c r="AS468" s="30">
        <v>4.8000000000000001E-2</v>
      </c>
      <c r="AT468" s="30">
        <v>6.4000000000000001E-2</v>
      </c>
      <c r="AU468" s="27">
        <v>1.1399999999999999</v>
      </c>
      <c r="AV468" s="27">
        <v>3.44</v>
      </c>
      <c r="AW468" s="27">
        <v>2.2999999999999998</v>
      </c>
      <c r="AX468" s="27">
        <v>2.4736842105263159</v>
      </c>
      <c r="AY468">
        <v>2.473684210526315</v>
      </c>
      <c r="AZ468">
        <v>6.6037309008807101</v>
      </c>
    </row>
    <row r="469" spans="1:52" x14ac:dyDescent="0.3">
      <c r="A469" s="2" t="s">
        <v>387</v>
      </c>
      <c r="B469" s="20" t="s">
        <v>1053</v>
      </c>
      <c r="C469" s="15"/>
      <c r="F469" s="2">
        <v>3.36</v>
      </c>
      <c r="G469" s="2" t="s">
        <v>380</v>
      </c>
      <c r="H469" s="11">
        <v>-1</v>
      </c>
      <c r="I469">
        <v>-1</v>
      </c>
      <c r="J469"/>
      <c r="K469" s="2">
        <v>1</v>
      </c>
      <c r="L469" s="27">
        <v>0</v>
      </c>
      <c r="M469">
        <v>0</v>
      </c>
      <c r="N469">
        <v>0</v>
      </c>
      <c r="O469" s="2">
        <v>3.8</v>
      </c>
      <c r="P469" s="2">
        <v>3.8</v>
      </c>
      <c r="Q469" s="2">
        <v>33.4</v>
      </c>
      <c r="R469" s="2" t="s">
        <v>523</v>
      </c>
      <c r="S469" s="2">
        <v>33.4</v>
      </c>
      <c r="T469" s="27">
        <v>0</v>
      </c>
      <c r="U469"/>
      <c r="V469"/>
      <c r="W469">
        <v>0</v>
      </c>
      <c r="Z469">
        <v>0</v>
      </c>
      <c r="AD469">
        <v>20</v>
      </c>
      <c r="AE469" s="57">
        <f t="shared" si="30"/>
        <v>482.29599999999994</v>
      </c>
      <c r="AF469" s="59">
        <v>0</v>
      </c>
      <c r="AG469" s="57">
        <v>0</v>
      </c>
      <c r="AH469" s="57">
        <v>0</v>
      </c>
      <c r="AI469" s="54">
        <f>K469*AD469/AE469</f>
        <v>4.1468309917561008E-2</v>
      </c>
      <c r="AM469" s="30">
        <v>1.5227272727272729</v>
      </c>
      <c r="AN469" s="30">
        <v>1.2727272727272729</v>
      </c>
      <c r="AO469" s="30">
        <v>0.13636363636363641</v>
      </c>
      <c r="AP469" s="30">
        <v>0.1818181818181818</v>
      </c>
      <c r="AQ469" s="30">
        <v>0.48905109489051091</v>
      </c>
      <c r="AR469" s="30">
        <v>0.40875912408759119</v>
      </c>
      <c r="AS469" s="30">
        <v>4.3795620437956199E-2</v>
      </c>
      <c r="AT469" s="30">
        <v>5.8394160583941597E-2</v>
      </c>
      <c r="AU469" s="27">
        <v>1.1399999999999999</v>
      </c>
      <c r="AV469" s="27">
        <v>3.44</v>
      </c>
      <c r="AW469" s="27">
        <v>2.2999999999999998</v>
      </c>
      <c r="AX469" s="27">
        <v>2.452272727272728</v>
      </c>
      <c r="AY469">
        <v>2.4522727272727272</v>
      </c>
      <c r="AZ469">
        <v>6.6402327510197949</v>
      </c>
    </row>
    <row r="470" spans="1:52" x14ac:dyDescent="0.3">
      <c r="A470" s="2" t="s">
        <v>388</v>
      </c>
      <c r="B470" s="20" t="s">
        <v>1054</v>
      </c>
      <c r="C470" s="15"/>
      <c r="F470" s="2">
        <v>3.33</v>
      </c>
      <c r="G470" s="2" t="s">
        <v>380</v>
      </c>
      <c r="H470" s="11">
        <v>-1</v>
      </c>
      <c r="I470">
        <v>-1</v>
      </c>
      <c r="J470"/>
      <c r="K470" s="2">
        <v>2</v>
      </c>
      <c r="L470" s="27">
        <v>0</v>
      </c>
      <c r="M470">
        <v>0</v>
      </c>
      <c r="N470">
        <v>0</v>
      </c>
      <c r="O470" s="2">
        <v>3.76</v>
      </c>
      <c r="P470" s="2">
        <v>3.76</v>
      </c>
      <c r="Q470" s="2">
        <v>34.1</v>
      </c>
      <c r="R470" s="2" t="s">
        <v>523</v>
      </c>
      <c r="S470" s="2">
        <v>17.100000000000001</v>
      </c>
      <c r="T470" s="27">
        <v>0</v>
      </c>
      <c r="U470"/>
      <c r="V470"/>
      <c r="W470">
        <v>0</v>
      </c>
      <c r="Z470">
        <v>0</v>
      </c>
      <c r="AD470">
        <v>22</v>
      </c>
      <c r="AE470" s="57">
        <f t="shared" si="30"/>
        <v>482.09215999999998</v>
      </c>
      <c r="AF470" s="59">
        <v>0</v>
      </c>
      <c r="AG470" s="57">
        <v>0</v>
      </c>
      <c r="AH470" s="57">
        <v>0</v>
      </c>
      <c r="AI470" s="54">
        <f>K470*AD470/AE470</f>
        <v>9.12688561456797E-2</v>
      </c>
      <c r="AM470" s="30">
        <v>1.7391304347826091</v>
      </c>
      <c r="AN470" s="30">
        <v>2</v>
      </c>
      <c r="AO470" s="30">
        <v>0.2608695652173913</v>
      </c>
      <c r="AP470" s="30">
        <v>0.34782608695652167</v>
      </c>
      <c r="AQ470" s="30">
        <v>0.4</v>
      </c>
      <c r="AR470" s="30">
        <v>0.46</v>
      </c>
      <c r="AS470" s="30">
        <v>0.06</v>
      </c>
      <c r="AT470" s="30">
        <v>0.08</v>
      </c>
      <c r="AU470" s="27">
        <v>1.1399999999999999</v>
      </c>
      <c r="AV470" s="27">
        <v>3.44</v>
      </c>
      <c r="AW470" s="27">
        <v>2.2999999999999998</v>
      </c>
      <c r="AX470" s="27">
        <v>2.63</v>
      </c>
      <c r="AY470">
        <v>2.63</v>
      </c>
      <c r="AZ470">
        <v>6.444942219787217</v>
      </c>
    </row>
    <row r="471" spans="1:52" x14ac:dyDescent="0.3">
      <c r="A471" s="2" t="s">
        <v>389</v>
      </c>
      <c r="B471" s="20" t="s">
        <v>1055</v>
      </c>
      <c r="C471" s="15"/>
      <c r="F471" s="2">
        <v>3.33</v>
      </c>
      <c r="G471" s="2" t="s">
        <v>380</v>
      </c>
      <c r="H471" s="11">
        <v>-1</v>
      </c>
      <c r="I471">
        <v>-1</v>
      </c>
      <c r="J471"/>
      <c r="K471" s="2">
        <v>2</v>
      </c>
      <c r="L471" s="27">
        <v>0</v>
      </c>
      <c r="M471">
        <v>0</v>
      </c>
      <c r="N471">
        <v>0</v>
      </c>
      <c r="O471" s="2">
        <v>3.77</v>
      </c>
      <c r="P471" s="2">
        <v>3.77</v>
      </c>
      <c r="Q471" s="2">
        <v>40.9</v>
      </c>
      <c r="R471" s="2" t="s">
        <v>523</v>
      </c>
      <c r="S471" s="2">
        <v>20.5</v>
      </c>
      <c r="T471" s="27">
        <v>0</v>
      </c>
      <c r="U471"/>
      <c r="V471"/>
      <c r="W471">
        <v>0</v>
      </c>
      <c r="Z471">
        <v>0</v>
      </c>
      <c r="AD471">
        <v>22</v>
      </c>
      <c r="AE471" s="57">
        <f t="shared" si="30"/>
        <v>581.30760999999995</v>
      </c>
      <c r="AF471" s="59">
        <v>0</v>
      </c>
      <c r="AG471" s="57">
        <v>0</v>
      </c>
      <c r="AH471" s="57">
        <v>0</v>
      </c>
      <c r="AI471" s="54">
        <f>K471*AD471/AE471</f>
        <v>7.5691422653145726E-2</v>
      </c>
      <c r="AM471" s="30">
        <v>1.6923076923076921</v>
      </c>
      <c r="AN471" s="30">
        <v>1.846153846153846</v>
      </c>
      <c r="AO471" s="30">
        <v>0.23076923076923081</v>
      </c>
      <c r="AP471" s="30">
        <v>0.30769230769230771</v>
      </c>
      <c r="AQ471" s="30">
        <v>0.41509433962264147</v>
      </c>
      <c r="AR471" s="30">
        <v>0.45283018867924529</v>
      </c>
      <c r="AS471" s="30">
        <v>5.6603773584905669E-2</v>
      </c>
      <c r="AT471" s="30">
        <v>7.5471698113207558E-2</v>
      </c>
      <c r="AU471" s="27">
        <v>1.1399999999999999</v>
      </c>
      <c r="AV471" s="27">
        <v>3.44</v>
      </c>
      <c r="AW471" s="27">
        <v>2.2999999999999998</v>
      </c>
      <c r="AX471" s="27">
        <v>2.5938461538461541</v>
      </c>
      <c r="AY471">
        <v>2.5938461538461541</v>
      </c>
      <c r="AZ471">
        <v>6.4941501715695384</v>
      </c>
    </row>
    <row r="472" spans="1:52" x14ac:dyDescent="0.3">
      <c r="A472" s="2" t="s">
        <v>390</v>
      </c>
      <c r="B472" s="20" t="s">
        <v>1056</v>
      </c>
      <c r="C472" s="15"/>
      <c r="F472" s="2">
        <v>3.32</v>
      </c>
      <c r="G472" s="2" t="s">
        <v>380</v>
      </c>
      <c r="H472" s="11">
        <v>-1</v>
      </c>
      <c r="I472">
        <v>-1</v>
      </c>
      <c r="J472"/>
      <c r="K472" s="2">
        <v>2</v>
      </c>
      <c r="L472" s="27">
        <v>0</v>
      </c>
      <c r="M472">
        <v>0</v>
      </c>
      <c r="N472">
        <v>0</v>
      </c>
      <c r="O472" s="2">
        <v>3.79</v>
      </c>
      <c r="P472" s="2">
        <v>3.79</v>
      </c>
      <c r="Q472" s="2">
        <v>43.8</v>
      </c>
      <c r="R472" s="2" t="s">
        <v>523</v>
      </c>
      <c r="S472" s="2">
        <v>21.9</v>
      </c>
      <c r="T472" s="27">
        <v>0</v>
      </c>
      <c r="U472"/>
      <c r="V472"/>
      <c r="W472">
        <v>0</v>
      </c>
      <c r="Z472">
        <v>0</v>
      </c>
      <c r="AD472">
        <v>22</v>
      </c>
      <c r="AE472" s="57">
        <f t="shared" si="30"/>
        <v>629.14757999999995</v>
      </c>
      <c r="AF472" s="59">
        <v>0</v>
      </c>
      <c r="AG472" s="57">
        <v>0</v>
      </c>
      <c r="AH472" s="57">
        <v>0</v>
      </c>
      <c r="AI472" s="54">
        <f>K472*AD472/AE472</f>
        <v>6.9935896439433182E-2</v>
      </c>
      <c r="AM472" s="30">
        <v>1.655172413793103</v>
      </c>
      <c r="AN472" s="30">
        <v>1.7241379310344831</v>
      </c>
      <c r="AO472" s="30">
        <v>0.2068965517241379</v>
      </c>
      <c r="AP472" s="30">
        <v>0.27586206896551718</v>
      </c>
      <c r="AQ472" s="30">
        <v>0.42857142857142849</v>
      </c>
      <c r="AR472" s="30">
        <v>0.4464285714285714</v>
      </c>
      <c r="AS472" s="30">
        <v>5.3571428571428568E-2</v>
      </c>
      <c r="AT472" s="30">
        <v>7.1428571428571425E-2</v>
      </c>
      <c r="AU472" s="27">
        <v>1.1399999999999999</v>
      </c>
      <c r="AV472" s="27">
        <v>3.44</v>
      </c>
      <c r="AW472" s="27">
        <v>2.2999999999999998</v>
      </c>
      <c r="AX472" s="27">
        <v>2.5651724137931029</v>
      </c>
      <c r="AY472">
        <v>2.5651724137931029</v>
      </c>
      <c r="AZ472">
        <v>6.53317716781069</v>
      </c>
    </row>
    <row r="473" spans="1:52" x14ac:dyDescent="0.3">
      <c r="A473" s="2" t="s">
        <v>391</v>
      </c>
      <c r="B473" s="20" t="s">
        <v>1057</v>
      </c>
      <c r="C473" s="15"/>
      <c r="F473" s="2">
        <v>3.33</v>
      </c>
      <c r="G473" s="2" t="s">
        <v>380</v>
      </c>
      <c r="H473" s="11">
        <v>-1</v>
      </c>
      <c r="I473">
        <v>-1</v>
      </c>
      <c r="J473"/>
      <c r="K473" s="2">
        <v>2</v>
      </c>
      <c r="L473" s="27">
        <v>0</v>
      </c>
      <c r="M473">
        <v>0</v>
      </c>
      <c r="N473">
        <v>0</v>
      </c>
      <c r="O473" s="2">
        <v>3.78</v>
      </c>
      <c r="P473" s="2">
        <v>3.78</v>
      </c>
      <c r="Q473" s="2">
        <v>47.3</v>
      </c>
      <c r="R473" s="2" t="s">
        <v>523</v>
      </c>
      <c r="S473" s="2">
        <v>23.7</v>
      </c>
      <c r="T473" s="27">
        <v>0</v>
      </c>
      <c r="U473"/>
      <c r="V473"/>
      <c r="W473">
        <v>0</v>
      </c>
      <c r="Z473">
        <v>0</v>
      </c>
      <c r="AD473">
        <v>22</v>
      </c>
      <c r="AE473" s="57">
        <f t="shared" si="30"/>
        <v>675.84131999999988</v>
      </c>
      <c r="AF473" s="59">
        <v>0</v>
      </c>
      <c r="AG473" s="57">
        <v>0</v>
      </c>
      <c r="AH473" s="57">
        <v>0</v>
      </c>
      <c r="AI473" s="54">
        <f>K473*AD473/AE473</f>
        <v>6.5104039510339509E-2</v>
      </c>
      <c r="AM473" s="30">
        <v>1.625</v>
      </c>
      <c r="AN473" s="30">
        <v>1.625</v>
      </c>
      <c r="AO473" s="30">
        <v>0.1875</v>
      </c>
      <c r="AP473" s="30">
        <v>0.25</v>
      </c>
      <c r="AQ473" s="30">
        <v>0.44067796610169491</v>
      </c>
      <c r="AR473" s="30">
        <v>0.44067796610169491</v>
      </c>
      <c r="AS473" s="30">
        <v>5.0847457627118647E-2</v>
      </c>
      <c r="AT473" s="30">
        <v>6.7796610169491525E-2</v>
      </c>
      <c r="AU473" s="27">
        <v>1.1399999999999999</v>
      </c>
      <c r="AV473" s="27">
        <v>3.44</v>
      </c>
      <c r="AW473" s="27">
        <v>2.2999999999999998</v>
      </c>
      <c r="AX473" s="27">
        <v>2.5418750000000001</v>
      </c>
      <c r="AY473">
        <v>2.5418750000000001</v>
      </c>
      <c r="AZ473">
        <v>6.5648866022566246</v>
      </c>
    </row>
    <row r="474" spans="1:52" x14ac:dyDescent="0.3">
      <c r="A474" s="2" t="s">
        <v>392</v>
      </c>
      <c r="B474" s="20" t="s">
        <v>1058</v>
      </c>
      <c r="C474" s="15"/>
      <c r="F474" s="2">
        <v>3.35</v>
      </c>
      <c r="G474" s="2" t="s">
        <v>380</v>
      </c>
      <c r="H474" s="11">
        <v>-1</v>
      </c>
      <c r="I474">
        <v>-1</v>
      </c>
      <c r="J474"/>
      <c r="K474" s="2">
        <v>1</v>
      </c>
      <c r="L474" s="27">
        <v>0</v>
      </c>
      <c r="M474">
        <v>0</v>
      </c>
      <c r="N474">
        <v>0</v>
      </c>
      <c r="O474" s="2">
        <v>3.81</v>
      </c>
      <c r="P474" s="2">
        <v>3.81</v>
      </c>
      <c r="Q474" s="2">
        <v>28.3</v>
      </c>
      <c r="R474" s="2" t="s">
        <v>523</v>
      </c>
      <c r="S474" s="2">
        <v>28.3</v>
      </c>
      <c r="T474" s="27">
        <v>0</v>
      </c>
      <c r="U474"/>
      <c r="V474"/>
      <c r="W474">
        <v>0</v>
      </c>
      <c r="Z474">
        <v>0</v>
      </c>
      <c r="AD474">
        <v>22</v>
      </c>
      <c r="AE474" s="57">
        <f t="shared" si="30"/>
        <v>410.80563000000001</v>
      </c>
      <c r="AF474" s="59">
        <v>0</v>
      </c>
      <c r="AG474" s="57">
        <v>0</v>
      </c>
      <c r="AH474" s="57">
        <v>0</v>
      </c>
      <c r="AI474" s="54">
        <f>K474*AD474/AE474</f>
        <v>5.3553306949566393E-2</v>
      </c>
      <c r="AM474" s="30">
        <v>1.5789473684210531</v>
      </c>
      <c r="AN474" s="30">
        <v>1.4736842105263159</v>
      </c>
      <c r="AO474" s="30">
        <v>0.15789473684210531</v>
      </c>
      <c r="AP474" s="30">
        <v>0.2105263157894737</v>
      </c>
      <c r="AQ474" s="30">
        <v>0.46153846153846162</v>
      </c>
      <c r="AR474" s="30">
        <v>0.43076923076923068</v>
      </c>
      <c r="AS474" s="30">
        <v>4.6153846153846149E-2</v>
      </c>
      <c r="AT474" s="30">
        <v>6.1538461538461528E-2</v>
      </c>
      <c r="AU474" s="27">
        <v>1.1399999999999999</v>
      </c>
      <c r="AV474" s="27">
        <v>3.44</v>
      </c>
      <c r="AW474" s="27">
        <v>2.2999999999999998</v>
      </c>
      <c r="AX474" s="27">
        <v>2.5063157894736841</v>
      </c>
      <c r="AY474">
        <v>2.5063157894736841</v>
      </c>
      <c r="AZ474">
        <v>6.6132852127267361</v>
      </c>
    </row>
    <row r="475" spans="1:52" x14ac:dyDescent="0.3">
      <c r="A475" s="2" t="s">
        <v>1137</v>
      </c>
      <c r="B475" s="20" t="s">
        <v>1059</v>
      </c>
      <c r="C475" s="15"/>
      <c r="F475" s="2">
        <v>3.36</v>
      </c>
      <c r="G475" s="2" t="s">
        <v>380</v>
      </c>
      <c r="H475" s="11">
        <v>-1</v>
      </c>
      <c r="I475">
        <v>-1</v>
      </c>
      <c r="J475"/>
      <c r="K475" s="2">
        <v>1</v>
      </c>
      <c r="L475" s="27">
        <v>0</v>
      </c>
      <c r="M475">
        <v>0</v>
      </c>
      <c r="N475">
        <v>0</v>
      </c>
      <c r="O475" s="2">
        <v>3.74</v>
      </c>
      <c r="P475" s="2">
        <v>3.74</v>
      </c>
      <c r="Q475" s="2">
        <v>30.8</v>
      </c>
      <c r="R475" s="2" t="s">
        <v>523</v>
      </c>
      <c r="S475" s="2">
        <v>30.8</v>
      </c>
      <c r="T475" s="27">
        <v>0</v>
      </c>
      <c r="U475"/>
      <c r="V475"/>
      <c r="W475">
        <v>0</v>
      </c>
      <c r="Z475">
        <v>0</v>
      </c>
      <c r="AD475">
        <v>22</v>
      </c>
      <c r="AE475" s="57">
        <f t="shared" si="30"/>
        <v>430.81808000000007</v>
      </c>
      <c r="AF475" s="59">
        <v>0</v>
      </c>
      <c r="AG475" s="57">
        <v>0</v>
      </c>
      <c r="AH475" s="57">
        <v>0</v>
      </c>
      <c r="AI475" s="54">
        <f>K475*AD475/AE475</f>
        <v>5.1065637728110194E-2</v>
      </c>
      <c r="AM475" s="30">
        <v>1.545454545454545</v>
      </c>
      <c r="AN475" s="30">
        <v>1.363636363636364</v>
      </c>
      <c r="AO475" s="30">
        <v>0.13636363636363641</v>
      </c>
      <c r="AP475" s="30">
        <v>0.1818181818181818</v>
      </c>
      <c r="AQ475" s="30">
        <v>0.47887323943661969</v>
      </c>
      <c r="AR475" s="30">
        <v>0.42253521126760563</v>
      </c>
      <c r="AS475" s="30">
        <v>4.2253521126760563E-2</v>
      </c>
      <c r="AT475" s="30">
        <v>5.6338028169014093E-2</v>
      </c>
      <c r="AU475" s="27">
        <v>1.1399999999999999</v>
      </c>
      <c r="AV475" s="27">
        <v>3.44</v>
      </c>
      <c r="AW475" s="27">
        <v>2.2999999999999998</v>
      </c>
      <c r="AX475" s="27">
        <v>2.4804545454545459</v>
      </c>
      <c r="AY475">
        <v>2.480454545454545</v>
      </c>
      <c r="AZ475">
        <v>6.6484842021595449</v>
      </c>
    </row>
    <row r="476" spans="1:52" x14ac:dyDescent="0.3">
      <c r="A476" s="1" t="s">
        <v>394</v>
      </c>
      <c r="B476" s="20" t="s">
        <v>1060</v>
      </c>
      <c r="C476" s="15"/>
      <c r="F476" s="2">
        <v>3.29</v>
      </c>
      <c r="G476" s="2" t="s">
        <v>393</v>
      </c>
      <c r="H476" s="11">
        <v>-1</v>
      </c>
      <c r="I476">
        <v>-1</v>
      </c>
      <c r="J476" t="s">
        <v>1255</v>
      </c>
      <c r="K476" s="2">
        <v>1</v>
      </c>
      <c r="L476" s="27">
        <v>0</v>
      </c>
      <c r="M476">
        <v>0</v>
      </c>
      <c r="N476">
        <v>0</v>
      </c>
      <c r="O476" s="2">
        <v>3.85</v>
      </c>
      <c r="P476" s="2">
        <v>3.85</v>
      </c>
      <c r="Q476" s="2">
        <v>21.37</v>
      </c>
      <c r="R476" s="2" t="s">
        <v>1135</v>
      </c>
      <c r="T476" s="27">
        <v>0</v>
      </c>
      <c r="U476"/>
      <c r="V476"/>
      <c r="W476">
        <v>0</v>
      </c>
      <c r="Z476">
        <v>0</v>
      </c>
      <c r="AD476">
        <v>26</v>
      </c>
      <c r="AE476" s="57">
        <f t="shared" si="30"/>
        <v>316.75682500000005</v>
      </c>
      <c r="AF476" s="59">
        <v>0</v>
      </c>
      <c r="AG476" s="57">
        <v>0</v>
      </c>
      <c r="AH476" s="57">
        <v>0</v>
      </c>
      <c r="AI476" s="54">
        <f>K476*AD476/AE476</f>
        <v>8.2081893578772921E-2</v>
      </c>
      <c r="AM476" s="30">
        <v>1.791666666666667</v>
      </c>
      <c r="AN476" s="30">
        <v>2.416666666666667</v>
      </c>
      <c r="AO476" s="30">
        <v>1.166666666666667</v>
      </c>
      <c r="AP476" s="30">
        <v>1.166666666666667</v>
      </c>
      <c r="AQ476" s="30">
        <v>0.27388535031847128</v>
      </c>
      <c r="AR476" s="30">
        <v>0.36942675159235672</v>
      </c>
      <c r="AS476" s="30">
        <v>0.178343949044586</v>
      </c>
      <c r="AT476" s="30">
        <v>0.178343949044586</v>
      </c>
      <c r="AU476" s="27">
        <v>0.82</v>
      </c>
      <c r="AV476" s="27">
        <v>3.44</v>
      </c>
      <c r="AW476" s="27">
        <v>2.62</v>
      </c>
      <c r="AX476" s="27">
        <v>2.689166666666666</v>
      </c>
      <c r="AY476">
        <v>2.6891666666666669</v>
      </c>
      <c r="AZ476">
        <v>6.2990365295585002</v>
      </c>
    </row>
    <row r="477" spans="1:52" x14ac:dyDescent="0.3">
      <c r="A477" s="5" t="s">
        <v>395</v>
      </c>
      <c r="B477" s="45" t="s">
        <v>1061</v>
      </c>
      <c r="C477" s="41"/>
      <c r="D477" s="5"/>
      <c r="E477" s="5"/>
      <c r="F477" s="5">
        <v>3.17</v>
      </c>
      <c r="G477" s="5" t="s">
        <v>393</v>
      </c>
      <c r="H477" s="42">
        <v>-2</v>
      </c>
      <c r="I477" s="5">
        <v>-1</v>
      </c>
      <c r="J477" s="5"/>
      <c r="K477" s="5">
        <v>1</v>
      </c>
      <c r="L477" s="43">
        <v>0</v>
      </c>
      <c r="M477">
        <v>0</v>
      </c>
      <c r="N477">
        <v>0</v>
      </c>
      <c r="O477" s="2">
        <v>3.85</v>
      </c>
      <c r="P477" s="2">
        <v>3.85</v>
      </c>
      <c r="Q477" s="5">
        <v>21.88</v>
      </c>
      <c r="R477" s="5"/>
      <c r="S477" s="5"/>
      <c r="T477" s="43">
        <v>0</v>
      </c>
      <c r="U477" s="5"/>
      <c r="V477" s="5"/>
      <c r="W477">
        <v>0</v>
      </c>
      <c r="Z477">
        <v>0</v>
      </c>
      <c r="AC477" s="5"/>
      <c r="AD477" s="5">
        <v>26</v>
      </c>
      <c r="AE477" s="57">
        <f t="shared" si="30"/>
        <v>324.31630000000001</v>
      </c>
      <c r="AF477" s="59">
        <v>0</v>
      </c>
      <c r="AG477" s="57">
        <v>0</v>
      </c>
      <c r="AH477" s="57">
        <v>0</v>
      </c>
      <c r="AI477" s="54">
        <f>K477*AD477/AE477</f>
        <v>8.0168650172686359E-2</v>
      </c>
      <c r="AM477" s="5">
        <v>1.7272727272727271</v>
      </c>
      <c r="AN477" s="5">
        <v>2.1818181818181821</v>
      </c>
      <c r="AO477" s="5">
        <v>1.0181818181818181</v>
      </c>
      <c r="AP477" s="5">
        <v>1.0181818181818181</v>
      </c>
      <c r="AQ477" s="5">
        <v>0.29051987767584098</v>
      </c>
      <c r="AR477" s="5">
        <v>0.36697247706422009</v>
      </c>
      <c r="AS477" s="5">
        <v>0.17125382262996941</v>
      </c>
      <c r="AT477" s="5">
        <v>0.17125382262996941</v>
      </c>
      <c r="AU477" s="43">
        <v>0.82</v>
      </c>
      <c r="AV477" s="43">
        <v>3.44</v>
      </c>
      <c r="AW477" s="43">
        <v>2.62</v>
      </c>
      <c r="AX477" s="43">
        <v>2.6647272727272728</v>
      </c>
      <c r="AY477" s="5">
        <v>2.6647272727272728</v>
      </c>
      <c r="AZ477" s="5">
        <v>6.4638943890893454</v>
      </c>
    </row>
    <row r="478" spans="1:52" x14ac:dyDescent="0.3">
      <c r="A478" s="5" t="s">
        <v>396</v>
      </c>
      <c r="B478" s="45" t="s">
        <v>1062</v>
      </c>
      <c r="C478" s="41"/>
      <c r="D478" s="5"/>
      <c r="E478" s="5"/>
      <c r="F478" s="5">
        <v>3.19</v>
      </c>
      <c r="G478" s="5" t="s">
        <v>393</v>
      </c>
      <c r="H478" s="42">
        <v>-2</v>
      </c>
      <c r="I478" s="5">
        <v>-1</v>
      </c>
      <c r="J478" s="5"/>
      <c r="K478" s="5">
        <v>1</v>
      </c>
      <c r="L478" s="43">
        <v>0</v>
      </c>
      <c r="M478">
        <v>0</v>
      </c>
      <c r="N478">
        <v>0</v>
      </c>
      <c r="O478" s="2">
        <v>3.85</v>
      </c>
      <c r="P478" s="2">
        <v>3.85</v>
      </c>
      <c r="Q478" s="5">
        <v>23.3</v>
      </c>
      <c r="R478" s="5"/>
      <c r="S478" s="5"/>
      <c r="T478" s="43">
        <v>0</v>
      </c>
      <c r="U478" s="5"/>
      <c r="V478" s="5"/>
      <c r="W478">
        <v>0</v>
      </c>
      <c r="Z478">
        <v>0</v>
      </c>
      <c r="AC478" s="5"/>
      <c r="AD478" s="5">
        <v>26</v>
      </c>
      <c r="AE478" s="57">
        <f t="shared" si="30"/>
        <v>345.36425000000003</v>
      </c>
      <c r="AF478" s="59">
        <v>0</v>
      </c>
      <c r="AG478" s="57">
        <v>0</v>
      </c>
      <c r="AH478" s="57">
        <v>0</v>
      </c>
      <c r="AI478" s="54">
        <f>K478*AD478/AE478</f>
        <v>7.5282835441132068E-2</v>
      </c>
      <c r="AM478" s="5">
        <v>1.693548387096774</v>
      </c>
      <c r="AN478" s="5">
        <v>2.0483870967741939</v>
      </c>
      <c r="AO478" s="5">
        <v>1.064516129032258</v>
      </c>
      <c r="AP478" s="5">
        <v>1.129032258064516</v>
      </c>
      <c r="AQ478" s="5">
        <v>0.28532608695652167</v>
      </c>
      <c r="AR478" s="5">
        <v>0.34510869565217389</v>
      </c>
      <c r="AS478" s="5">
        <v>0.17934782608695651</v>
      </c>
      <c r="AT478" s="5">
        <v>0.19021739130434781</v>
      </c>
      <c r="AU478" s="43">
        <v>0.82</v>
      </c>
      <c r="AV478" s="43">
        <v>3.44</v>
      </c>
      <c r="AW478" s="43">
        <v>2.62</v>
      </c>
      <c r="AX478" s="43">
        <v>2.620645161290323</v>
      </c>
      <c r="AY478" s="5">
        <v>2.620645161290323</v>
      </c>
      <c r="AZ478" s="5">
        <v>6.4654289883277096</v>
      </c>
    </row>
    <row r="479" spans="1:52" x14ac:dyDescent="0.3">
      <c r="A479" s="5" t="s">
        <v>397</v>
      </c>
      <c r="B479" s="45" t="s">
        <v>1063</v>
      </c>
      <c r="C479" s="41"/>
      <c r="D479" s="5"/>
      <c r="E479" s="5"/>
      <c r="F479" s="5">
        <v>3.19</v>
      </c>
      <c r="G479" s="5" t="s">
        <v>393</v>
      </c>
      <c r="H479" s="42">
        <v>-2</v>
      </c>
      <c r="I479" s="5">
        <v>-1</v>
      </c>
      <c r="J479" s="5"/>
      <c r="K479" s="5">
        <v>1</v>
      </c>
      <c r="L479" s="43">
        <v>0</v>
      </c>
      <c r="M479">
        <v>0</v>
      </c>
      <c r="N479">
        <v>0</v>
      </c>
      <c r="O479" s="2">
        <v>3.85</v>
      </c>
      <c r="P479" s="2">
        <v>3.85</v>
      </c>
      <c r="Q479" s="5">
        <v>25.26</v>
      </c>
      <c r="R479" s="5"/>
      <c r="S479" s="5"/>
      <c r="T479" s="43">
        <v>0</v>
      </c>
      <c r="U479" s="43"/>
      <c r="V479" s="43"/>
      <c r="W479">
        <v>0</v>
      </c>
      <c r="Z479">
        <v>0</v>
      </c>
      <c r="AC479" s="5"/>
      <c r="AD479" s="5">
        <v>26</v>
      </c>
      <c r="AE479" s="57">
        <f t="shared" si="30"/>
        <v>374.41635000000008</v>
      </c>
      <c r="AF479" s="59">
        <v>0</v>
      </c>
      <c r="AG479" s="57">
        <v>0</v>
      </c>
      <c r="AH479" s="57">
        <v>0</v>
      </c>
      <c r="AI479" s="54">
        <f>K479*AD479/AE479</f>
        <v>6.9441411946887452E-2</v>
      </c>
      <c r="AJ479" s="53"/>
      <c r="AM479" s="5">
        <v>1.661764705882353</v>
      </c>
      <c r="AN479" s="5">
        <v>1.9264705882352939</v>
      </c>
      <c r="AO479" s="5">
        <v>0.97058823529411764</v>
      </c>
      <c r="AP479" s="5">
        <v>1.029411764705882</v>
      </c>
      <c r="AQ479" s="5">
        <v>0.29736842105263162</v>
      </c>
      <c r="AR479" s="5">
        <v>0.34473684210526317</v>
      </c>
      <c r="AS479" s="5">
        <v>0.1736842105263158</v>
      </c>
      <c r="AT479" s="5">
        <v>0.18421052631578949</v>
      </c>
      <c r="AU479" s="43">
        <v>0.82</v>
      </c>
      <c r="AV479" s="43">
        <v>3.44</v>
      </c>
      <c r="AW479" s="43">
        <v>2.62</v>
      </c>
      <c r="AX479" s="43">
        <v>2.5938235294117651</v>
      </c>
      <c r="AY479" s="5">
        <v>2.5938235294117651</v>
      </c>
      <c r="AZ479" s="5">
        <v>6.5012509424665001</v>
      </c>
    </row>
    <row r="480" spans="1:52" x14ac:dyDescent="0.3">
      <c r="A480" s="5" t="s">
        <v>398</v>
      </c>
      <c r="B480" s="45" t="s">
        <v>1064</v>
      </c>
      <c r="C480" s="41"/>
      <c r="D480" s="5"/>
      <c r="E480" s="5"/>
      <c r="F480" s="5">
        <v>3.17</v>
      </c>
      <c r="G480" s="5" t="s">
        <v>393</v>
      </c>
      <c r="H480" s="42">
        <v>-2</v>
      </c>
      <c r="I480" s="5">
        <v>-1</v>
      </c>
      <c r="J480" s="5"/>
      <c r="K480" s="5">
        <v>1</v>
      </c>
      <c r="L480" s="43">
        <v>0</v>
      </c>
      <c r="M480">
        <v>0</v>
      </c>
      <c r="N480">
        <v>0</v>
      </c>
      <c r="O480" s="2">
        <v>3.85</v>
      </c>
      <c r="P480" s="2">
        <v>3.85</v>
      </c>
      <c r="Q480" s="5">
        <v>27.23</v>
      </c>
      <c r="R480" s="5"/>
      <c r="S480" s="5"/>
      <c r="T480" s="43">
        <v>0</v>
      </c>
      <c r="U480" s="43"/>
      <c r="V480" s="43"/>
      <c r="W480">
        <v>0</v>
      </c>
      <c r="Z480">
        <v>0</v>
      </c>
      <c r="AC480" s="5"/>
      <c r="AD480" s="5">
        <v>26</v>
      </c>
      <c r="AE480" s="57">
        <f t="shared" si="30"/>
        <v>403.61667500000004</v>
      </c>
      <c r="AF480" s="59">
        <v>0</v>
      </c>
      <c r="AG480" s="57">
        <v>0</v>
      </c>
      <c r="AH480" s="57">
        <v>0</v>
      </c>
      <c r="AI480" s="54">
        <f>K480*AD480/AE480</f>
        <v>6.4417556583855201E-2</v>
      </c>
      <c r="AJ480" s="53"/>
      <c r="AM480" s="5">
        <v>1.6351351351351351</v>
      </c>
      <c r="AN480" s="5">
        <v>1.8243243243243239</v>
      </c>
      <c r="AO480" s="5">
        <v>0.89189189189189189</v>
      </c>
      <c r="AP480" s="5">
        <v>0.94594594594594594</v>
      </c>
      <c r="AQ480" s="5">
        <v>0.30867346938775508</v>
      </c>
      <c r="AR480" s="5">
        <v>0.34438775510204078</v>
      </c>
      <c r="AS480" s="5">
        <v>0.1683673469387755</v>
      </c>
      <c r="AT480" s="5">
        <v>0.1785714285714286</v>
      </c>
      <c r="AU480" s="43">
        <v>0.82</v>
      </c>
      <c r="AV480" s="43">
        <v>3.44</v>
      </c>
      <c r="AW480" s="43">
        <v>2.62</v>
      </c>
      <c r="AX480" s="43">
        <v>2.5713513513513511</v>
      </c>
      <c r="AY480" s="5">
        <v>2.571351351351352</v>
      </c>
      <c r="AZ480" s="5">
        <v>6.5312639310692706</v>
      </c>
    </row>
    <row r="481" spans="1:55" x14ac:dyDescent="0.3">
      <c r="A481" s="5" t="s">
        <v>399</v>
      </c>
      <c r="B481" s="45" t="s">
        <v>1065</v>
      </c>
      <c r="C481" s="41"/>
      <c r="D481" s="5"/>
      <c r="E481" s="5"/>
      <c r="F481" s="5">
        <v>3.15</v>
      </c>
      <c r="G481" s="5" t="s">
        <v>393</v>
      </c>
      <c r="H481" s="42">
        <v>-2</v>
      </c>
      <c r="I481" s="5">
        <v>-1</v>
      </c>
      <c r="J481" s="5"/>
      <c r="K481" s="5">
        <v>1</v>
      </c>
      <c r="L481" s="43">
        <v>0</v>
      </c>
      <c r="M481">
        <v>0</v>
      </c>
      <c r="N481">
        <v>0</v>
      </c>
      <c r="O481" s="2">
        <v>3.85</v>
      </c>
      <c r="P481" s="2">
        <v>3.85</v>
      </c>
      <c r="Q481" s="5">
        <v>33.19</v>
      </c>
      <c r="R481" s="5"/>
      <c r="S481" s="5"/>
      <c r="T481" s="43">
        <v>0</v>
      </c>
      <c r="U481" s="43"/>
      <c r="V481" s="43"/>
      <c r="W481">
        <v>0</v>
      </c>
      <c r="Z481">
        <v>0</v>
      </c>
      <c r="AC481" s="5"/>
      <c r="AD481" s="5">
        <v>26</v>
      </c>
      <c r="AE481" s="57">
        <f t="shared" si="30"/>
        <v>491.958775</v>
      </c>
      <c r="AF481" s="59">
        <v>0</v>
      </c>
      <c r="AG481" s="57">
        <v>0</v>
      </c>
      <c r="AH481" s="57">
        <v>0</v>
      </c>
      <c r="AI481" s="54">
        <f>K481*AD481/AE481</f>
        <v>5.2849956787537733E-2</v>
      </c>
      <c r="AJ481" s="53"/>
      <c r="AM481" s="5">
        <v>1.593023255813953</v>
      </c>
      <c r="AN481" s="5">
        <v>1.6627906976744189</v>
      </c>
      <c r="AO481" s="5">
        <v>0.76744186046511631</v>
      </c>
      <c r="AP481" s="5">
        <v>0.81395348837209303</v>
      </c>
      <c r="AQ481" s="5">
        <v>0.32932692307692307</v>
      </c>
      <c r="AR481" s="5">
        <v>0.34375000000000011</v>
      </c>
      <c r="AS481" s="5">
        <v>0.1586538461538462</v>
      </c>
      <c r="AT481" s="5">
        <v>0.16826923076923081</v>
      </c>
      <c r="AU481" s="43">
        <v>0.82</v>
      </c>
      <c r="AV481" s="43">
        <v>3.44</v>
      </c>
      <c r="AW481" s="43">
        <v>2.62</v>
      </c>
      <c r="AX481" s="43">
        <v>2.5358139534883719</v>
      </c>
      <c r="AY481" s="5">
        <v>2.5358139534883719</v>
      </c>
      <c r="AZ481" s="5">
        <v>6.5787263316503957</v>
      </c>
    </row>
    <row r="482" spans="1:55" x14ac:dyDescent="0.3">
      <c r="A482" s="5" t="s">
        <v>400</v>
      </c>
      <c r="B482" s="45" t="s">
        <v>1066</v>
      </c>
      <c r="C482" s="41"/>
      <c r="D482" s="5"/>
      <c r="E482" s="5"/>
      <c r="F482" s="5">
        <v>3.15</v>
      </c>
      <c r="G482" s="5" t="s">
        <v>393</v>
      </c>
      <c r="H482" s="51">
        <v>-2</v>
      </c>
      <c r="I482" s="5">
        <v>-1</v>
      </c>
      <c r="J482" s="5"/>
      <c r="K482" s="5">
        <v>1</v>
      </c>
      <c r="L482" s="43">
        <v>0</v>
      </c>
      <c r="M482">
        <v>0</v>
      </c>
      <c r="N482">
        <v>0</v>
      </c>
      <c r="O482" s="2">
        <v>3.85</v>
      </c>
      <c r="P482" s="2">
        <v>3.85</v>
      </c>
      <c r="Q482" s="5">
        <v>38.67</v>
      </c>
      <c r="R482" s="5"/>
      <c r="S482" s="5"/>
      <c r="T482" s="43">
        <v>0</v>
      </c>
      <c r="U482" s="43"/>
      <c r="V482" s="43"/>
      <c r="W482">
        <v>0</v>
      </c>
      <c r="Z482">
        <v>0</v>
      </c>
      <c r="AC482" s="5"/>
      <c r="AD482" s="5">
        <v>26</v>
      </c>
      <c r="AE482" s="57">
        <f t="shared" si="30"/>
        <v>573.18607500000007</v>
      </c>
      <c r="AF482" s="59">
        <v>0</v>
      </c>
      <c r="AG482" s="57">
        <v>0</v>
      </c>
      <c r="AH482" s="57">
        <v>0</v>
      </c>
      <c r="AI482" s="54">
        <f>K482*AD482/AE482</f>
        <v>4.5360487866004065E-2</v>
      </c>
      <c r="AJ482" s="53"/>
      <c r="AM482" s="5">
        <v>1.561224489795918</v>
      </c>
      <c r="AN482" s="5">
        <v>1.5408163265306121</v>
      </c>
      <c r="AO482" s="5">
        <v>0.67346938775510201</v>
      </c>
      <c r="AP482" s="5">
        <v>0.7142857142857143</v>
      </c>
      <c r="AQ482" s="5">
        <v>0.34772727272727277</v>
      </c>
      <c r="AR482" s="5">
        <v>0.3431818181818182</v>
      </c>
      <c r="AS482" s="5">
        <v>0.15</v>
      </c>
      <c r="AT482" s="5">
        <v>0.15909090909090909</v>
      </c>
      <c r="AU482" s="43">
        <v>0.82</v>
      </c>
      <c r="AV482" s="43">
        <v>3.44</v>
      </c>
      <c r="AW482" s="43">
        <v>2.62</v>
      </c>
      <c r="AX482" s="43">
        <v>2.5089795918367348</v>
      </c>
      <c r="AY482" s="5">
        <v>2.5089795918367348</v>
      </c>
      <c r="AZ482" s="5">
        <v>6.6145652871912439</v>
      </c>
    </row>
    <row r="483" spans="1:55" x14ac:dyDescent="0.3">
      <c r="A483" s="2" t="s">
        <v>381</v>
      </c>
      <c r="B483" s="15" t="s">
        <v>842</v>
      </c>
      <c r="C483" s="15"/>
      <c r="F483" s="2">
        <v>3.46</v>
      </c>
      <c r="G483" s="2" t="s">
        <v>401</v>
      </c>
      <c r="H483" s="11">
        <v>-1</v>
      </c>
      <c r="I483">
        <v>-1</v>
      </c>
      <c r="J483"/>
      <c r="K483" s="2">
        <v>2</v>
      </c>
      <c r="L483" s="27">
        <v>0</v>
      </c>
      <c r="M483">
        <v>0</v>
      </c>
      <c r="N483">
        <v>0</v>
      </c>
      <c r="O483" s="2">
        <v>3.7829999999999999</v>
      </c>
      <c r="P483" s="2">
        <v>3.7829999999999999</v>
      </c>
      <c r="Q483" s="2">
        <v>27.18</v>
      </c>
      <c r="R483" s="2" t="s">
        <v>1135</v>
      </c>
      <c r="T483" s="27">
        <v>0</v>
      </c>
      <c r="U483" s="27"/>
      <c r="V483" s="27"/>
      <c r="W483">
        <v>0</v>
      </c>
      <c r="Z483">
        <v>0</v>
      </c>
      <c r="AD483">
        <v>20</v>
      </c>
      <c r="AE483" s="57">
        <f t="shared" si="30"/>
        <v>388.97539902</v>
      </c>
      <c r="AF483" s="59">
        <v>0</v>
      </c>
      <c r="AG483" s="57">
        <v>0</v>
      </c>
      <c r="AH483" s="57">
        <v>0</v>
      </c>
      <c r="AI483" s="54">
        <f>K483*AD483/AE483</f>
        <v>0.10283426689908304</v>
      </c>
      <c r="AJ483" s="53"/>
      <c r="AM483" s="30">
        <v>1.882352941176471</v>
      </c>
      <c r="AN483" s="30">
        <v>2.3529411764705879</v>
      </c>
      <c r="AO483" s="30">
        <v>0.35294117647058831</v>
      </c>
      <c r="AP483" s="30">
        <v>0.47058823529411759</v>
      </c>
      <c r="AQ483" s="30">
        <v>0.37209302325581389</v>
      </c>
      <c r="AR483" s="30">
        <v>0.46511627906976749</v>
      </c>
      <c r="AS483" s="30">
        <v>6.9767441860465129E-2</v>
      </c>
      <c r="AT483" s="30">
        <v>9.3023255813953487E-2</v>
      </c>
      <c r="AU483" s="27">
        <v>1.1399999999999999</v>
      </c>
      <c r="AV483" s="27">
        <v>3.44</v>
      </c>
      <c r="AW483" s="27">
        <v>2.2999999999999998</v>
      </c>
      <c r="AX483" s="27">
        <v>2.6882352941176468</v>
      </c>
      <c r="AY483">
        <v>2.6882352941176468</v>
      </c>
      <c r="AZ483">
        <v>6.2192249941001183</v>
      </c>
    </row>
    <row r="484" spans="1:55" x14ac:dyDescent="0.3">
      <c r="A484" s="2" t="s">
        <v>385</v>
      </c>
      <c r="B484" s="20" t="s">
        <v>1067</v>
      </c>
      <c r="C484" s="15"/>
      <c r="F484" s="2">
        <v>3.58</v>
      </c>
      <c r="G484" s="2" t="s">
        <v>401</v>
      </c>
      <c r="H484" s="11">
        <v>-1</v>
      </c>
      <c r="I484">
        <v>-1</v>
      </c>
      <c r="J484"/>
      <c r="K484" s="2">
        <v>1</v>
      </c>
      <c r="L484" s="27">
        <v>0</v>
      </c>
      <c r="M484">
        <v>0</v>
      </c>
      <c r="N484">
        <v>0</v>
      </c>
      <c r="O484" s="2">
        <v>3.802</v>
      </c>
      <c r="P484" s="2">
        <v>3.802</v>
      </c>
      <c r="Q484" s="2">
        <v>24.7</v>
      </c>
      <c r="R484" s="2" t="s">
        <v>439</v>
      </c>
      <c r="T484" s="27">
        <v>0</v>
      </c>
      <c r="U484" s="27"/>
      <c r="V484" s="27"/>
      <c r="W484">
        <v>0</v>
      </c>
      <c r="Z484">
        <v>0</v>
      </c>
      <c r="AD484">
        <v>20</v>
      </c>
      <c r="AE484" s="57">
        <f t="shared" si="30"/>
        <v>357.04353880000002</v>
      </c>
      <c r="AF484" s="59">
        <v>0</v>
      </c>
      <c r="AG484" s="57">
        <v>0</v>
      </c>
      <c r="AH484" s="57">
        <v>0</v>
      </c>
      <c r="AI484" s="54">
        <f>K484*AD484/AE484</f>
        <v>5.6015577448113731E-2</v>
      </c>
      <c r="AJ484" s="53"/>
      <c r="AM484" s="30">
        <v>1.606060606060606</v>
      </c>
      <c r="AN484" s="30">
        <v>1.545454545454545</v>
      </c>
      <c r="AO484" s="30">
        <v>0.1818181818181818</v>
      </c>
      <c r="AP484" s="30">
        <v>0.2424242424242424</v>
      </c>
      <c r="AQ484" s="30">
        <v>0.44915254237288132</v>
      </c>
      <c r="AR484" s="30">
        <v>0.43220338983050849</v>
      </c>
      <c r="AS484" s="30">
        <v>5.0847457627118647E-2</v>
      </c>
      <c r="AT484" s="30">
        <v>6.7796610169491525E-2</v>
      </c>
      <c r="AU484" s="27">
        <v>1.1399999999999999</v>
      </c>
      <c r="AV484" s="27">
        <v>3.44</v>
      </c>
      <c r="AW484" s="27">
        <v>2.2999999999999998</v>
      </c>
      <c r="AX484" s="27">
        <v>2.51939393939394</v>
      </c>
      <c r="AY484">
        <v>2.51939393939394</v>
      </c>
      <c r="AZ484">
        <v>6.5741021946079687</v>
      </c>
    </row>
    <row r="485" spans="1:55" x14ac:dyDescent="0.3">
      <c r="A485" s="2" t="s">
        <v>51</v>
      </c>
      <c r="B485" s="15" t="s">
        <v>707</v>
      </c>
      <c r="C485" s="15"/>
      <c r="F485" s="2">
        <v>5.5</v>
      </c>
      <c r="G485" s="2" t="s">
        <v>52</v>
      </c>
      <c r="H485" s="76" t="s">
        <v>540</v>
      </c>
      <c r="I485" t="s">
        <v>621</v>
      </c>
      <c r="J485"/>
      <c r="L485" s="27">
        <v>1</v>
      </c>
      <c r="M485">
        <v>4</v>
      </c>
      <c r="N485">
        <v>0</v>
      </c>
      <c r="O485" s="2">
        <v>-1</v>
      </c>
      <c r="T485" s="27">
        <v>12.88926011</v>
      </c>
      <c r="U485" s="27">
        <v>12.88926011</v>
      </c>
      <c r="V485" s="27">
        <v>12.88926011</v>
      </c>
      <c r="W485">
        <v>5.5223699999999996</v>
      </c>
      <c r="X485">
        <v>5.5240799999999997</v>
      </c>
      <c r="Y485">
        <v>25.026399999999999</v>
      </c>
      <c r="Z485">
        <v>0</v>
      </c>
      <c r="AD485">
        <v>18</v>
      </c>
      <c r="AE485" s="57">
        <f t="shared" si="30"/>
        <v>0</v>
      </c>
      <c r="AF485" s="59">
        <v>195.03203980213701</v>
      </c>
      <c r="AG485" s="57">
        <v>763.45570050087724</v>
      </c>
      <c r="AH485" s="57">
        <v>0</v>
      </c>
      <c r="AJ485" s="53">
        <v>9.2292528029042184E-2</v>
      </c>
      <c r="AK485" s="54">
        <v>9.4308025930991482E-2</v>
      </c>
      <c r="AM485" s="30">
        <v>2</v>
      </c>
      <c r="AN485" s="30">
        <v>3</v>
      </c>
      <c r="AO485" s="30">
        <v>1.857142857142857</v>
      </c>
      <c r="AP485" s="30">
        <v>4</v>
      </c>
      <c r="AQ485" s="30">
        <v>0.18421052631578949</v>
      </c>
      <c r="AR485" s="30">
        <v>0.27631578947368418</v>
      </c>
      <c r="AS485" s="30">
        <v>0.1710526315789474</v>
      </c>
      <c r="AT485" s="30">
        <v>0.36842105263157893</v>
      </c>
      <c r="AU485" s="27">
        <v>0.95</v>
      </c>
      <c r="AV485" s="27">
        <v>3.44</v>
      </c>
      <c r="AW485" s="27">
        <v>2.4900000000000002</v>
      </c>
      <c r="AX485" s="27">
        <v>2.782142857142857</v>
      </c>
      <c r="AY485">
        <v>2.7821428571428579</v>
      </c>
      <c r="AZ485">
        <v>6.2021612289285706</v>
      </c>
      <c r="BA485" s="62">
        <v>0.52524560229640982</v>
      </c>
      <c r="BB485" s="62">
        <v>0.53671599358424449</v>
      </c>
    </row>
    <row r="486" spans="1:55" x14ac:dyDescent="0.3">
      <c r="A486" s="2" t="s">
        <v>403</v>
      </c>
      <c r="B486" s="19" t="s">
        <v>960</v>
      </c>
      <c r="C486" s="15"/>
      <c r="F486" s="2">
        <v>3.76</v>
      </c>
      <c r="G486" s="2" t="s">
        <v>402</v>
      </c>
      <c r="H486" s="11">
        <v>-1</v>
      </c>
      <c r="I486">
        <v>-1</v>
      </c>
      <c r="J486"/>
      <c r="K486" s="2">
        <v>2</v>
      </c>
      <c r="L486" s="27">
        <v>0</v>
      </c>
      <c r="M486">
        <v>0</v>
      </c>
      <c r="N486">
        <v>0</v>
      </c>
      <c r="O486" s="2">
        <v>3.9</v>
      </c>
      <c r="P486" s="2">
        <v>3.9</v>
      </c>
      <c r="Q486" s="2">
        <f>15.91*2</f>
        <v>31.82</v>
      </c>
      <c r="T486" s="27">
        <v>0</v>
      </c>
      <c r="U486" s="27"/>
      <c r="V486" s="27"/>
      <c r="W486">
        <v>0</v>
      </c>
      <c r="Z486">
        <v>0</v>
      </c>
      <c r="AD486">
        <v>20</v>
      </c>
      <c r="AE486" s="57">
        <f t="shared" si="30"/>
        <v>483.98219999999998</v>
      </c>
      <c r="AF486" s="59">
        <v>0</v>
      </c>
      <c r="AG486" s="57">
        <v>0</v>
      </c>
      <c r="AH486" s="57">
        <v>0</v>
      </c>
      <c r="AI486" s="54">
        <f>K486*AD486/AE486</f>
        <v>8.2647667620833989E-2</v>
      </c>
      <c r="AJ486" s="53"/>
      <c r="AM486" s="30">
        <v>1.882352941176471</v>
      </c>
      <c r="AN486" s="30">
        <v>2.3529411764705879</v>
      </c>
      <c r="AO486" s="30">
        <v>0.43529411764705878</v>
      </c>
      <c r="AP486" s="30">
        <v>0.82352941176470584</v>
      </c>
      <c r="AQ486" s="30">
        <v>0.34261241970021411</v>
      </c>
      <c r="AR486" s="30">
        <v>0.42826552462526768</v>
      </c>
      <c r="AS486" s="30">
        <v>7.922912205567452E-2</v>
      </c>
      <c r="AT486" s="30">
        <v>0.1498929336188437</v>
      </c>
      <c r="AU486" s="27">
        <v>0.82</v>
      </c>
      <c r="AV486" s="27">
        <v>3.44</v>
      </c>
      <c r="AW486" s="27">
        <v>2.62</v>
      </c>
      <c r="AX486" s="27">
        <v>2.5324117647058819</v>
      </c>
      <c r="AY486">
        <v>2.532941176470588</v>
      </c>
      <c r="AZ486">
        <v>5.690008021176471</v>
      </c>
    </row>
    <row r="487" spans="1:55" x14ac:dyDescent="0.3">
      <c r="A487" s="2" t="s">
        <v>404</v>
      </c>
      <c r="B487" s="35" t="s">
        <v>961</v>
      </c>
      <c r="C487" s="36"/>
      <c r="F487" s="2">
        <v>3.88</v>
      </c>
      <c r="G487" s="2" t="s">
        <v>402</v>
      </c>
      <c r="H487" s="37">
        <v>-1</v>
      </c>
      <c r="I487" s="2">
        <v>-1</v>
      </c>
      <c r="K487" s="2">
        <v>2</v>
      </c>
      <c r="L487" s="31">
        <v>0</v>
      </c>
      <c r="M487">
        <v>0</v>
      </c>
      <c r="N487">
        <v>0</v>
      </c>
      <c r="O487" s="2">
        <v>3.8050000000000002</v>
      </c>
      <c r="P487" s="2">
        <v>3.8050000000000002</v>
      </c>
      <c r="Q487" s="2">
        <v>27.44</v>
      </c>
      <c r="R487" s="2" t="s">
        <v>1135</v>
      </c>
      <c r="T487" s="31">
        <v>0</v>
      </c>
      <c r="U487" s="31"/>
      <c r="V487" s="31"/>
      <c r="W487">
        <v>0</v>
      </c>
      <c r="Z487">
        <v>0</v>
      </c>
      <c r="AD487" s="2">
        <v>20</v>
      </c>
      <c r="AE487" s="57">
        <f t="shared" si="30"/>
        <v>397.27700600000003</v>
      </c>
      <c r="AF487" s="59">
        <v>0</v>
      </c>
      <c r="AG487" s="57">
        <v>0</v>
      </c>
      <c r="AH487" s="57">
        <v>0</v>
      </c>
      <c r="AI487" s="54">
        <f>K487*AD487/AE487</f>
        <v>0.10068541444857747</v>
      </c>
      <c r="AJ487" s="53"/>
      <c r="AM487" s="2">
        <v>1.882352941176471</v>
      </c>
      <c r="AN487" s="2">
        <v>2.3529411764705879</v>
      </c>
      <c r="AO487" s="2">
        <v>0.43529411764705878</v>
      </c>
      <c r="AP487" s="2">
        <v>0.82352941176470584</v>
      </c>
      <c r="AQ487" s="2">
        <v>0.34261241970021411</v>
      </c>
      <c r="AR487" s="2">
        <v>0.42826552462526768</v>
      </c>
      <c r="AS487" s="2">
        <v>7.922912205567452E-2</v>
      </c>
      <c r="AT487" s="2">
        <v>0.1498929336188437</v>
      </c>
      <c r="AU487" s="31">
        <v>1.1850000000000001</v>
      </c>
      <c r="AV487" s="31">
        <v>3.44</v>
      </c>
      <c r="AW487" s="31">
        <v>2.2549999999999999</v>
      </c>
      <c r="AX487" s="31">
        <v>2.6947647058823532</v>
      </c>
      <c r="AY487" s="2">
        <v>2.6952941176470588</v>
      </c>
      <c r="AZ487" s="2">
        <v>6.2494732999824709</v>
      </c>
    </row>
    <row r="488" spans="1:55" x14ac:dyDescent="0.3">
      <c r="A488" s="2" t="s">
        <v>405</v>
      </c>
      <c r="B488" s="19" t="s">
        <v>962</v>
      </c>
      <c r="C488" s="15"/>
      <c r="F488" s="2">
        <v>4.51</v>
      </c>
      <c r="G488" s="2" t="s">
        <v>402</v>
      </c>
      <c r="H488" s="11">
        <v>-1</v>
      </c>
      <c r="I488">
        <v>-1</v>
      </c>
      <c r="J488" s="1" t="s">
        <v>1188</v>
      </c>
      <c r="L488" s="27">
        <v>0</v>
      </c>
      <c r="M488">
        <v>0</v>
      </c>
      <c r="N488">
        <v>0</v>
      </c>
      <c r="O488" s="2">
        <v>-1</v>
      </c>
      <c r="T488" s="27">
        <v>0</v>
      </c>
      <c r="U488" s="27"/>
      <c r="V488" s="27"/>
      <c r="W488">
        <v>0</v>
      </c>
      <c r="Z488">
        <v>0</v>
      </c>
      <c r="AD488">
        <v>14</v>
      </c>
      <c r="AE488" s="57">
        <f t="shared" si="30"/>
        <v>0</v>
      </c>
      <c r="AF488" s="59">
        <v>0</v>
      </c>
      <c r="AG488" s="57">
        <v>0</v>
      </c>
      <c r="AH488" s="57">
        <v>0</v>
      </c>
      <c r="AJ488" s="53"/>
      <c r="AM488" s="30">
        <v>1.9090909090909089</v>
      </c>
      <c r="AN488" s="30">
        <v>2.545454545454545</v>
      </c>
      <c r="AO488" s="30">
        <v>0.60909090909090913</v>
      </c>
      <c r="AP488" s="30">
        <v>2.790909090909091</v>
      </c>
      <c r="AQ488" s="30">
        <v>0.24305555555555561</v>
      </c>
      <c r="AR488" s="30">
        <v>0.32407407407407413</v>
      </c>
      <c r="AS488" s="30">
        <v>7.7546296296296308E-2</v>
      </c>
      <c r="AT488" s="30">
        <v>0.35532407407407413</v>
      </c>
      <c r="AU488" s="27">
        <v>0.82</v>
      </c>
      <c r="AV488" s="27">
        <v>3.44</v>
      </c>
      <c r="AW488" s="27">
        <v>2.62</v>
      </c>
      <c r="AX488" s="27">
        <v>2.6393636363636359</v>
      </c>
      <c r="AY488">
        <v>2.6363636363636358</v>
      </c>
      <c r="AZ488">
        <v>6.0025089159090914</v>
      </c>
    </row>
    <row r="489" spans="1:55" x14ac:dyDescent="0.3">
      <c r="A489" s="2" t="s">
        <v>1194</v>
      </c>
      <c r="B489" s="35" t="s">
        <v>963</v>
      </c>
      <c r="C489" s="36"/>
      <c r="F489" s="2">
        <v>5.4</v>
      </c>
      <c r="G489" s="2" t="s">
        <v>402</v>
      </c>
      <c r="H489" s="37">
        <v>-1</v>
      </c>
      <c r="I489" s="2">
        <v>-1</v>
      </c>
      <c r="J489" s="2" t="s">
        <v>1168</v>
      </c>
      <c r="L489" s="31">
        <v>0</v>
      </c>
      <c r="M489">
        <v>0</v>
      </c>
      <c r="N489">
        <v>1</v>
      </c>
      <c r="O489" s="2">
        <v>3.89</v>
      </c>
      <c r="P489" s="2">
        <v>3.89</v>
      </c>
      <c r="Q489" s="2">
        <v>10.34</v>
      </c>
      <c r="R489" s="2" t="s">
        <v>440</v>
      </c>
      <c r="T489" s="31">
        <v>0</v>
      </c>
      <c r="U489" s="31"/>
      <c r="V489" s="31"/>
      <c r="W489">
        <v>0</v>
      </c>
      <c r="Z489">
        <v>3.88</v>
      </c>
      <c r="AA489">
        <v>3.88</v>
      </c>
      <c r="AB489">
        <v>10.66</v>
      </c>
      <c r="AD489" s="2">
        <v>14</v>
      </c>
      <c r="AE489" s="57">
        <f t="shared" si="30"/>
        <v>156.465914</v>
      </c>
      <c r="AF489" s="59">
        <v>0</v>
      </c>
      <c r="AG489" s="57">
        <v>0</v>
      </c>
      <c r="AH489" s="57">
        <v>160.479904</v>
      </c>
      <c r="AJ489" s="53"/>
      <c r="AL489" s="73">
        <f>N489*AD489/AH489</f>
        <v>8.7238337331009372E-2</v>
      </c>
      <c r="AM489" s="2">
        <v>2</v>
      </c>
      <c r="AN489" s="2">
        <v>2.8</v>
      </c>
      <c r="AO489" s="2">
        <v>0.67</v>
      </c>
      <c r="AP489" s="2">
        <v>3.07</v>
      </c>
      <c r="AQ489" s="2">
        <v>0.23419203747072601</v>
      </c>
      <c r="AR489" s="2">
        <v>0.32786885245901642</v>
      </c>
      <c r="AS489" s="2">
        <v>7.8454332552693226E-2</v>
      </c>
      <c r="AT489" s="2">
        <v>0.35948477751756441</v>
      </c>
      <c r="AU489" s="31">
        <v>1.1000000000000001</v>
      </c>
      <c r="AV489" s="31">
        <v>3.44</v>
      </c>
      <c r="AW489" s="31">
        <v>2.34</v>
      </c>
      <c r="AX489" s="31">
        <v>2.8212999999999999</v>
      </c>
      <c r="AY489" s="2">
        <v>2.8180000000000001</v>
      </c>
      <c r="AZ489" s="2">
        <v>6.3696075919999986</v>
      </c>
      <c r="BC489" s="62">
        <v>0</v>
      </c>
    </row>
    <row r="490" spans="1:55" x14ac:dyDescent="0.3">
      <c r="A490" s="2" t="s">
        <v>406</v>
      </c>
      <c r="B490" s="19" t="s">
        <v>964</v>
      </c>
      <c r="C490" s="15"/>
      <c r="F490" s="2">
        <v>0.01</v>
      </c>
      <c r="G490" s="2" t="s">
        <v>408</v>
      </c>
      <c r="H490" s="11">
        <v>-1</v>
      </c>
      <c r="I490">
        <v>4101345</v>
      </c>
      <c r="J490"/>
      <c r="L490" s="27">
        <v>0</v>
      </c>
      <c r="M490">
        <v>2</v>
      </c>
      <c r="N490">
        <v>2</v>
      </c>
      <c r="O490" s="2">
        <v>5.3959999999999999</v>
      </c>
      <c r="P490" s="2">
        <v>5.4489999999999998</v>
      </c>
      <c r="Q490" s="2">
        <v>20.521999999999998</v>
      </c>
      <c r="R490" s="2" t="s">
        <v>1139</v>
      </c>
      <c r="T490" s="27">
        <v>0</v>
      </c>
      <c r="U490" s="27"/>
      <c r="V490" s="27"/>
      <c r="W490">
        <v>3.9685999999999999</v>
      </c>
      <c r="X490">
        <v>3.9685999999999999</v>
      </c>
      <c r="Y490">
        <v>19.3154</v>
      </c>
      <c r="Z490">
        <v>0</v>
      </c>
      <c r="AD490">
        <v>13.84</v>
      </c>
      <c r="AE490" s="57">
        <f t="shared" si="30"/>
        <v>603.40434368799993</v>
      </c>
      <c r="AF490" s="59">
        <v>0</v>
      </c>
      <c r="AG490" s="57">
        <v>0</v>
      </c>
      <c r="AH490" s="57">
        <v>304.20999999999998</v>
      </c>
      <c r="AJ490" s="53"/>
      <c r="AL490" s="73">
        <f>N490*AD490/AH490</f>
        <v>9.0989776798921798E-2</v>
      </c>
      <c r="AM490" s="30">
        <v>2</v>
      </c>
      <c r="AN490" s="30">
        <v>2.3221476510067109</v>
      </c>
      <c r="AO490" s="30">
        <v>1.593959731543624</v>
      </c>
      <c r="AP490" s="30">
        <v>0</v>
      </c>
      <c r="AQ490" s="30">
        <v>0.33806012478729441</v>
      </c>
      <c r="AR490" s="30">
        <v>0.39251276233692572</v>
      </c>
      <c r="AS490" s="30">
        <v>0.26942711287577992</v>
      </c>
      <c r="AT490" s="30">
        <v>0</v>
      </c>
      <c r="AU490" s="27">
        <v>1.1000000000000001</v>
      </c>
      <c r="AV490" s="27">
        <v>3.44</v>
      </c>
      <c r="AW490" s="27">
        <v>2.34</v>
      </c>
      <c r="AX490" s="27">
        <v>2.5943624161073831</v>
      </c>
      <c r="AY490">
        <v>2.5943624161073831</v>
      </c>
      <c r="AZ490">
        <v>5.8869633505033558</v>
      </c>
      <c r="BB490" s="62">
        <v>0.46352185946891089</v>
      </c>
    </row>
    <row r="491" spans="1:55" x14ac:dyDescent="0.3">
      <c r="A491" s="2" t="s">
        <v>407</v>
      </c>
      <c r="B491" s="19" t="s">
        <v>965</v>
      </c>
      <c r="C491" s="15"/>
      <c r="F491" s="2">
        <v>0.15</v>
      </c>
      <c r="G491" s="2" t="s">
        <v>408</v>
      </c>
      <c r="H491" s="11">
        <v>-1</v>
      </c>
      <c r="I491" t="s">
        <v>677</v>
      </c>
      <c r="J491"/>
      <c r="L491" s="27">
        <v>0</v>
      </c>
      <c r="M491">
        <v>2</v>
      </c>
      <c r="N491">
        <v>2</v>
      </c>
      <c r="O491" s="2">
        <v>5.484</v>
      </c>
      <c r="P491" s="2">
        <v>5.4790000000000001</v>
      </c>
      <c r="Q491" s="2">
        <v>20.064</v>
      </c>
      <c r="R491" s="2" t="s">
        <v>1139</v>
      </c>
      <c r="T491" s="27">
        <v>0</v>
      </c>
      <c r="U491" s="27"/>
      <c r="V491" s="27"/>
      <c r="W491">
        <v>3.9685999999999999</v>
      </c>
      <c r="X491">
        <v>3.9685999999999999</v>
      </c>
      <c r="Y491">
        <v>19.3154</v>
      </c>
      <c r="Z491">
        <v>0</v>
      </c>
      <c r="AD491">
        <v>12.7</v>
      </c>
      <c r="AE491" s="57">
        <f t="shared" si="30"/>
        <v>602.85971750399995</v>
      </c>
      <c r="AF491" s="59">
        <v>0</v>
      </c>
      <c r="AG491" s="57">
        <v>304.21341573178398</v>
      </c>
      <c r="AJ491" s="53"/>
      <c r="AK491" s="54">
        <v>9.098875515866349E-2</v>
      </c>
      <c r="AM491" s="30">
        <v>2</v>
      </c>
      <c r="AN491" s="30">
        <v>2.2378854625550662</v>
      </c>
      <c r="AO491" s="30">
        <v>1.6740088105726869</v>
      </c>
      <c r="AP491" s="30">
        <v>0</v>
      </c>
      <c r="AQ491" s="30">
        <v>0.33830104321907611</v>
      </c>
      <c r="AR491" s="30">
        <v>0.37853949329359171</v>
      </c>
      <c r="AS491" s="30">
        <v>0.2831594634873324</v>
      </c>
      <c r="AT491" s="30">
        <v>0</v>
      </c>
      <c r="AU491" s="27">
        <v>1.1000000000000001</v>
      </c>
      <c r="AV491" s="27">
        <v>3.44</v>
      </c>
      <c r="AW491" s="27">
        <v>2.34</v>
      </c>
      <c r="AX491" s="27">
        <v>2.5518942731277532</v>
      </c>
      <c r="AY491">
        <v>2.5518942731277532</v>
      </c>
      <c r="AZ491">
        <v>5.8039684980176212</v>
      </c>
      <c r="BB491" s="62">
        <v>0.46352185946891089</v>
      </c>
    </row>
    <row r="492" spans="1:55" x14ac:dyDescent="0.3">
      <c r="A492" s="2" t="s">
        <v>409</v>
      </c>
      <c r="B492" s="19" t="s">
        <v>966</v>
      </c>
      <c r="C492" s="15"/>
      <c r="F492" s="2">
        <v>3.22</v>
      </c>
      <c r="G492" s="2" t="s">
        <v>411</v>
      </c>
      <c r="H492" s="11">
        <v>-1</v>
      </c>
      <c r="I492">
        <v>-1</v>
      </c>
      <c r="J492"/>
      <c r="L492" s="27">
        <v>0</v>
      </c>
      <c r="M492">
        <v>2</v>
      </c>
      <c r="N492">
        <v>0</v>
      </c>
      <c r="O492" s="2">
        <v>7.8239999999999998</v>
      </c>
      <c r="P492" s="2">
        <v>7.8432000000000004</v>
      </c>
      <c r="Q492" s="2">
        <v>7.9165000000000001</v>
      </c>
      <c r="R492" s="2" t="s">
        <v>1140</v>
      </c>
      <c r="T492" s="27">
        <v>0</v>
      </c>
      <c r="U492" s="27"/>
      <c r="V492" s="27"/>
      <c r="W492">
        <v>3.9685999999999999</v>
      </c>
      <c r="X492">
        <v>3.9685999999999999</v>
      </c>
      <c r="Y492">
        <v>19.3154</v>
      </c>
      <c r="Z492">
        <v>0</v>
      </c>
      <c r="AD492">
        <v>6</v>
      </c>
      <c r="AE492" s="57">
        <f t="shared" si="30"/>
        <v>485.79758046720002</v>
      </c>
      <c r="AF492" s="59">
        <v>0</v>
      </c>
      <c r="AG492" s="57">
        <v>304.21341573178398</v>
      </c>
      <c r="AH492" s="57">
        <v>0</v>
      </c>
      <c r="AJ492" s="53"/>
      <c r="AK492" s="54">
        <v>8.3494016655709991E-2</v>
      </c>
      <c r="AM492" s="30">
        <v>1.7690531177829101</v>
      </c>
      <c r="AN492" s="30">
        <v>2.7713625866050808</v>
      </c>
      <c r="AO492" s="30">
        <v>1</v>
      </c>
      <c r="AP492" s="30">
        <v>0</v>
      </c>
      <c r="AQ492" s="30">
        <v>0.31929970821175491</v>
      </c>
      <c r="AR492" s="30">
        <v>0.50020842017507294</v>
      </c>
      <c r="AS492" s="30">
        <v>0.18049187161317221</v>
      </c>
      <c r="AT492" s="30">
        <v>0</v>
      </c>
      <c r="AU492" s="27">
        <v>1.1000000000000001</v>
      </c>
      <c r="AV492" s="27">
        <v>3.44</v>
      </c>
      <c r="AW492" s="27">
        <v>2.34</v>
      </c>
      <c r="AX492" s="27">
        <v>2.8367205542725169</v>
      </c>
      <c r="AY492">
        <v>2.8367205542725169</v>
      </c>
      <c r="AZ492">
        <v>6.3438920491916866</v>
      </c>
    </row>
    <row r="493" spans="1:55" x14ac:dyDescent="0.3">
      <c r="A493" s="2" t="s">
        <v>90</v>
      </c>
      <c r="B493" s="19" t="s">
        <v>967</v>
      </c>
      <c r="C493" s="15"/>
      <c r="F493" s="2">
        <v>3.87</v>
      </c>
      <c r="G493" s="2" t="s">
        <v>411</v>
      </c>
      <c r="H493" s="11">
        <v>-1</v>
      </c>
      <c r="I493">
        <v>-1</v>
      </c>
      <c r="J493"/>
      <c r="L493" s="27">
        <v>0</v>
      </c>
      <c r="M493">
        <v>0</v>
      </c>
      <c r="N493">
        <v>0</v>
      </c>
      <c r="O493" s="2">
        <v>3.9186000000000001</v>
      </c>
      <c r="P493" s="2">
        <v>3.9186000000000001</v>
      </c>
      <c r="Q493" s="2">
        <v>7.9149000000000003</v>
      </c>
      <c r="R493" s="2" t="s">
        <v>439</v>
      </c>
      <c r="T493" s="27">
        <v>0</v>
      </c>
      <c r="U493" s="27"/>
      <c r="V493" s="27"/>
      <c r="W493">
        <v>0</v>
      </c>
      <c r="Z493">
        <v>0</v>
      </c>
      <c r="AD493">
        <v>6</v>
      </c>
      <c r="AE493" s="57">
        <f t="shared" si="30"/>
        <v>121.536660930804</v>
      </c>
      <c r="AF493" s="59">
        <v>0</v>
      </c>
      <c r="AG493" s="57">
        <v>0</v>
      </c>
      <c r="AH493" s="57">
        <v>0</v>
      </c>
      <c r="AJ493" s="53"/>
      <c r="AM493" s="30">
        <v>2</v>
      </c>
      <c r="AN493" s="30">
        <v>2.7713625866050808</v>
      </c>
      <c r="AO493" s="30">
        <v>0.76905311778290997</v>
      </c>
      <c r="AP493" s="30">
        <v>3.2332563510392611</v>
      </c>
      <c r="AQ493" s="30">
        <v>0.2279547249276126</v>
      </c>
      <c r="AR493" s="30">
        <v>0.31587259805211898</v>
      </c>
      <c r="AS493" s="30">
        <v>8.765464595946304E-2</v>
      </c>
      <c r="AT493" s="30">
        <v>0.36851803106080561</v>
      </c>
      <c r="AU493" s="27">
        <v>1.1000000000000001</v>
      </c>
      <c r="AV493" s="27">
        <v>3.44</v>
      </c>
      <c r="AW493" s="27">
        <v>2.34</v>
      </c>
      <c r="AX493" s="27">
        <v>2.813625866050808</v>
      </c>
      <c r="AY493">
        <v>2.8136258660508089</v>
      </c>
      <c r="AZ493">
        <v>6.3665749591224019</v>
      </c>
    </row>
    <row r="494" spans="1:55" x14ac:dyDescent="0.3">
      <c r="A494" s="2" t="s">
        <v>410</v>
      </c>
      <c r="B494" s="15" t="s">
        <v>843</v>
      </c>
      <c r="C494" s="15"/>
      <c r="F494" s="2">
        <v>3.56</v>
      </c>
      <c r="G494" s="2" t="s">
        <v>411</v>
      </c>
      <c r="H494" s="11" t="s">
        <v>606</v>
      </c>
      <c r="I494" t="s">
        <v>678</v>
      </c>
      <c r="J494"/>
      <c r="L494" s="27">
        <v>2</v>
      </c>
      <c r="M494">
        <v>0</v>
      </c>
      <c r="N494">
        <v>0</v>
      </c>
      <c r="O494" s="2">
        <v>-1</v>
      </c>
      <c r="T494" s="27">
        <v>5.44114334</v>
      </c>
      <c r="U494" s="27">
        <v>5.44114334</v>
      </c>
      <c r="V494" s="27">
        <v>5.44114334</v>
      </c>
      <c r="W494">
        <v>0</v>
      </c>
      <c r="Z494">
        <v>0</v>
      </c>
      <c r="AD494">
        <v>6</v>
      </c>
      <c r="AE494" s="57">
        <f t="shared" si="30"/>
        <v>0</v>
      </c>
      <c r="AF494" s="59">
        <v>112.4131248985337</v>
      </c>
      <c r="AG494" s="57">
        <v>0</v>
      </c>
      <c r="AH494" s="57">
        <v>0</v>
      </c>
      <c r="AJ494" s="53">
        <v>0.106749100790779</v>
      </c>
      <c r="AM494" s="30">
        <v>2</v>
      </c>
      <c r="AN494" s="30">
        <v>2.4</v>
      </c>
      <c r="AO494" s="30">
        <v>0.4</v>
      </c>
      <c r="AP494" s="30">
        <v>0</v>
      </c>
      <c r="AQ494" s="30">
        <v>0.41666666666666669</v>
      </c>
      <c r="AR494" s="30">
        <v>0.5</v>
      </c>
      <c r="AS494" s="30">
        <v>8.3333333333333343E-2</v>
      </c>
      <c r="AT494" s="30">
        <v>0</v>
      </c>
      <c r="AU494" s="27">
        <v>1</v>
      </c>
      <c r="AV494" s="27">
        <v>3.44</v>
      </c>
      <c r="AW494" s="27">
        <v>2.44</v>
      </c>
      <c r="AX494" s="27">
        <v>2.5720000000000001</v>
      </c>
      <c r="AY494">
        <v>2.5720000000000001</v>
      </c>
      <c r="AZ494">
        <v>5.8278852370000003</v>
      </c>
      <c r="BA494" s="62">
        <v>0.58846120068676144</v>
      </c>
      <c r="BB494" s="62">
        <v>0.59176212397517092</v>
      </c>
    </row>
    <row r="495" spans="1:55" x14ac:dyDescent="0.3">
      <c r="A495" s="2" t="s">
        <v>413</v>
      </c>
      <c r="B495" s="15" t="s">
        <v>844</v>
      </c>
      <c r="C495" s="15"/>
      <c r="F495" s="2">
        <v>2.86</v>
      </c>
      <c r="G495" s="2" t="s">
        <v>412</v>
      </c>
      <c r="H495" s="11">
        <v>-1</v>
      </c>
      <c r="I495">
        <v>-1</v>
      </c>
      <c r="J495" s="75" t="s">
        <v>1256</v>
      </c>
      <c r="K495" s="2">
        <v>1</v>
      </c>
      <c r="L495" s="27">
        <v>0</v>
      </c>
      <c r="M495">
        <v>4</v>
      </c>
      <c r="N495">
        <v>0</v>
      </c>
      <c r="O495" s="2">
        <v>3.91</v>
      </c>
      <c r="P495" s="2">
        <v>3.91</v>
      </c>
      <c r="Q495" s="2">
        <v>18.495999999999999</v>
      </c>
      <c r="R495" s="2" t="s">
        <v>439</v>
      </c>
      <c r="T495" s="27">
        <v>0</v>
      </c>
      <c r="U495" s="27"/>
      <c r="V495" s="27"/>
      <c r="W495">
        <v>5.38</v>
      </c>
      <c r="X495">
        <v>5.44</v>
      </c>
      <c r="Y495">
        <v>7.6390000000000002</v>
      </c>
      <c r="Z495">
        <v>0</v>
      </c>
      <c r="AD495">
        <v>22</v>
      </c>
      <c r="AE495" s="57">
        <f t="shared" si="30"/>
        <v>282.7686976</v>
      </c>
      <c r="AF495" s="59">
        <v>0</v>
      </c>
      <c r="AG495" s="57">
        <v>223.5721408</v>
      </c>
      <c r="AH495" s="57">
        <v>0</v>
      </c>
      <c r="AJ495" s="53"/>
      <c r="AK495" s="54">
        <v>0.1073479008347001</v>
      </c>
      <c r="AM495" s="30">
        <v>2</v>
      </c>
      <c r="AN495" s="30">
        <v>3.052631578947369</v>
      </c>
      <c r="AO495" s="30">
        <v>1.8947368421052631</v>
      </c>
      <c r="AP495" s="30">
        <v>3.6842105263157889</v>
      </c>
      <c r="AQ495" s="30">
        <v>0.18811881188118809</v>
      </c>
      <c r="AR495" s="30">
        <v>0.28712871287128722</v>
      </c>
      <c r="AS495" s="30">
        <v>0.17821782178217821</v>
      </c>
      <c r="AT495" s="30">
        <v>0.34653465346534651</v>
      </c>
      <c r="AU495" s="27">
        <v>0.95</v>
      </c>
      <c r="AV495" s="27">
        <v>3.44</v>
      </c>
      <c r="AW495" s="27">
        <v>2.4900000000000002</v>
      </c>
      <c r="AX495" s="27">
        <v>2.7347368421052631</v>
      </c>
      <c r="AY495">
        <v>2.7347368421052631</v>
      </c>
      <c r="AZ495">
        <v>6.1677369702631566</v>
      </c>
    </row>
    <row r="496" spans="1:55" x14ac:dyDescent="0.3">
      <c r="A496" s="2" t="s">
        <v>414</v>
      </c>
      <c r="B496" s="15" t="s">
        <v>845</v>
      </c>
      <c r="C496" s="15"/>
      <c r="F496" s="2">
        <v>2.58</v>
      </c>
      <c r="G496" s="2" t="s">
        <v>412</v>
      </c>
      <c r="H496" s="11">
        <v>-1</v>
      </c>
      <c r="I496">
        <v>-1</v>
      </c>
      <c r="J496" s="75" t="s">
        <v>1256</v>
      </c>
      <c r="K496" s="2">
        <v>1</v>
      </c>
      <c r="L496" s="27">
        <v>0</v>
      </c>
      <c r="M496">
        <v>0</v>
      </c>
      <c r="N496">
        <v>0</v>
      </c>
      <c r="O496" s="2">
        <v>3.9119999999999999</v>
      </c>
      <c r="P496" s="2">
        <v>3.9119999999999999</v>
      </c>
      <c r="Q496" s="2">
        <v>18.582000000000001</v>
      </c>
      <c r="R496" s="2" t="s">
        <v>439</v>
      </c>
      <c r="T496" s="27">
        <v>0</v>
      </c>
      <c r="U496" s="27"/>
      <c r="V496" s="27"/>
      <c r="W496">
        <v>0</v>
      </c>
      <c r="Z496">
        <v>0</v>
      </c>
      <c r="AD496">
        <v>22</v>
      </c>
      <c r="AE496" s="57">
        <f t="shared" si="30"/>
        <v>284.37417100800002</v>
      </c>
      <c r="AF496" s="59">
        <v>0</v>
      </c>
      <c r="AG496" s="57">
        <v>0</v>
      </c>
      <c r="AH496" s="57">
        <v>0</v>
      </c>
      <c r="AI496" s="54">
        <f>K496*AD496/AE496</f>
        <v>7.7362862885958422E-2</v>
      </c>
      <c r="AJ496" s="53"/>
      <c r="AM496" s="30">
        <v>2</v>
      </c>
      <c r="AN496" s="30">
        <v>3.1578947368421049</v>
      </c>
      <c r="AO496" s="30">
        <v>2.4210526315789469</v>
      </c>
      <c r="AP496" s="30">
        <v>4.4210526315789478</v>
      </c>
      <c r="AQ496" s="30">
        <v>0.16666666666666671</v>
      </c>
      <c r="AR496" s="30">
        <v>0.26315789473684209</v>
      </c>
      <c r="AS496" s="30">
        <v>0.2017543859649123</v>
      </c>
      <c r="AT496" s="30">
        <v>0.36842105263157898</v>
      </c>
      <c r="AU496" s="27">
        <v>0.95</v>
      </c>
      <c r="AV496" s="27">
        <v>3.44</v>
      </c>
      <c r="AW496" s="27">
        <v>2.4900000000000002</v>
      </c>
      <c r="AX496" s="27">
        <v>2.8073684210526308</v>
      </c>
      <c r="AY496">
        <v>2.8073684210526308</v>
      </c>
      <c r="AZ496">
        <v>6.2210650663157896</v>
      </c>
    </row>
    <row r="497" spans="1:52" x14ac:dyDescent="0.3">
      <c r="A497" s="2" t="s">
        <v>415</v>
      </c>
      <c r="B497" s="15" t="s">
        <v>846</v>
      </c>
      <c r="C497" s="15"/>
      <c r="F497" s="2">
        <v>2.57</v>
      </c>
      <c r="G497" s="2" t="s">
        <v>412</v>
      </c>
      <c r="H497" s="11">
        <v>-1</v>
      </c>
      <c r="I497">
        <v>-1</v>
      </c>
      <c r="J497" s="75" t="s">
        <v>1256</v>
      </c>
      <c r="K497" s="2">
        <v>1</v>
      </c>
      <c r="L497" s="27">
        <v>0</v>
      </c>
      <c r="M497">
        <v>0</v>
      </c>
      <c r="N497">
        <v>0</v>
      </c>
      <c r="O497" s="2">
        <v>3.9607600000000001</v>
      </c>
      <c r="P497" s="2">
        <v>3.9607600000000001</v>
      </c>
      <c r="Q497" s="2">
        <v>18.789100000000001</v>
      </c>
      <c r="R497" s="2" t="s">
        <v>439</v>
      </c>
      <c r="T497" s="27">
        <v>0</v>
      </c>
      <c r="U497" s="27"/>
      <c r="V497" s="27"/>
      <c r="W497">
        <v>0</v>
      </c>
      <c r="Z497">
        <v>0</v>
      </c>
      <c r="AD497">
        <v>22</v>
      </c>
      <c r="AE497" s="57">
        <f t="shared" si="30"/>
        <v>294.75625676330418</v>
      </c>
      <c r="AF497" s="59">
        <v>0</v>
      </c>
      <c r="AG497" s="57">
        <v>0</v>
      </c>
      <c r="AH497" s="57">
        <v>0</v>
      </c>
      <c r="AI497" s="54">
        <f>K497*AD497/AE497</f>
        <v>7.4637940655035831E-2</v>
      </c>
      <c r="AJ497" s="53"/>
      <c r="AM497" s="30">
        <v>2</v>
      </c>
      <c r="AN497" s="30">
        <v>3.052631578947369</v>
      </c>
      <c r="AO497" s="30">
        <v>1.8947368421052631</v>
      </c>
      <c r="AP497" s="30">
        <v>3.6842105263157889</v>
      </c>
      <c r="AQ497" s="30">
        <v>0.18811881188118809</v>
      </c>
      <c r="AR497" s="30">
        <v>0.28712871287128722</v>
      </c>
      <c r="AS497" s="30">
        <v>0.17821782178217821</v>
      </c>
      <c r="AT497" s="30">
        <v>0.34653465346534651</v>
      </c>
      <c r="AU497" s="27">
        <v>0.89</v>
      </c>
      <c r="AV497" s="27">
        <v>3.44</v>
      </c>
      <c r="AW497" s="27">
        <v>2.5499999999999998</v>
      </c>
      <c r="AX497" s="27">
        <v>2.7284210526315791</v>
      </c>
      <c r="AY497">
        <v>2.7284210526315791</v>
      </c>
      <c r="AZ497">
        <v>6.1471768202631578</v>
      </c>
    </row>
    <row r="498" spans="1:52" x14ac:dyDescent="0.3">
      <c r="A498" s="2" t="s">
        <v>416</v>
      </c>
      <c r="B498" s="15" t="s">
        <v>847</v>
      </c>
      <c r="C498" s="15"/>
      <c r="F498" s="2">
        <v>2.6</v>
      </c>
      <c r="G498" s="2" t="s">
        <v>412</v>
      </c>
      <c r="H498" s="11">
        <v>-1</v>
      </c>
      <c r="I498">
        <v>-1</v>
      </c>
      <c r="J498" s="75" t="s">
        <v>1256</v>
      </c>
      <c r="K498" s="2">
        <v>1</v>
      </c>
      <c r="L498" s="27">
        <v>0</v>
      </c>
      <c r="M498">
        <v>0</v>
      </c>
      <c r="N498">
        <v>0</v>
      </c>
      <c r="O498" s="2">
        <v>3.9350499999999999</v>
      </c>
      <c r="P498" s="2">
        <v>3.9350499999999999</v>
      </c>
      <c r="Q498" s="2">
        <v>18.790900000000001</v>
      </c>
      <c r="R498" s="2" t="s">
        <v>439</v>
      </c>
      <c r="T498" s="27">
        <v>0</v>
      </c>
      <c r="U498" s="27"/>
      <c r="V498" s="27"/>
      <c r="W498">
        <v>0</v>
      </c>
      <c r="Z498">
        <v>0</v>
      </c>
      <c r="AD498">
        <v>22</v>
      </c>
      <c r="AE498" s="57">
        <f t="shared" si="30"/>
        <v>290.96991781862727</v>
      </c>
      <c r="AF498" s="59">
        <v>0</v>
      </c>
      <c r="AG498" s="57">
        <v>0</v>
      </c>
      <c r="AH498" s="57">
        <v>0</v>
      </c>
      <c r="AI498" s="54">
        <f t="shared" ref="AI498:AI524" si="31">K498*AD498/AE498</f>
        <v>7.5609190685180877E-2</v>
      </c>
      <c r="AJ498" s="53"/>
      <c r="AM498" s="30">
        <v>2</v>
      </c>
      <c r="AN498" s="30">
        <v>3.1578947368421049</v>
      </c>
      <c r="AO498" s="30">
        <v>2.4210526315789469</v>
      </c>
      <c r="AP498" s="30">
        <v>4.4210526315789478</v>
      </c>
      <c r="AQ498" s="30">
        <v>0.16666666666666671</v>
      </c>
      <c r="AR498" s="30">
        <v>0.26315789473684209</v>
      </c>
      <c r="AS498" s="30">
        <v>0.2017543859649123</v>
      </c>
      <c r="AT498" s="30">
        <v>0.36842105263157898</v>
      </c>
      <c r="AU498" s="27">
        <v>0.89</v>
      </c>
      <c r="AV498" s="27">
        <v>3.44</v>
      </c>
      <c r="AW498" s="27">
        <v>2.5499999999999998</v>
      </c>
      <c r="AX498" s="27">
        <v>2.804210526315789</v>
      </c>
      <c r="AY498">
        <v>2.804210526315789</v>
      </c>
      <c r="AZ498">
        <v>6.2107849913157898</v>
      </c>
    </row>
    <row r="499" spans="1:52" x14ac:dyDescent="0.3">
      <c r="A499" s="2" t="s">
        <v>417</v>
      </c>
      <c r="B499" s="15" t="s">
        <v>848</v>
      </c>
      <c r="C499" s="15"/>
      <c r="F499" s="2">
        <v>2.57</v>
      </c>
      <c r="G499" s="2" t="s">
        <v>412</v>
      </c>
      <c r="H499" s="11">
        <v>-1</v>
      </c>
      <c r="I499">
        <v>-1</v>
      </c>
      <c r="J499" s="75" t="s">
        <v>1256</v>
      </c>
      <c r="K499" s="2">
        <v>1</v>
      </c>
      <c r="L499" s="27">
        <v>0</v>
      </c>
      <c r="M499">
        <v>0</v>
      </c>
      <c r="N499">
        <v>0</v>
      </c>
      <c r="O499" s="2">
        <v>3.8856000000000002</v>
      </c>
      <c r="P499" s="2">
        <v>3.8856000000000002</v>
      </c>
      <c r="Q499" s="2">
        <v>18.356999999999999</v>
      </c>
      <c r="R499" s="2" t="s">
        <v>439</v>
      </c>
      <c r="T499" s="27">
        <v>0</v>
      </c>
      <c r="U499" s="27"/>
      <c r="V499" s="27"/>
      <c r="W499">
        <v>0</v>
      </c>
      <c r="Z499">
        <v>0</v>
      </c>
      <c r="AD499">
        <v>22</v>
      </c>
      <c r="AE499" s="57">
        <f t="shared" si="30"/>
        <v>277.15191826751999</v>
      </c>
      <c r="AF499" s="59">
        <v>0</v>
      </c>
      <c r="AG499" s="57">
        <v>0</v>
      </c>
      <c r="AH499" s="57">
        <v>0</v>
      </c>
      <c r="AI499" s="54">
        <f t="shared" si="31"/>
        <v>7.9378848025019155E-2</v>
      </c>
      <c r="AJ499" s="53"/>
      <c r="AM499" s="30">
        <v>2</v>
      </c>
      <c r="AN499" s="30">
        <v>3.2105263157894739</v>
      </c>
      <c r="AO499" s="30">
        <v>2.3684210526315792</v>
      </c>
      <c r="AP499" s="30">
        <v>3.6842105263157889</v>
      </c>
      <c r="AQ499" s="30">
        <v>0.17757009345794389</v>
      </c>
      <c r="AR499" s="30">
        <v>0.28504672897196259</v>
      </c>
      <c r="AS499" s="30">
        <v>0.2102803738317757</v>
      </c>
      <c r="AT499" s="30">
        <v>0.32710280373831768</v>
      </c>
      <c r="AU499" s="27">
        <v>0.95</v>
      </c>
      <c r="AV499" s="27">
        <v>3.44</v>
      </c>
      <c r="AW499" s="27">
        <v>2.4900000000000002</v>
      </c>
      <c r="AX499" s="27">
        <v>2.7931578947368418</v>
      </c>
      <c r="AY499">
        <v>2.7931578947368418</v>
      </c>
      <c r="AZ499">
        <v>6.207524303947368</v>
      </c>
    </row>
    <row r="500" spans="1:52" x14ac:dyDescent="0.3">
      <c r="A500" s="2" t="s">
        <v>418</v>
      </c>
      <c r="B500" s="15" t="s">
        <v>849</v>
      </c>
      <c r="C500" s="15"/>
      <c r="F500" s="2">
        <v>2.5</v>
      </c>
      <c r="G500" s="2" t="s">
        <v>412</v>
      </c>
      <c r="H500" s="11">
        <v>-1</v>
      </c>
      <c r="I500">
        <v>-1</v>
      </c>
      <c r="J500" s="75" t="s">
        <v>1256</v>
      </c>
      <c r="K500" s="2">
        <v>1</v>
      </c>
      <c r="L500" s="27">
        <v>0</v>
      </c>
      <c r="M500">
        <v>0</v>
      </c>
      <c r="N500">
        <v>0</v>
      </c>
      <c r="O500" s="2">
        <v>3.9121999999999999</v>
      </c>
      <c r="P500" s="2">
        <v>3.9121999999999999</v>
      </c>
      <c r="Q500" s="2">
        <v>18.724299999999999</v>
      </c>
      <c r="R500" s="2" t="s">
        <v>439</v>
      </c>
      <c r="T500" s="27">
        <v>0</v>
      </c>
      <c r="U500" s="27"/>
      <c r="V500" s="27"/>
      <c r="W500">
        <v>0</v>
      </c>
      <c r="Z500">
        <v>0</v>
      </c>
      <c r="AD500">
        <v>22</v>
      </c>
      <c r="AE500" s="57">
        <f t="shared" si="30"/>
        <v>286.58119431281199</v>
      </c>
      <c r="AF500" s="59">
        <v>0</v>
      </c>
      <c r="AG500" s="57">
        <v>0</v>
      </c>
      <c r="AH500" s="57">
        <v>0</v>
      </c>
      <c r="AI500" s="54">
        <f t="shared" si="31"/>
        <v>7.6767074869491747E-2</v>
      </c>
      <c r="AJ500" s="53"/>
      <c r="AM500" s="30">
        <v>2</v>
      </c>
      <c r="AN500" s="30">
        <v>3.2105263157894739</v>
      </c>
      <c r="AO500" s="30">
        <v>2.3684210526315792</v>
      </c>
      <c r="AP500" s="30">
        <v>3.6842105263157889</v>
      </c>
      <c r="AQ500" s="30">
        <v>0.17757009345794389</v>
      </c>
      <c r="AR500" s="30">
        <v>0.28504672897196259</v>
      </c>
      <c r="AS500" s="30">
        <v>0.2102803738317757</v>
      </c>
      <c r="AT500" s="30">
        <v>0.32710280373831768</v>
      </c>
      <c r="AU500" s="27">
        <v>0.89</v>
      </c>
      <c r="AV500" s="27">
        <v>3.44</v>
      </c>
      <c r="AW500" s="27">
        <v>2.5499999999999998</v>
      </c>
      <c r="AX500" s="27">
        <v>2.79</v>
      </c>
      <c r="AY500">
        <v>2.79</v>
      </c>
      <c r="AZ500">
        <v>6.1972442289473681</v>
      </c>
    </row>
    <row r="501" spans="1:52" x14ac:dyDescent="0.3">
      <c r="A501" s="2" t="s">
        <v>419</v>
      </c>
      <c r="B501" s="15" t="s">
        <v>850</v>
      </c>
      <c r="C501" s="15"/>
      <c r="F501" s="2">
        <v>2.6</v>
      </c>
      <c r="G501" s="2" t="s">
        <v>412</v>
      </c>
      <c r="H501" s="11">
        <v>-1</v>
      </c>
      <c r="I501">
        <v>-1</v>
      </c>
      <c r="J501" s="75" t="s">
        <v>1256</v>
      </c>
      <c r="K501" s="2">
        <v>1</v>
      </c>
      <c r="L501" s="27">
        <v>0</v>
      </c>
      <c r="M501">
        <v>0</v>
      </c>
      <c r="N501">
        <v>0</v>
      </c>
      <c r="O501" s="2">
        <v>3.8752</v>
      </c>
      <c r="P501" s="2">
        <v>3.8752</v>
      </c>
      <c r="Q501" s="2">
        <v>18.687000000000001</v>
      </c>
      <c r="R501" s="2" t="s">
        <v>439</v>
      </c>
      <c r="T501" s="27">
        <v>0</v>
      </c>
      <c r="U501" s="27"/>
      <c r="V501" s="27"/>
      <c r="W501">
        <v>0</v>
      </c>
      <c r="Z501">
        <v>0</v>
      </c>
      <c r="AD501">
        <v>22</v>
      </c>
      <c r="AE501" s="57">
        <f t="shared" si="30"/>
        <v>280.62594997247999</v>
      </c>
      <c r="AF501" s="59">
        <v>0</v>
      </c>
      <c r="AG501" s="57">
        <v>0</v>
      </c>
      <c r="AH501" s="57">
        <v>0</v>
      </c>
      <c r="AI501" s="54">
        <f t="shared" si="31"/>
        <v>7.8396171138690005E-2</v>
      </c>
      <c r="AJ501" s="53"/>
      <c r="AM501" s="30">
        <v>2</v>
      </c>
      <c r="AN501" s="30">
        <v>3.3157894736842111</v>
      </c>
      <c r="AO501" s="30">
        <v>2.8947368421052628</v>
      </c>
      <c r="AP501" s="30">
        <v>4.4210526315789478</v>
      </c>
      <c r="AQ501" s="30">
        <v>0.1583333333333333</v>
      </c>
      <c r="AR501" s="30">
        <v>0.26250000000000001</v>
      </c>
      <c r="AS501" s="30">
        <v>0.22916666666666671</v>
      </c>
      <c r="AT501" s="30">
        <v>0.35</v>
      </c>
      <c r="AU501" s="27">
        <v>1.5</v>
      </c>
      <c r="AV501" s="27">
        <v>3.44</v>
      </c>
      <c r="AW501" s="27">
        <v>1.94</v>
      </c>
      <c r="AX501" s="27">
        <v>2.86578947368421</v>
      </c>
      <c r="AY501">
        <v>2.8657894736842109</v>
      </c>
      <c r="AZ501">
        <v>6.2608524000000001</v>
      </c>
    </row>
    <row r="502" spans="1:52" x14ac:dyDescent="0.3">
      <c r="A502" s="2" t="s">
        <v>426</v>
      </c>
      <c r="B502" s="15" t="s">
        <v>851</v>
      </c>
      <c r="C502" s="15"/>
      <c r="F502" s="2">
        <v>2.82</v>
      </c>
      <c r="G502" s="2" t="s">
        <v>412</v>
      </c>
      <c r="H502" s="11">
        <v>-1</v>
      </c>
      <c r="I502">
        <v>-1</v>
      </c>
      <c r="J502" s="75" t="s">
        <v>1256</v>
      </c>
      <c r="K502" s="2">
        <v>1</v>
      </c>
      <c r="L502" s="27">
        <v>0</v>
      </c>
      <c r="M502">
        <v>0</v>
      </c>
      <c r="N502">
        <v>0</v>
      </c>
      <c r="O502" s="2">
        <v>3.9108999999999998</v>
      </c>
      <c r="P502" s="2">
        <v>3.9108999999999998</v>
      </c>
      <c r="Q502" s="2">
        <v>18.454999999999998</v>
      </c>
      <c r="R502" s="2" t="s">
        <v>439</v>
      </c>
      <c r="T502" s="27">
        <v>0</v>
      </c>
      <c r="U502" s="27"/>
      <c r="V502" s="27"/>
      <c r="W502">
        <v>0</v>
      </c>
      <c r="Z502">
        <v>0</v>
      </c>
      <c r="AD502">
        <v>22</v>
      </c>
      <c r="AE502" s="57">
        <f t="shared" si="30"/>
        <v>282.27178673854996</v>
      </c>
      <c r="AF502" s="59">
        <v>0</v>
      </c>
      <c r="AG502" s="57">
        <v>0</v>
      </c>
      <c r="AH502" s="57">
        <v>0</v>
      </c>
      <c r="AI502" s="54">
        <f t="shared" si="31"/>
        <v>7.7939068066966155E-2</v>
      </c>
      <c r="AJ502" s="53"/>
      <c r="AM502" s="30">
        <v>1.8947368421052631</v>
      </c>
      <c r="AN502" s="30">
        <v>3.052631578947369</v>
      </c>
      <c r="AO502" s="30">
        <v>2</v>
      </c>
      <c r="AP502" s="30">
        <v>2.2105263157894739</v>
      </c>
      <c r="AQ502" s="30">
        <v>0.2068965517241379</v>
      </c>
      <c r="AR502" s="30">
        <v>0.33333333333333343</v>
      </c>
      <c r="AS502" s="30">
        <v>0.21839080459770119</v>
      </c>
      <c r="AT502" s="30">
        <v>0.2413793103448276</v>
      </c>
      <c r="AU502" s="27">
        <v>0.95</v>
      </c>
      <c r="AV502" s="27">
        <v>3.44</v>
      </c>
      <c r="AW502" s="27">
        <v>2.4900000000000002</v>
      </c>
      <c r="AX502" s="27">
        <v>2.7452631578947368</v>
      </c>
      <c r="AY502">
        <v>2.7452631578947368</v>
      </c>
      <c r="AZ502">
        <v>6.1573983386842102</v>
      </c>
    </row>
    <row r="503" spans="1:52" x14ac:dyDescent="0.3">
      <c r="A503" s="2" t="s">
        <v>420</v>
      </c>
      <c r="B503" s="15" t="s">
        <v>852</v>
      </c>
      <c r="C503" s="15"/>
      <c r="F503" s="2">
        <v>2.59</v>
      </c>
      <c r="G503" s="2" t="s">
        <v>412</v>
      </c>
      <c r="H503" s="11">
        <v>-1</v>
      </c>
      <c r="I503">
        <v>-1</v>
      </c>
      <c r="J503" s="75" t="s">
        <v>1256</v>
      </c>
      <c r="K503" s="2">
        <v>1</v>
      </c>
      <c r="L503" s="27">
        <v>0</v>
      </c>
      <c r="M503">
        <v>0</v>
      </c>
      <c r="N503">
        <v>0</v>
      </c>
      <c r="O503" s="2">
        <v>3.91</v>
      </c>
      <c r="P503" s="2">
        <v>3.91</v>
      </c>
      <c r="Q503" s="2">
        <v>18.651</v>
      </c>
      <c r="R503" s="2" t="s">
        <v>439</v>
      </c>
      <c r="T503" s="27">
        <v>0</v>
      </c>
      <c r="U503" s="27"/>
      <c r="V503" s="27"/>
      <c r="W503">
        <v>0</v>
      </c>
      <c r="Z503">
        <v>0</v>
      </c>
      <c r="AD503">
        <v>22</v>
      </c>
      <c r="AE503" s="57">
        <f t="shared" si="30"/>
        <v>285.13835310000002</v>
      </c>
      <c r="AF503" s="59">
        <v>0</v>
      </c>
      <c r="AG503" s="57">
        <v>0</v>
      </c>
      <c r="AH503" s="57">
        <v>0</v>
      </c>
      <c r="AI503" s="54">
        <f t="shared" si="31"/>
        <v>7.7155527345998398E-2</v>
      </c>
      <c r="AJ503" s="53"/>
      <c r="AM503" s="30">
        <v>1.8947368421052631</v>
      </c>
      <c r="AN503" s="30">
        <v>3.1578947368421049</v>
      </c>
      <c r="AO503" s="30">
        <v>2.5263157894736841</v>
      </c>
      <c r="AP503" s="30">
        <v>2.947368421052631</v>
      </c>
      <c r="AQ503" s="30">
        <v>0.18</v>
      </c>
      <c r="AR503" s="30">
        <v>0.3</v>
      </c>
      <c r="AS503" s="30">
        <v>0.24</v>
      </c>
      <c r="AT503" s="30">
        <v>0.28000000000000003</v>
      </c>
      <c r="AU503" s="27">
        <v>0.95</v>
      </c>
      <c r="AV503" s="27">
        <v>3.44</v>
      </c>
      <c r="AW503" s="27">
        <v>2.4900000000000002</v>
      </c>
      <c r="AX503" s="27">
        <v>2.817894736842105</v>
      </c>
      <c r="AY503">
        <v>2.817894736842105</v>
      </c>
      <c r="AZ503">
        <v>6.2107264347368423</v>
      </c>
    </row>
    <row r="504" spans="1:52" x14ac:dyDescent="0.3">
      <c r="A504" s="2" t="s">
        <v>421</v>
      </c>
      <c r="B504" s="15" t="s">
        <v>853</v>
      </c>
      <c r="C504" s="15"/>
      <c r="F504" s="2">
        <v>2.66</v>
      </c>
      <c r="G504" s="2" t="s">
        <v>412</v>
      </c>
      <c r="H504" s="11">
        <v>-1</v>
      </c>
      <c r="I504">
        <v>-1</v>
      </c>
      <c r="J504" s="75" t="s">
        <v>1256</v>
      </c>
      <c r="K504" s="2">
        <v>1</v>
      </c>
      <c r="L504" s="27">
        <v>0</v>
      </c>
      <c r="M504">
        <v>0</v>
      </c>
      <c r="N504">
        <v>0</v>
      </c>
      <c r="O504" s="2">
        <v>3.9683000000000002</v>
      </c>
      <c r="P504" s="2">
        <v>3.9683000000000002</v>
      </c>
      <c r="Q504" s="2">
        <v>18.798999999999999</v>
      </c>
      <c r="R504" s="2" t="s">
        <v>439</v>
      </c>
      <c r="T504" s="27">
        <v>0</v>
      </c>
      <c r="U504" s="27"/>
      <c r="V504" s="27"/>
      <c r="W504">
        <v>0</v>
      </c>
      <c r="Z504">
        <v>0</v>
      </c>
      <c r="AD504">
        <v>22</v>
      </c>
      <c r="AE504" s="57">
        <f t="shared" si="30"/>
        <v>296.03546452711004</v>
      </c>
      <c r="AF504" s="59">
        <v>0</v>
      </c>
      <c r="AG504" s="57">
        <v>0</v>
      </c>
      <c r="AH504" s="57">
        <v>0</v>
      </c>
      <c r="AI504" s="54">
        <f t="shared" si="31"/>
        <v>7.4315420401211113E-2</v>
      </c>
      <c r="AJ504" s="53"/>
      <c r="AM504" s="30">
        <v>1.8947368421052631</v>
      </c>
      <c r="AN504" s="30">
        <v>3.052631578947369</v>
      </c>
      <c r="AO504" s="30">
        <v>2</v>
      </c>
      <c r="AP504" s="30">
        <v>2.2105263157894739</v>
      </c>
      <c r="AQ504" s="30">
        <v>0.2068965517241379</v>
      </c>
      <c r="AR504" s="30">
        <v>0.33333333333333343</v>
      </c>
      <c r="AS504" s="30">
        <v>0.21839080459770119</v>
      </c>
      <c r="AT504" s="30">
        <v>0.2413793103448276</v>
      </c>
      <c r="AU504" s="27">
        <v>0.89</v>
      </c>
      <c r="AV504" s="27">
        <v>3.44</v>
      </c>
      <c r="AW504" s="27">
        <v>2.5499999999999998</v>
      </c>
      <c r="AX504" s="27">
        <v>2.7389473684210519</v>
      </c>
      <c r="AY504">
        <v>2.7389473684210519</v>
      </c>
      <c r="AZ504">
        <v>6.1368381886842096</v>
      </c>
    </row>
    <row r="505" spans="1:52" x14ac:dyDescent="0.3">
      <c r="A505" s="2" t="s">
        <v>422</v>
      </c>
      <c r="B505" s="15" t="s">
        <v>854</v>
      </c>
      <c r="C505" s="15"/>
      <c r="F505" s="2">
        <v>2.56</v>
      </c>
      <c r="G505" s="2" t="s">
        <v>412</v>
      </c>
      <c r="H505" s="11">
        <v>-1</v>
      </c>
      <c r="I505">
        <v>-1</v>
      </c>
      <c r="J505" s="75" t="s">
        <v>1256</v>
      </c>
      <c r="K505" s="2">
        <v>1</v>
      </c>
      <c r="L505" s="27">
        <v>0</v>
      </c>
      <c r="M505">
        <v>0</v>
      </c>
      <c r="N505">
        <v>0</v>
      </c>
      <c r="O505" s="2">
        <v>3.9487999999999999</v>
      </c>
      <c r="P505" s="2">
        <v>3.9487999999999999</v>
      </c>
      <c r="Q505" s="2">
        <v>18.829999999999998</v>
      </c>
      <c r="R505" s="2" t="s">
        <v>439</v>
      </c>
      <c r="T505" s="27">
        <v>0</v>
      </c>
      <c r="U505" s="27"/>
      <c r="V505" s="27"/>
      <c r="W505">
        <v>0</v>
      </c>
      <c r="Z505">
        <v>0</v>
      </c>
      <c r="AD505">
        <v>22</v>
      </c>
      <c r="AE505" s="57">
        <f t="shared" si="30"/>
        <v>293.61659371519994</v>
      </c>
      <c r="AF505" s="59">
        <v>0</v>
      </c>
      <c r="AG505" s="57">
        <v>0</v>
      </c>
      <c r="AH505" s="57">
        <v>0</v>
      </c>
      <c r="AI505" s="54">
        <f t="shared" si="31"/>
        <v>7.4927645340574306E-2</v>
      </c>
      <c r="AJ505" s="53"/>
      <c r="AM505" s="30">
        <v>1.8947368421052631</v>
      </c>
      <c r="AN505" s="30">
        <v>3.1578947368421049</v>
      </c>
      <c r="AO505" s="30">
        <v>2.5263157894736841</v>
      </c>
      <c r="AP505" s="30">
        <v>2.947368421052631</v>
      </c>
      <c r="AQ505" s="30">
        <v>0.18</v>
      </c>
      <c r="AR505" s="30">
        <v>0.3</v>
      </c>
      <c r="AS505" s="30">
        <v>0.24</v>
      </c>
      <c r="AT505" s="30">
        <v>0.28000000000000003</v>
      </c>
      <c r="AU505" s="27">
        <v>0.89</v>
      </c>
      <c r="AV505" s="27">
        <v>3.44</v>
      </c>
      <c r="AW505" s="27">
        <v>2.5499999999999998</v>
      </c>
      <c r="AX505" s="27">
        <v>2.8147368421052632</v>
      </c>
      <c r="AY505">
        <v>2.8147368421052632</v>
      </c>
      <c r="AZ505">
        <v>6.2004463597368424</v>
      </c>
    </row>
    <row r="506" spans="1:52" x14ac:dyDescent="0.3">
      <c r="A506" s="2" t="s">
        <v>423</v>
      </c>
      <c r="B506" s="15" t="s">
        <v>855</v>
      </c>
      <c r="C506" s="15"/>
      <c r="F506" s="2">
        <v>2.5099999999999998</v>
      </c>
      <c r="G506" s="2" t="s">
        <v>412</v>
      </c>
      <c r="H506" s="11">
        <v>-1</v>
      </c>
      <c r="I506">
        <v>-1</v>
      </c>
      <c r="J506" s="75" t="s">
        <v>1256</v>
      </c>
      <c r="K506" s="2">
        <v>1</v>
      </c>
      <c r="L506" s="27">
        <v>0</v>
      </c>
      <c r="M506">
        <v>0</v>
      </c>
      <c r="N506">
        <v>0</v>
      </c>
      <c r="O506" s="2">
        <v>3.8788399999999998</v>
      </c>
      <c r="P506" s="2">
        <v>3.8788399999999998</v>
      </c>
      <c r="Q506" s="2">
        <v>18.3658</v>
      </c>
      <c r="R506" s="2" t="s">
        <v>439</v>
      </c>
      <c r="T506" s="27">
        <v>0</v>
      </c>
      <c r="U506" s="27"/>
      <c r="V506" s="27"/>
      <c r="W506">
        <v>0</v>
      </c>
      <c r="Z506">
        <v>0</v>
      </c>
      <c r="AD506">
        <v>22</v>
      </c>
      <c r="AE506" s="57">
        <f t="shared" si="30"/>
        <v>276.32080264774049</v>
      </c>
      <c r="AF506" s="59">
        <v>0</v>
      </c>
      <c r="AG506" s="57">
        <v>0</v>
      </c>
      <c r="AH506" s="57">
        <v>0</v>
      </c>
      <c r="AI506" s="54">
        <f t="shared" si="31"/>
        <v>7.9617603123591299E-2</v>
      </c>
      <c r="AJ506" s="53"/>
      <c r="AM506" s="30">
        <v>1.9473684210526321</v>
      </c>
      <c r="AN506" s="30">
        <v>3.2105263157894739</v>
      </c>
      <c r="AO506" s="30">
        <v>2.4210526315789469</v>
      </c>
      <c r="AP506" s="30">
        <v>2.947368421052631</v>
      </c>
      <c r="AQ506" s="30">
        <v>0.185</v>
      </c>
      <c r="AR506" s="30">
        <v>0.30499999999999999</v>
      </c>
      <c r="AS506" s="30">
        <v>0.23</v>
      </c>
      <c r="AT506" s="30">
        <v>0.28000000000000003</v>
      </c>
      <c r="AU506" s="27">
        <v>0.95</v>
      </c>
      <c r="AV506" s="27">
        <v>3.44</v>
      </c>
      <c r="AW506" s="27">
        <v>2.4900000000000002</v>
      </c>
      <c r="AX506" s="27">
        <v>2.798421052631578</v>
      </c>
      <c r="AY506">
        <v>2.7984210526315789</v>
      </c>
      <c r="AZ506">
        <v>6.2023549881578939</v>
      </c>
    </row>
    <row r="507" spans="1:52" x14ac:dyDescent="0.3">
      <c r="A507" s="2" t="s">
        <v>424</v>
      </c>
      <c r="B507" s="15" t="s">
        <v>856</v>
      </c>
      <c r="C507" s="15"/>
      <c r="F507" s="2">
        <v>2.48</v>
      </c>
      <c r="G507" s="2" t="s">
        <v>412</v>
      </c>
      <c r="H507" s="11">
        <v>-1</v>
      </c>
      <c r="I507">
        <v>-1</v>
      </c>
      <c r="J507" s="75" t="s">
        <v>1256</v>
      </c>
      <c r="K507" s="2">
        <v>1</v>
      </c>
      <c r="L507" s="27">
        <v>0</v>
      </c>
      <c r="M507">
        <v>0</v>
      </c>
      <c r="N507">
        <v>0</v>
      </c>
      <c r="O507" s="2">
        <v>3.9116</v>
      </c>
      <c r="P507" s="2">
        <v>3.9116</v>
      </c>
      <c r="Q507" s="2">
        <v>18.6922</v>
      </c>
      <c r="R507" s="2" t="s">
        <v>439</v>
      </c>
      <c r="T507" s="27">
        <v>0</v>
      </c>
      <c r="U507" s="27"/>
      <c r="V507" s="27"/>
      <c r="W507">
        <v>0</v>
      </c>
      <c r="Z507">
        <v>0</v>
      </c>
      <c r="AD507">
        <v>22</v>
      </c>
      <c r="AE507" s="57">
        <f t="shared" si="30"/>
        <v>286.00214747843199</v>
      </c>
      <c r="AF507" s="59">
        <v>0</v>
      </c>
      <c r="AG507" s="57">
        <v>0</v>
      </c>
      <c r="AH507" s="57">
        <v>0</v>
      </c>
      <c r="AI507" s="54">
        <f t="shared" si="31"/>
        <v>7.6922499337733347E-2</v>
      </c>
      <c r="AJ507" s="53"/>
      <c r="AM507" s="30">
        <v>1.9473684210526321</v>
      </c>
      <c r="AN507" s="30">
        <v>3.2105263157894739</v>
      </c>
      <c r="AO507" s="30">
        <v>2.4210526315789469</v>
      </c>
      <c r="AP507" s="30">
        <v>2.947368421052631</v>
      </c>
      <c r="AQ507" s="30">
        <v>0.185</v>
      </c>
      <c r="AR507" s="30">
        <v>0.30499999999999999</v>
      </c>
      <c r="AS507" s="30">
        <v>0.23</v>
      </c>
      <c r="AT507" s="30">
        <v>0.28000000000000003</v>
      </c>
      <c r="AU507" s="27">
        <v>0.89</v>
      </c>
      <c r="AV507" s="27">
        <v>3.44</v>
      </c>
      <c r="AW507" s="27">
        <v>2.5499999999999998</v>
      </c>
      <c r="AX507" s="27">
        <v>2.7952631578947358</v>
      </c>
      <c r="AY507">
        <v>2.7952631578947371</v>
      </c>
      <c r="AZ507">
        <v>6.1920749131578949</v>
      </c>
    </row>
    <row r="508" spans="1:52" x14ac:dyDescent="0.3">
      <c r="A508" s="2" t="s">
        <v>425</v>
      </c>
      <c r="B508" s="15" t="s">
        <v>857</v>
      </c>
      <c r="C508" s="15"/>
      <c r="F508" s="2">
        <v>2.5299999999999998</v>
      </c>
      <c r="G508" s="2" t="s">
        <v>412</v>
      </c>
      <c r="H508" s="11">
        <v>-1</v>
      </c>
      <c r="I508">
        <v>-1</v>
      </c>
      <c r="J508" s="75" t="s">
        <v>1256</v>
      </c>
      <c r="K508" s="2">
        <v>1</v>
      </c>
      <c r="L508" s="27">
        <v>0</v>
      </c>
      <c r="M508">
        <v>0</v>
      </c>
      <c r="N508">
        <v>0</v>
      </c>
      <c r="O508" s="2">
        <v>3.8759000000000001</v>
      </c>
      <c r="P508" s="2">
        <v>3.8759000000000001</v>
      </c>
      <c r="Q508" s="2">
        <v>18.463000000000001</v>
      </c>
      <c r="R508" s="2" t="s">
        <v>439</v>
      </c>
      <c r="T508" s="27">
        <v>0</v>
      </c>
      <c r="U508" s="27"/>
      <c r="V508" s="27"/>
      <c r="W508">
        <v>0</v>
      </c>
      <c r="Z508">
        <v>0</v>
      </c>
      <c r="AD508">
        <v>22</v>
      </c>
      <c r="AE508" s="57">
        <f t="shared" si="30"/>
        <v>277.36227875502999</v>
      </c>
      <c r="AF508" s="59">
        <v>0</v>
      </c>
      <c r="AG508" s="57">
        <v>0</v>
      </c>
      <c r="AH508" s="57">
        <v>0</v>
      </c>
      <c r="AI508" s="54">
        <f t="shared" si="31"/>
        <v>7.9318644549465536E-2</v>
      </c>
      <c r="AJ508" s="53"/>
      <c r="AM508" s="30">
        <v>1.9473684210526321</v>
      </c>
      <c r="AN508" s="30">
        <v>3.3157894736842111</v>
      </c>
      <c r="AO508" s="30">
        <v>2.947368421052631</v>
      </c>
      <c r="AP508" s="30">
        <v>3.6842105263157889</v>
      </c>
      <c r="AQ508" s="30">
        <v>0.16371681415929201</v>
      </c>
      <c r="AR508" s="30">
        <v>0.27876106194690259</v>
      </c>
      <c r="AS508" s="30">
        <v>0.247787610619469</v>
      </c>
      <c r="AT508" s="30">
        <v>0.30973451327433632</v>
      </c>
      <c r="AU508" s="27">
        <v>1.54</v>
      </c>
      <c r="AV508" s="27">
        <v>3.44</v>
      </c>
      <c r="AW508" s="27">
        <v>1.9</v>
      </c>
      <c r="AX508" s="27">
        <v>2.8710526315789471</v>
      </c>
      <c r="AY508">
        <v>2.871052631578948</v>
      </c>
      <c r="AZ508">
        <v>6.255683084210526</v>
      </c>
    </row>
    <row r="509" spans="1:52" x14ac:dyDescent="0.3">
      <c r="A509" s="2" t="s">
        <v>63</v>
      </c>
      <c r="B509" s="15" t="s">
        <v>777</v>
      </c>
      <c r="C509" s="15"/>
      <c r="F509" s="2">
        <v>3.45</v>
      </c>
      <c r="G509" s="2" t="s">
        <v>432</v>
      </c>
      <c r="H509" s="11">
        <v>-1</v>
      </c>
      <c r="I509">
        <v>-1</v>
      </c>
      <c r="J509"/>
      <c r="K509" s="2">
        <v>1</v>
      </c>
      <c r="L509" s="27">
        <v>0</v>
      </c>
      <c r="M509">
        <v>0</v>
      </c>
      <c r="N509">
        <v>0</v>
      </c>
      <c r="O509" s="2">
        <v>3.8531</v>
      </c>
      <c r="P509" s="2">
        <v>3.8531</v>
      </c>
      <c r="Q509" s="2">
        <v>16.2151</v>
      </c>
      <c r="R509" s="2" t="s">
        <v>1141</v>
      </c>
      <c r="T509" s="27">
        <v>0</v>
      </c>
      <c r="U509" s="27"/>
      <c r="V509" s="27"/>
      <c r="W509">
        <v>0</v>
      </c>
      <c r="Z509">
        <v>0</v>
      </c>
      <c r="AD509">
        <v>20</v>
      </c>
      <c r="AE509" s="57">
        <f t="shared" si="30"/>
        <v>240.73553001411099</v>
      </c>
      <c r="AF509" s="59">
        <v>0</v>
      </c>
      <c r="AG509" s="57">
        <v>0</v>
      </c>
      <c r="AH509" s="57">
        <v>0</v>
      </c>
      <c r="AI509" s="54">
        <f t="shared" si="31"/>
        <v>8.3078721279022161E-2</v>
      </c>
      <c r="AJ509" s="53"/>
      <c r="AM509" s="30">
        <v>1.75</v>
      </c>
      <c r="AN509" s="30">
        <v>2.5</v>
      </c>
      <c r="AO509" s="30">
        <v>0.75</v>
      </c>
      <c r="AP509" s="30">
        <v>0</v>
      </c>
      <c r="AQ509" s="30">
        <v>0.35</v>
      </c>
      <c r="AR509" s="30">
        <v>0.5</v>
      </c>
      <c r="AS509" s="30">
        <v>0.15</v>
      </c>
      <c r="AT509" s="30">
        <v>0</v>
      </c>
      <c r="AU509" s="27">
        <v>1</v>
      </c>
      <c r="AV509" s="27">
        <v>3.44</v>
      </c>
      <c r="AW509" s="27">
        <v>2.44</v>
      </c>
      <c r="AX509" s="27">
        <v>2.7124999999999999</v>
      </c>
      <c r="AY509">
        <v>2.7124999999999999</v>
      </c>
      <c r="AZ509">
        <v>6.264025610615688</v>
      </c>
    </row>
    <row r="510" spans="1:52" x14ac:dyDescent="0.3">
      <c r="A510" s="2" t="s">
        <v>63</v>
      </c>
      <c r="B510" s="15" t="s">
        <v>777</v>
      </c>
      <c r="C510" s="15"/>
      <c r="D510" s="2" t="s">
        <v>867</v>
      </c>
      <c r="E510" s="2">
        <v>1</v>
      </c>
      <c r="F510" s="2">
        <v>3.5</v>
      </c>
      <c r="G510" s="2" t="s">
        <v>432</v>
      </c>
      <c r="H510" s="11">
        <v>-1</v>
      </c>
      <c r="I510">
        <v>-1</v>
      </c>
      <c r="J510"/>
      <c r="K510" s="2">
        <v>2</v>
      </c>
      <c r="L510" s="27">
        <v>0</v>
      </c>
      <c r="M510">
        <v>0</v>
      </c>
      <c r="N510">
        <v>0</v>
      </c>
      <c r="O510" s="2">
        <v>3.843</v>
      </c>
      <c r="P510" s="2">
        <v>3.843</v>
      </c>
      <c r="Q510" s="2">
        <v>32.261000000000003</v>
      </c>
      <c r="R510" s="2" t="s">
        <v>1142</v>
      </c>
      <c r="T510" s="27">
        <v>0</v>
      </c>
      <c r="U510"/>
      <c r="V510"/>
      <c r="W510">
        <v>0</v>
      </c>
      <c r="Z510">
        <v>0</v>
      </c>
      <c r="AD510">
        <v>20</v>
      </c>
      <c r="AE510" s="57">
        <f t="shared" si="30"/>
        <v>476.45138538900005</v>
      </c>
      <c r="AF510" s="59">
        <v>0</v>
      </c>
      <c r="AG510" s="57">
        <v>0</v>
      </c>
      <c r="AH510" s="57">
        <v>0</v>
      </c>
      <c r="AI510" s="54">
        <f t="shared" si="31"/>
        <v>8.3954000820759267E-2</v>
      </c>
      <c r="AM510" s="30">
        <v>1.75</v>
      </c>
      <c r="AN510" s="30">
        <v>2.5</v>
      </c>
      <c r="AO510" s="30">
        <v>0.75</v>
      </c>
      <c r="AP510" s="30">
        <v>0</v>
      </c>
      <c r="AQ510" s="30">
        <v>0.35</v>
      </c>
      <c r="AR510" s="30">
        <v>0.5</v>
      </c>
      <c r="AS510" s="30">
        <v>0.15</v>
      </c>
      <c r="AT510" s="30">
        <v>0</v>
      </c>
      <c r="AU510" s="27">
        <v>1</v>
      </c>
      <c r="AV510" s="27">
        <v>3.44</v>
      </c>
      <c r="AW510" s="27">
        <v>2.44</v>
      </c>
      <c r="AX510" s="27">
        <v>2.7124999999999999</v>
      </c>
      <c r="AY510">
        <v>2.7124999999999999</v>
      </c>
      <c r="AZ510">
        <v>6.264025610615688</v>
      </c>
    </row>
    <row r="511" spans="1:52" x14ac:dyDescent="0.3">
      <c r="A511" s="2" t="s">
        <v>363</v>
      </c>
      <c r="B511" s="20" t="s">
        <v>1068</v>
      </c>
      <c r="C511" s="15"/>
      <c r="F511" s="2">
        <v>3.52</v>
      </c>
      <c r="G511" s="2" t="s">
        <v>432</v>
      </c>
      <c r="H511" s="11">
        <v>-1</v>
      </c>
      <c r="I511">
        <v>-1</v>
      </c>
      <c r="J511"/>
      <c r="K511" s="2">
        <v>1</v>
      </c>
      <c r="L511" s="27">
        <v>0</v>
      </c>
      <c r="M511">
        <v>0</v>
      </c>
      <c r="N511">
        <v>0</v>
      </c>
      <c r="O511" s="2">
        <v>3.8693</v>
      </c>
      <c r="P511" s="2">
        <v>3.8693</v>
      </c>
      <c r="Q511" s="2">
        <v>16.124700000000001</v>
      </c>
      <c r="R511" s="2" t="s">
        <v>1142</v>
      </c>
      <c r="T511" s="27">
        <v>0</v>
      </c>
      <c r="U511"/>
      <c r="V511"/>
      <c r="W511">
        <v>0</v>
      </c>
      <c r="Z511">
        <v>0</v>
      </c>
      <c r="AD511">
        <v>20</v>
      </c>
      <c r="AE511" s="57">
        <f t="shared" si="30"/>
        <v>241.41066370650302</v>
      </c>
      <c r="AF511" s="59">
        <v>0</v>
      </c>
      <c r="AG511" s="57">
        <v>0</v>
      </c>
      <c r="AH511" s="57">
        <v>0</v>
      </c>
      <c r="AI511" s="54">
        <f t="shared" si="31"/>
        <v>8.2846381733638591E-2</v>
      </c>
      <c r="AM511" s="30">
        <v>1.6086956521739131</v>
      </c>
      <c r="AN511" s="30">
        <v>1.956521739130435</v>
      </c>
      <c r="AO511" s="30">
        <v>0.52173913043478259</v>
      </c>
      <c r="AP511" s="30">
        <v>0</v>
      </c>
      <c r="AQ511" s="30">
        <v>0.3936170212765957</v>
      </c>
      <c r="AR511" s="30">
        <v>0.47872340425531912</v>
      </c>
      <c r="AS511" s="30">
        <v>0.1276595744680851</v>
      </c>
      <c r="AT511" s="30">
        <v>0</v>
      </c>
      <c r="AU511" s="27">
        <v>1</v>
      </c>
      <c r="AV511" s="27">
        <v>3.44</v>
      </c>
      <c r="AW511" s="27">
        <v>2.44</v>
      </c>
      <c r="AX511" s="27">
        <v>2.6082608695652172</v>
      </c>
      <c r="AY511">
        <v>2.6082608695652181</v>
      </c>
      <c r="AZ511">
        <v>6.5043590032654777</v>
      </c>
    </row>
    <row r="512" spans="1:52" x14ac:dyDescent="0.3">
      <c r="A512" s="2" t="s">
        <v>366</v>
      </c>
      <c r="B512" s="20" t="s">
        <v>1069</v>
      </c>
      <c r="C512" s="15"/>
      <c r="F512" s="2">
        <v>3.58</v>
      </c>
      <c r="G512" s="2" t="s">
        <v>432</v>
      </c>
      <c r="H512" s="11">
        <v>-1</v>
      </c>
      <c r="I512">
        <v>-1</v>
      </c>
      <c r="J512"/>
      <c r="K512" s="2">
        <v>1</v>
      </c>
      <c r="L512" s="27">
        <v>0</v>
      </c>
      <c r="M512">
        <v>0</v>
      </c>
      <c r="N512">
        <v>0</v>
      </c>
      <c r="O512" s="2">
        <v>3.8614999999999999</v>
      </c>
      <c r="P512" s="2">
        <v>3.8614999999999999</v>
      </c>
      <c r="Q512" s="2">
        <v>25.281600000000001</v>
      </c>
      <c r="R512" s="2" t="s">
        <v>1141</v>
      </c>
      <c r="T512" s="27">
        <v>0</v>
      </c>
      <c r="U512"/>
      <c r="V512"/>
      <c r="W512">
        <v>0</v>
      </c>
      <c r="Z512">
        <v>0</v>
      </c>
      <c r="AD512">
        <v>20</v>
      </c>
      <c r="AE512" s="57">
        <f t="shared" si="30"/>
        <v>376.97854517159999</v>
      </c>
      <c r="AF512" s="59">
        <v>0</v>
      </c>
      <c r="AG512" s="57">
        <v>0</v>
      </c>
      <c r="AH512" s="57">
        <v>0</v>
      </c>
      <c r="AI512" s="54">
        <f t="shared" si="31"/>
        <v>5.3053417113952825E-2</v>
      </c>
      <c r="AM512" s="30">
        <v>1.53125</v>
      </c>
      <c r="AN512" s="30">
        <v>1.59375</v>
      </c>
      <c r="AO512" s="30">
        <v>0.375</v>
      </c>
      <c r="AP512" s="30">
        <v>0</v>
      </c>
      <c r="AQ512" s="30">
        <v>0.4375</v>
      </c>
      <c r="AR512" s="30">
        <v>0.45535714285714279</v>
      </c>
      <c r="AS512" s="30">
        <v>0.1071428571428571</v>
      </c>
      <c r="AT512" s="30">
        <v>0</v>
      </c>
      <c r="AU512" s="27">
        <v>1</v>
      </c>
      <c r="AV512" s="27">
        <v>3.44</v>
      </c>
      <c r="AW512" s="27">
        <v>2.44</v>
      </c>
      <c r="AX512" s="27">
        <v>2.5262500000000001</v>
      </c>
      <c r="AY512">
        <v>2.5262500000000001</v>
      </c>
      <c r="AZ512">
        <v>6.6075924153816246</v>
      </c>
    </row>
    <row r="513" spans="1:52" x14ac:dyDescent="0.3">
      <c r="A513" s="2" t="s">
        <v>368</v>
      </c>
      <c r="B513" s="20" t="s">
        <v>1070</v>
      </c>
      <c r="C513" s="15"/>
      <c r="F513" s="2">
        <v>3.52</v>
      </c>
      <c r="G513" s="2" t="s">
        <v>432</v>
      </c>
      <c r="H513" s="11">
        <v>-1</v>
      </c>
      <c r="I513">
        <v>-1</v>
      </c>
      <c r="J513"/>
      <c r="K513" s="2">
        <v>1</v>
      </c>
      <c r="L513" s="27">
        <v>0</v>
      </c>
      <c r="M513">
        <v>0</v>
      </c>
      <c r="N513">
        <v>0</v>
      </c>
      <c r="O513" s="2">
        <v>3.8675999999999999</v>
      </c>
      <c r="P513" s="2">
        <v>3.8675999999999999</v>
      </c>
      <c r="Q513" s="2">
        <v>34.564999999999998</v>
      </c>
      <c r="R513" s="2" t="s">
        <v>1143</v>
      </c>
      <c r="T513" s="27">
        <v>0</v>
      </c>
      <c r="U513"/>
      <c r="V513"/>
      <c r="W513">
        <v>0</v>
      </c>
      <c r="Z513">
        <v>0</v>
      </c>
      <c r="AD513">
        <v>20</v>
      </c>
      <c r="AE513" s="57">
        <f t="shared" si="30"/>
        <v>517.03466815439992</v>
      </c>
      <c r="AF513" s="59">
        <v>0</v>
      </c>
      <c r="AG513" s="57">
        <v>0</v>
      </c>
      <c r="AH513" s="57">
        <v>0</v>
      </c>
      <c r="AI513" s="54">
        <f t="shared" si="31"/>
        <v>3.8682125652022011E-2</v>
      </c>
      <c r="AM513" s="30">
        <v>1.4772727272727271</v>
      </c>
      <c r="AN513" s="30">
        <v>1.3409090909090911</v>
      </c>
      <c r="AO513" s="30">
        <v>0.27272727272727271</v>
      </c>
      <c r="AP513" s="30">
        <v>0</v>
      </c>
      <c r="AQ513" s="30">
        <v>0.47794117647058831</v>
      </c>
      <c r="AR513" s="30">
        <v>0.43382352941176472</v>
      </c>
      <c r="AS513" s="30">
        <v>8.8235294117647051E-2</v>
      </c>
      <c r="AT513" s="30">
        <v>0</v>
      </c>
      <c r="AU513" s="27">
        <v>1</v>
      </c>
      <c r="AV513" s="27">
        <v>3.44</v>
      </c>
      <c r="AW513" s="27">
        <v>2.44</v>
      </c>
      <c r="AX513" s="27">
        <v>2.4690909090909088</v>
      </c>
      <c r="AY513">
        <v>2.4690909090909088</v>
      </c>
      <c r="AZ513">
        <v>6.679542975341362</v>
      </c>
    </row>
    <row r="514" spans="1:52" x14ac:dyDescent="0.3">
      <c r="A514" s="2" t="s">
        <v>427</v>
      </c>
      <c r="B514" s="20" t="s">
        <v>1068</v>
      </c>
      <c r="C514" s="15"/>
      <c r="D514" s="2" t="s">
        <v>867</v>
      </c>
      <c r="E514" s="2">
        <v>1</v>
      </c>
      <c r="F514" s="2">
        <v>3.57</v>
      </c>
      <c r="G514" s="2" t="s">
        <v>432</v>
      </c>
      <c r="H514" s="11">
        <v>-1</v>
      </c>
      <c r="I514">
        <v>-1</v>
      </c>
      <c r="J514"/>
      <c r="K514" s="2">
        <v>2</v>
      </c>
      <c r="L514" s="27">
        <v>0</v>
      </c>
      <c r="M514">
        <v>0</v>
      </c>
      <c r="N514">
        <v>0</v>
      </c>
      <c r="O514" s="2">
        <v>3.8532999999999999</v>
      </c>
      <c r="P514" s="2">
        <v>3.8532999999999999</v>
      </c>
      <c r="Q514" s="2">
        <v>31.7422</v>
      </c>
      <c r="R514" s="2" t="s">
        <v>1142</v>
      </c>
      <c r="T514" s="27">
        <v>0</v>
      </c>
      <c r="U514"/>
      <c r="V514"/>
      <c r="W514">
        <v>0</v>
      </c>
      <c r="Z514">
        <v>0</v>
      </c>
      <c r="AD514">
        <v>20</v>
      </c>
      <c r="AE514" s="57">
        <f t="shared" ref="AE514:AE524" si="32">O514*P514*Q514</f>
        <v>471.30567447455797</v>
      </c>
      <c r="AF514" s="59">
        <v>0</v>
      </c>
      <c r="AG514" s="57">
        <v>0</v>
      </c>
      <c r="AH514" s="57">
        <v>0</v>
      </c>
      <c r="AI514" s="54">
        <f t="shared" si="31"/>
        <v>8.4870609810914294E-2</v>
      </c>
      <c r="AM514" s="30">
        <v>1.6086956521739131</v>
      </c>
      <c r="AN514" s="30">
        <v>1.956521739130435</v>
      </c>
      <c r="AO514" s="30">
        <v>0.52173913043478259</v>
      </c>
      <c r="AP514" s="30">
        <v>0</v>
      </c>
      <c r="AQ514" s="30">
        <v>0.3936170212765957</v>
      </c>
      <c r="AR514" s="30">
        <v>0.47872340425531912</v>
      </c>
      <c r="AS514" s="30">
        <v>0.1276595744680851</v>
      </c>
      <c r="AT514" s="30">
        <v>0</v>
      </c>
      <c r="AU514" s="27">
        <v>1</v>
      </c>
      <c r="AV514" s="27">
        <v>3.44</v>
      </c>
      <c r="AW514" s="27">
        <v>2.44</v>
      </c>
      <c r="AX514" s="27">
        <v>2.6082608695652172</v>
      </c>
      <c r="AY514">
        <v>2.6082608695652181</v>
      </c>
      <c r="AZ514">
        <v>6.5043590032654777</v>
      </c>
    </row>
    <row r="515" spans="1:52" x14ac:dyDescent="0.3">
      <c r="A515" s="2" t="s">
        <v>428</v>
      </c>
      <c r="B515" s="20" t="s">
        <v>1069</v>
      </c>
      <c r="C515" s="15"/>
      <c r="D515" s="2" t="s">
        <v>867</v>
      </c>
      <c r="E515" s="2">
        <v>1</v>
      </c>
      <c r="F515" s="2">
        <v>3.52</v>
      </c>
      <c r="G515" s="2" t="s">
        <v>432</v>
      </c>
      <c r="H515" s="11">
        <v>-1</v>
      </c>
      <c r="I515">
        <v>-1</v>
      </c>
      <c r="J515"/>
      <c r="K515" s="2">
        <v>1</v>
      </c>
      <c r="L515" s="27">
        <v>0</v>
      </c>
      <c r="M515">
        <v>0</v>
      </c>
      <c r="N515">
        <v>0</v>
      </c>
      <c r="O515" s="2">
        <v>3.8580000000000001</v>
      </c>
      <c r="P515" s="2">
        <v>3.8580000000000001</v>
      </c>
      <c r="Q515" s="2">
        <v>23.879799999999999</v>
      </c>
      <c r="R515" s="2" t="s">
        <v>1141</v>
      </c>
      <c r="T515" s="27">
        <v>0</v>
      </c>
      <c r="U515"/>
      <c r="V515"/>
      <c r="W515">
        <v>0</v>
      </c>
      <c r="Z515">
        <v>0</v>
      </c>
      <c r="AD515">
        <v>20</v>
      </c>
      <c r="AE515" s="57">
        <f t="shared" si="32"/>
        <v>355.4308594872</v>
      </c>
      <c r="AF515" s="59">
        <v>0</v>
      </c>
      <c r="AG515" s="57">
        <v>0</v>
      </c>
      <c r="AH515" s="57">
        <v>0</v>
      </c>
      <c r="AI515" s="54">
        <f t="shared" si="31"/>
        <v>5.6269734228634849E-2</v>
      </c>
      <c r="AM515" s="30">
        <v>1.53125</v>
      </c>
      <c r="AN515" s="30">
        <v>1.59375</v>
      </c>
      <c r="AO515" s="30">
        <v>0.375</v>
      </c>
      <c r="AP515" s="30">
        <v>0</v>
      </c>
      <c r="AQ515" s="30">
        <v>0.4375</v>
      </c>
      <c r="AR515" s="30">
        <v>0.45535714285714279</v>
      </c>
      <c r="AS515" s="30">
        <v>0.1071428571428571</v>
      </c>
      <c r="AT515" s="30">
        <v>0</v>
      </c>
      <c r="AU515" s="27">
        <v>1</v>
      </c>
      <c r="AV515" s="27">
        <v>3.44</v>
      </c>
      <c r="AW515" s="27">
        <v>2.44</v>
      </c>
      <c r="AX515" s="27">
        <v>2.5262500000000001</v>
      </c>
      <c r="AY515">
        <v>2.5262500000000001</v>
      </c>
      <c r="AZ515">
        <v>6.6075924153816246</v>
      </c>
    </row>
    <row r="516" spans="1:52" x14ac:dyDescent="0.3">
      <c r="A516" s="2" t="s">
        <v>429</v>
      </c>
      <c r="B516" s="20" t="s">
        <v>1070</v>
      </c>
      <c r="C516" s="15"/>
      <c r="D516" s="2" t="s">
        <v>867</v>
      </c>
      <c r="E516" s="2">
        <v>1</v>
      </c>
      <c r="F516" s="2">
        <v>3.59</v>
      </c>
      <c r="G516" s="2" t="s">
        <v>432</v>
      </c>
      <c r="H516" s="11">
        <v>-1</v>
      </c>
      <c r="I516">
        <v>-1</v>
      </c>
      <c r="J516"/>
      <c r="K516" s="2">
        <v>1</v>
      </c>
      <c r="L516" s="27">
        <v>0</v>
      </c>
      <c r="M516">
        <v>0</v>
      </c>
      <c r="N516">
        <v>0</v>
      </c>
      <c r="O516" s="2">
        <v>3.8639000000000001</v>
      </c>
      <c r="P516" s="2">
        <v>3.8639000000000001</v>
      </c>
      <c r="Q516" s="2">
        <v>34.090000000000003</v>
      </c>
      <c r="R516" s="2" t="s">
        <v>1142</v>
      </c>
      <c r="T516" s="27">
        <v>0</v>
      </c>
      <c r="U516"/>
      <c r="V516"/>
      <c r="W516">
        <v>0</v>
      </c>
      <c r="Z516">
        <v>0</v>
      </c>
      <c r="AD516">
        <v>20</v>
      </c>
      <c r="AE516" s="57">
        <f t="shared" si="32"/>
        <v>508.95426422890006</v>
      </c>
      <c r="AF516" s="59">
        <v>0</v>
      </c>
      <c r="AG516" s="57">
        <v>0</v>
      </c>
      <c r="AH516" s="57">
        <v>0</v>
      </c>
      <c r="AI516" s="54">
        <f t="shared" si="31"/>
        <v>3.9296261777669442E-2</v>
      </c>
      <c r="AM516" s="30">
        <v>1.4772727272727271</v>
      </c>
      <c r="AN516" s="30">
        <v>1.3409090909090911</v>
      </c>
      <c r="AO516" s="30">
        <v>0.27272727272727271</v>
      </c>
      <c r="AP516" s="30">
        <v>0</v>
      </c>
      <c r="AQ516" s="30">
        <v>0.47794117647058831</v>
      </c>
      <c r="AR516" s="30">
        <v>0.43382352941176472</v>
      </c>
      <c r="AS516" s="30">
        <v>8.8235294117647051E-2</v>
      </c>
      <c r="AT516" s="30">
        <v>0</v>
      </c>
      <c r="AU516" s="27">
        <v>1</v>
      </c>
      <c r="AV516" s="27">
        <v>3.44</v>
      </c>
      <c r="AW516" s="27">
        <v>2.44</v>
      </c>
      <c r="AX516" s="27">
        <v>2.4690909090909088</v>
      </c>
      <c r="AY516">
        <v>2.4690909090909088</v>
      </c>
      <c r="AZ516">
        <v>6.679542975341362</v>
      </c>
    </row>
    <row r="517" spans="1:52" x14ac:dyDescent="0.3">
      <c r="A517" s="2" t="s">
        <v>430</v>
      </c>
      <c r="B517" s="20" t="s">
        <v>1068</v>
      </c>
      <c r="C517" s="15"/>
      <c r="D517" s="2" t="s">
        <v>867</v>
      </c>
      <c r="E517" s="2">
        <v>1</v>
      </c>
      <c r="F517" s="2">
        <v>3.57</v>
      </c>
      <c r="G517" s="2" t="s">
        <v>432</v>
      </c>
      <c r="H517" s="11">
        <v>-1</v>
      </c>
      <c r="I517">
        <v>-1</v>
      </c>
      <c r="J517"/>
      <c r="K517" s="2">
        <v>1</v>
      </c>
      <c r="L517" s="27">
        <v>0</v>
      </c>
      <c r="M517">
        <v>0</v>
      </c>
      <c r="N517">
        <v>0</v>
      </c>
      <c r="O517" s="2">
        <v>3.8664000000000001</v>
      </c>
      <c r="P517" s="2">
        <v>3.8664000000000001</v>
      </c>
      <c r="Q517" s="2">
        <v>16.116399999999999</v>
      </c>
      <c r="R517" s="2" t="s">
        <v>1141</v>
      </c>
      <c r="T517" s="27">
        <v>0</v>
      </c>
      <c r="U517"/>
      <c r="V517"/>
      <c r="W517">
        <v>0</v>
      </c>
      <c r="Z517">
        <v>0</v>
      </c>
      <c r="AD517">
        <v>20</v>
      </c>
      <c r="AE517" s="57">
        <f t="shared" si="32"/>
        <v>240.92485265894399</v>
      </c>
      <c r="AF517" s="59">
        <v>0</v>
      </c>
      <c r="AG517" s="57">
        <v>0</v>
      </c>
      <c r="AH517" s="57">
        <v>0</v>
      </c>
      <c r="AI517" s="54">
        <f t="shared" si="31"/>
        <v>8.3013436676506888E-2</v>
      </c>
      <c r="AM517" s="30">
        <v>1.6086956521739131</v>
      </c>
      <c r="AN517" s="30">
        <v>1.956521739130435</v>
      </c>
      <c r="AO517" s="30">
        <v>0.52173913043478259</v>
      </c>
      <c r="AP517" s="30">
        <v>0</v>
      </c>
      <c r="AQ517" s="30">
        <v>0.3936170212765957</v>
      </c>
      <c r="AR517" s="30">
        <v>0.47872340425531912</v>
      </c>
      <c r="AS517" s="30">
        <v>0.1276595744680851</v>
      </c>
      <c r="AT517" s="30">
        <v>0</v>
      </c>
      <c r="AU517" s="27">
        <v>1</v>
      </c>
      <c r="AV517" s="27">
        <v>3.44</v>
      </c>
      <c r="AW517" s="27">
        <v>2.44</v>
      </c>
      <c r="AX517" s="27">
        <v>2.6082608695652172</v>
      </c>
      <c r="AY517">
        <v>2.6082608695652181</v>
      </c>
      <c r="AZ517">
        <v>6.5043590032654777</v>
      </c>
    </row>
    <row r="518" spans="1:52" x14ac:dyDescent="0.3">
      <c r="A518" s="2" t="s">
        <v>431</v>
      </c>
      <c r="B518" s="20" t="s">
        <v>1069</v>
      </c>
      <c r="C518" s="15"/>
      <c r="D518" s="2" t="s">
        <v>867</v>
      </c>
      <c r="E518" s="2">
        <v>1</v>
      </c>
      <c r="F518" s="2">
        <v>3.57</v>
      </c>
      <c r="G518" s="2" t="s">
        <v>432</v>
      </c>
      <c r="H518" s="11">
        <v>-1</v>
      </c>
      <c r="I518">
        <v>-1</v>
      </c>
      <c r="J518"/>
      <c r="K518" s="2">
        <v>2</v>
      </c>
      <c r="L518" s="27">
        <v>0</v>
      </c>
      <c r="M518">
        <v>0</v>
      </c>
      <c r="N518">
        <v>0</v>
      </c>
      <c r="O518" s="2">
        <v>3.8982000000000001</v>
      </c>
      <c r="P518" s="2">
        <v>3.8982000000000001</v>
      </c>
      <c r="Q518" s="2">
        <v>51.103099999999998</v>
      </c>
      <c r="R518" s="2" t="s">
        <v>1144</v>
      </c>
      <c r="T518" s="27">
        <v>0</v>
      </c>
      <c r="U518"/>
      <c r="V518"/>
      <c r="W518">
        <v>0</v>
      </c>
      <c r="Z518">
        <v>0</v>
      </c>
      <c r="AD518">
        <v>20</v>
      </c>
      <c r="AE518" s="57">
        <f t="shared" si="32"/>
        <v>776.56082905004405</v>
      </c>
      <c r="AF518" s="59">
        <v>0</v>
      </c>
      <c r="AG518" s="57">
        <v>0</v>
      </c>
      <c r="AH518" s="57">
        <v>0</v>
      </c>
      <c r="AI518" s="54">
        <f t="shared" si="31"/>
        <v>5.150916515958117E-2</v>
      </c>
      <c r="AM518" s="30">
        <v>1.53125</v>
      </c>
      <c r="AN518" s="30">
        <v>1.59375</v>
      </c>
      <c r="AO518" s="30">
        <v>0.375</v>
      </c>
      <c r="AP518" s="30">
        <v>0</v>
      </c>
      <c r="AQ518" s="30">
        <v>0.4375</v>
      </c>
      <c r="AR518" s="30">
        <v>0.45535714285714279</v>
      </c>
      <c r="AS518" s="30">
        <v>0.1071428571428571</v>
      </c>
      <c r="AT518" s="30">
        <v>0</v>
      </c>
      <c r="AU518" s="27">
        <v>1</v>
      </c>
      <c r="AV518" s="27">
        <v>3.44</v>
      </c>
      <c r="AW518" s="27">
        <v>2.44</v>
      </c>
      <c r="AX518" s="27">
        <v>2.5262500000000001</v>
      </c>
      <c r="AY518">
        <v>2.5262500000000001</v>
      </c>
      <c r="AZ518">
        <v>6.6075924153816246</v>
      </c>
    </row>
    <row r="519" spans="1:52" x14ac:dyDescent="0.3">
      <c r="A519" s="2" t="s">
        <v>107</v>
      </c>
      <c r="B519" s="20" t="s">
        <v>1070</v>
      </c>
      <c r="C519" s="15"/>
      <c r="D519" s="2" t="s">
        <v>867</v>
      </c>
      <c r="E519" s="2">
        <v>1</v>
      </c>
      <c r="F519" s="2">
        <v>3.61</v>
      </c>
      <c r="G519" s="2" t="s">
        <v>432</v>
      </c>
      <c r="H519" s="11">
        <v>-1</v>
      </c>
      <c r="I519">
        <v>-1</v>
      </c>
      <c r="J519"/>
      <c r="K519" s="2">
        <v>2</v>
      </c>
      <c r="L519" s="27">
        <v>0</v>
      </c>
      <c r="M519">
        <v>0</v>
      </c>
      <c r="N519">
        <v>0</v>
      </c>
      <c r="O519" s="2">
        <v>3.8875000000000002</v>
      </c>
      <c r="P519" s="2">
        <v>3.8875000000000002</v>
      </c>
      <c r="Q519" s="2">
        <v>34.478000000000002</v>
      </c>
      <c r="R519" s="2" t="s">
        <v>451</v>
      </c>
      <c r="S519"/>
      <c r="T519"/>
      <c r="U519"/>
      <c r="V519"/>
      <c r="W519">
        <v>0</v>
      </c>
      <c r="Z519">
        <v>0</v>
      </c>
      <c r="AD519">
        <v>20</v>
      </c>
      <c r="AE519" s="57">
        <f t="shared" si="32"/>
        <v>521.05416218750008</v>
      </c>
      <c r="AF519" s="59">
        <v>0</v>
      </c>
      <c r="AG519" s="57">
        <v>0</v>
      </c>
      <c r="AH519" s="57">
        <v>0</v>
      </c>
      <c r="AI519" s="54">
        <f t="shared" si="31"/>
        <v>7.6767451260865469E-2</v>
      </c>
      <c r="AM519" s="30">
        <v>1.4772727272727271</v>
      </c>
      <c r="AN519" s="30">
        <v>1.3409090909090911</v>
      </c>
      <c r="AO519" s="30">
        <v>0.27272727272727271</v>
      </c>
      <c r="AP519" s="30">
        <v>0</v>
      </c>
      <c r="AQ519" s="30">
        <v>0.47794117647058831</v>
      </c>
      <c r="AR519" s="30">
        <v>0.43382352941176472</v>
      </c>
      <c r="AS519" s="30">
        <v>8.8235294117647051E-2</v>
      </c>
      <c r="AT519" s="30">
        <v>0</v>
      </c>
      <c r="AU519" s="27">
        <v>1</v>
      </c>
      <c r="AV519" s="27">
        <v>3.44</v>
      </c>
      <c r="AW519" s="27">
        <v>2.44</v>
      </c>
      <c r="AX519" s="27">
        <v>2.4690909090909088</v>
      </c>
      <c r="AY519">
        <v>2.4690909090909088</v>
      </c>
      <c r="AZ519">
        <v>6.679542975341362</v>
      </c>
    </row>
    <row r="520" spans="1:52" x14ac:dyDescent="0.3">
      <c r="A520" s="2" t="s">
        <v>4</v>
      </c>
      <c r="B520" s="15"/>
      <c r="C520" s="15"/>
      <c r="D520"/>
      <c r="E520"/>
      <c r="F520" s="2">
        <v>3.5</v>
      </c>
      <c r="G520" s="4"/>
      <c r="H520" s="11"/>
      <c r="I520"/>
      <c r="J520"/>
      <c r="K520" s="2">
        <v>2</v>
      </c>
      <c r="L520"/>
      <c r="M520">
        <v>0</v>
      </c>
      <c r="N520">
        <v>0</v>
      </c>
      <c r="O520">
        <v>3.86</v>
      </c>
      <c r="P520">
        <v>3.86</v>
      </c>
      <c r="Q520" s="2">
        <v>29.5</v>
      </c>
      <c r="R520"/>
      <c r="S520"/>
      <c r="T520"/>
      <c r="U520"/>
      <c r="V520"/>
      <c r="W520">
        <v>0</v>
      </c>
      <c r="Z520">
        <v>0</v>
      </c>
      <c r="AC520"/>
      <c r="AD520">
        <v>20</v>
      </c>
      <c r="AE520" s="57">
        <f t="shared" si="32"/>
        <v>439.53819999999996</v>
      </c>
      <c r="AG520" s="57">
        <v>0</v>
      </c>
      <c r="AH520" s="57">
        <v>0</v>
      </c>
      <c r="AI520" s="54">
        <f t="shared" si="31"/>
        <v>9.1004604377958515E-2</v>
      </c>
      <c r="AM520" s="30"/>
      <c r="AN520" s="30"/>
      <c r="AO520" s="30"/>
      <c r="AP520" s="30"/>
      <c r="AQ520" s="30"/>
      <c r="AR520" s="30"/>
      <c r="AS520" s="30"/>
      <c r="AT520" s="30"/>
      <c r="AU520"/>
      <c r="AV520"/>
      <c r="AW520"/>
      <c r="AX520"/>
      <c r="AY520"/>
      <c r="AZ520"/>
    </row>
    <row r="521" spans="1:52" x14ac:dyDescent="0.3">
      <c r="A521" s="2" t="s">
        <v>1181</v>
      </c>
      <c r="B521"/>
      <c r="C521"/>
      <c r="D521"/>
      <c r="E521"/>
      <c r="F521" s="2">
        <v>3.6</v>
      </c>
      <c r="G521"/>
      <c r="H521"/>
      <c r="I521"/>
      <c r="J521"/>
      <c r="K521" s="2">
        <v>2</v>
      </c>
      <c r="L521"/>
      <c r="M521">
        <v>4</v>
      </c>
      <c r="N521">
        <v>0</v>
      </c>
      <c r="O521">
        <v>3.85</v>
      </c>
      <c r="P521">
        <v>3.85</v>
      </c>
      <c r="Q521" s="2">
        <v>29.5</v>
      </c>
      <c r="R521"/>
      <c r="S521"/>
      <c r="T521"/>
      <c r="U521"/>
      <c r="V521"/>
      <c r="W521">
        <v>3.8801999999999999</v>
      </c>
      <c r="X521">
        <v>29.507999999999999</v>
      </c>
      <c r="Y521">
        <v>7.7140000000000004</v>
      </c>
      <c r="Z521">
        <v>0</v>
      </c>
      <c r="AC521"/>
      <c r="AD521">
        <v>20</v>
      </c>
      <c r="AE521" s="57">
        <f t="shared" si="32"/>
        <v>437.26375000000007</v>
      </c>
      <c r="AG521" s="57">
        <v>883.22940750240002</v>
      </c>
      <c r="AH521" s="57">
        <v>0</v>
      </c>
      <c r="AI521" s="54">
        <f t="shared" si="31"/>
        <v>9.1477969532118758E-2</v>
      </c>
      <c r="AK521" s="54">
        <v>9.0576694254581439E-2</v>
      </c>
      <c r="AM521" s="30"/>
      <c r="AN521" s="30"/>
      <c r="AO521" s="30"/>
      <c r="AP521" s="30"/>
      <c r="AQ521" s="30"/>
      <c r="AR521" s="30"/>
      <c r="AS521" s="30"/>
      <c r="AT521" s="30"/>
      <c r="AU521"/>
      <c r="AV521"/>
      <c r="AW521"/>
      <c r="AX521"/>
      <c r="AY521"/>
      <c r="AZ521"/>
    </row>
    <row r="522" spans="1:52" x14ac:dyDescent="0.3">
      <c r="A522" s="2" t="s">
        <v>1182</v>
      </c>
      <c r="B522"/>
      <c r="C522"/>
      <c r="D522"/>
      <c r="E522"/>
      <c r="F522" s="2">
        <v>3.8</v>
      </c>
      <c r="G522"/>
      <c r="H522"/>
      <c r="I522"/>
      <c r="J522"/>
      <c r="K522" s="2">
        <v>2</v>
      </c>
      <c r="L522"/>
      <c r="M522">
        <v>0</v>
      </c>
      <c r="N522">
        <v>0</v>
      </c>
      <c r="O522">
        <v>3.88</v>
      </c>
      <c r="P522">
        <v>3.88</v>
      </c>
      <c r="Q522" s="2">
        <v>29.8</v>
      </c>
      <c r="R522"/>
      <c r="S522"/>
      <c r="T522"/>
      <c r="U522"/>
      <c r="V522"/>
      <c r="W522">
        <v>0</v>
      </c>
      <c r="Z522">
        <v>0</v>
      </c>
      <c r="AC522"/>
      <c r="AD522">
        <v>20</v>
      </c>
      <c r="AE522" s="57">
        <f t="shared" si="32"/>
        <v>448.62112000000002</v>
      </c>
      <c r="AG522" s="57">
        <v>0</v>
      </c>
      <c r="AH522" s="57">
        <v>0</v>
      </c>
      <c r="AI522" s="54">
        <f t="shared" si="31"/>
        <v>8.9162097406381577E-2</v>
      </c>
      <c r="AM522" s="30"/>
      <c r="AN522" s="30"/>
      <c r="AO522" s="30"/>
      <c r="AP522" s="30"/>
      <c r="AQ522" s="30"/>
      <c r="AR522" s="30"/>
      <c r="AS522" s="30"/>
      <c r="AT522" s="30"/>
      <c r="AU522"/>
      <c r="AV522"/>
      <c r="AW522"/>
      <c r="AX522"/>
      <c r="AY522"/>
      <c r="AZ522"/>
    </row>
    <row r="523" spans="1:52" x14ac:dyDescent="0.3">
      <c r="A523" s="2" t="s">
        <v>308</v>
      </c>
      <c r="B523"/>
      <c r="C523"/>
      <c r="D523"/>
      <c r="E523"/>
      <c r="F523" s="2">
        <v>4.2</v>
      </c>
      <c r="G523"/>
      <c r="H523"/>
      <c r="I523"/>
      <c r="J523"/>
      <c r="K523" s="2">
        <v>2</v>
      </c>
      <c r="L523"/>
      <c r="M523">
        <v>0</v>
      </c>
      <c r="N523">
        <v>0</v>
      </c>
      <c r="O523">
        <v>3.86</v>
      </c>
      <c r="P523">
        <v>3.86</v>
      </c>
      <c r="Q523" s="2">
        <v>29.8</v>
      </c>
      <c r="R523"/>
      <c r="S523"/>
      <c r="T523"/>
      <c r="U523"/>
      <c r="V523"/>
      <c r="W523">
        <v>0</v>
      </c>
      <c r="Z523">
        <v>0</v>
      </c>
      <c r="AC523"/>
      <c r="AD523">
        <v>20</v>
      </c>
      <c r="AE523" s="57">
        <f t="shared" si="32"/>
        <v>444.00808000000001</v>
      </c>
      <c r="AG523" s="57">
        <v>0</v>
      </c>
      <c r="AH523" s="57">
        <v>0</v>
      </c>
      <c r="AI523" s="54">
        <f t="shared" si="31"/>
        <v>9.0088450642609924E-2</v>
      </c>
      <c r="AM523" s="30"/>
      <c r="AN523" s="30"/>
      <c r="AO523" s="30"/>
      <c r="AP523" s="30"/>
      <c r="AQ523" s="30"/>
      <c r="AR523" s="30"/>
      <c r="AS523" s="30"/>
      <c r="AT523" s="30"/>
      <c r="AU523"/>
      <c r="AV523"/>
      <c r="AW523"/>
      <c r="AX523"/>
      <c r="AY523"/>
      <c r="AZ523"/>
    </row>
    <row r="524" spans="1:52" x14ac:dyDescent="0.3">
      <c r="A524" s="2" t="s">
        <v>308</v>
      </c>
      <c r="B524"/>
      <c r="C524"/>
      <c r="D524"/>
      <c r="E524"/>
      <c r="F524" s="2">
        <v>4.2</v>
      </c>
      <c r="G524"/>
      <c r="H524"/>
      <c r="I524"/>
      <c r="J524"/>
      <c r="K524">
        <v>2</v>
      </c>
      <c r="L524"/>
      <c r="M524">
        <v>2</v>
      </c>
      <c r="N524">
        <v>0</v>
      </c>
      <c r="O524">
        <v>3.86</v>
      </c>
      <c r="P524">
        <v>3.86</v>
      </c>
      <c r="Q524" s="2">
        <v>29.8</v>
      </c>
      <c r="R524"/>
      <c r="S524"/>
      <c r="T524"/>
      <c r="U524" s="6"/>
      <c r="V524"/>
      <c r="W524">
        <v>3.8656999999999999</v>
      </c>
      <c r="X524">
        <v>29.777000000000001</v>
      </c>
      <c r="Y524">
        <v>3.8519999999999999</v>
      </c>
      <c r="Z524">
        <v>0</v>
      </c>
      <c r="AC524"/>
      <c r="AD524">
        <v>20</v>
      </c>
      <c r="AE524" s="57">
        <f t="shared" si="32"/>
        <v>444.00808000000001</v>
      </c>
      <c r="AG524" s="57">
        <v>443.39967116280002</v>
      </c>
      <c r="AH524" s="57">
        <v>0</v>
      </c>
      <c r="AI524" s="54">
        <f t="shared" si="31"/>
        <v>9.0088450642609924E-2</v>
      </c>
      <c r="AK524" s="54">
        <v>9.0212065099420147E-2</v>
      </c>
    </row>
    <row r="525" spans="1:52" x14ac:dyDescent="0.3">
      <c r="L525"/>
    </row>
    <row r="526" spans="1:52" x14ac:dyDescent="0.3">
      <c r="L526"/>
    </row>
    <row r="527" spans="1:52" x14ac:dyDescent="0.3">
      <c r="L527"/>
    </row>
    <row r="528" spans="1:52" x14ac:dyDescent="0.3">
      <c r="L528"/>
    </row>
    <row r="529" spans="12:12" x14ac:dyDescent="0.3">
      <c r="L529"/>
    </row>
  </sheetData>
  <hyperlinks>
    <hyperlink ref="G287" r:id="rId1" tooltip="Persistent link using digital object identifier" display="https://doi.org/10.1016/j.pnsc.2012.03.002"/>
    <hyperlink ref="G288" r:id="rId2" tooltip="Persistent link using digital object identifier" display="https://doi.org/10.1016/j.pnsc.2012.03.002"/>
    <hyperlink ref="I6" r:id="rId3" display="https://www.crystallography.net/cod/1544425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25"/>
  <sheetViews>
    <sheetView workbookViewId="0">
      <pane ySplit="1" topLeftCell="A2" activePane="bottomLeft" state="frozen"/>
      <selection pane="bottomLeft" activeCell="BD17" sqref="BD17"/>
    </sheetView>
  </sheetViews>
  <sheetFormatPr defaultRowHeight="14.4" x14ac:dyDescent="0.3"/>
  <cols>
    <col min="1" max="1" width="16.88671875" style="2" customWidth="1"/>
    <col min="2" max="2" width="13.21875" style="2" customWidth="1"/>
    <col min="3" max="3" width="25.21875" style="2" customWidth="1"/>
    <col min="4" max="4" width="8.88671875" style="2"/>
    <col min="5" max="5" width="19" style="2" customWidth="1"/>
    <col min="6" max="6" width="8.88671875" style="2"/>
    <col min="7" max="7" width="20.21875" style="2" customWidth="1"/>
    <col min="8" max="8" width="17.6640625" style="2" customWidth="1"/>
    <col min="9" max="9" width="14.44140625" style="2" customWidth="1"/>
    <col min="10" max="10" width="12.44140625" style="2" customWidth="1"/>
    <col min="11" max="12" width="8.88671875" style="2"/>
    <col min="14" max="14" width="11.109375" customWidth="1"/>
    <col min="15" max="17" width="8.88671875" style="2"/>
    <col min="18" max="18" width="18.77734375" style="2" customWidth="1"/>
    <col min="19" max="20" width="8.88671875" style="2"/>
    <col min="21" max="21" width="10.5546875" style="2" customWidth="1"/>
    <col min="22" max="22" width="14.44140625" style="2" customWidth="1"/>
    <col min="26" max="26" width="12" customWidth="1"/>
    <col min="27" max="27" width="11.77734375" customWidth="1"/>
    <col min="28" max="28" width="10" customWidth="1"/>
    <col min="29" max="29" width="11.44140625" style="2" customWidth="1"/>
    <col min="30" max="30" width="17.109375" style="2" customWidth="1"/>
    <col min="31" max="31" width="17.109375" style="57" customWidth="1"/>
    <col min="32" max="32" width="13.44140625" style="57" customWidth="1"/>
    <col min="33" max="33" width="16.109375" style="57" customWidth="1"/>
    <col min="34" max="34" width="19.44140625" style="57" customWidth="1"/>
    <col min="35" max="35" width="30.6640625" style="54" customWidth="1"/>
    <col min="36" max="36" width="26.88671875" style="54" customWidth="1"/>
    <col min="37" max="37" width="35.5546875" style="54" customWidth="1"/>
    <col min="38" max="51" width="8.88671875" style="2"/>
    <col min="52" max="54" width="8.88671875" style="62"/>
    <col min="55" max="55" width="13.44140625" style="65" customWidth="1"/>
    <col min="56" max="56" width="22" style="65" customWidth="1"/>
    <col min="57" max="57" width="20.77734375" style="65" customWidth="1"/>
    <col min="58" max="58" width="23.88671875" style="65" customWidth="1"/>
    <col min="59" max="59" width="23.109375" customWidth="1"/>
    <col min="60" max="60" width="19.77734375" customWidth="1"/>
    <col min="61" max="61" width="20.6640625" customWidth="1"/>
    <col min="62" max="16384" width="8.88671875" style="2"/>
  </cols>
  <sheetData>
    <row r="1" spans="1:61" x14ac:dyDescent="0.3">
      <c r="A1" s="2" t="s">
        <v>112</v>
      </c>
      <c r="B1" s="16" t="s">
        <v>688</v>
      </c>
      <c r="C1" s="18" t="s">
        <v>896</v>
      </c>
      <c r="D1" s="2" t="s">
        <v>679</v>
      </c>
      <c r="E1" s="2" t="s">
        <v>884</v>
      </c>
      <c r="F1" s="2" t="s">
        <v>113</v>
      </c>
      <c r="G1" s="2" t="s">
        <v>50</v>
      </c>
      <c r="H1" s="12" t="s">
        <v>526</v>
      </c>
      <c r="I1" s="13" t="s">
        <v>609</v>
      </c>
      <c r="J1" s="33" t="s">
        <v>1150</v>
      </c>
      <c r="K1" s="21" t="s">
        <v>1100</v>
      </c>
      <c r="L1" s="28" t="s">
        <v>1112</v>
      </c>
      <c r="M1" s="13" t="s">
        <v>1195</v>
      </c>
      <c r="N1" s="13" t="s">
        <v>1207</v>
      </c>
      <c r="O1" s="2" t="s">
        <v>467</v>
      </c>
      <c r="P1" s="2" t="s">
        <v>468</v>
      </c>
      <c r="Q1" s="2" t="s">
        <v>469</v>
      </c>
      <c r="R1" s="2" t="s">
        <v>438</v>
      </c>
      <c r="S1" s="32" t="s">
        <v>1136</v>
      </c>
      <c r="T1" s="28" t="s">
        <v>1109</v>
      </c>
      <c r="U1" s="28" t="s">
        <v>1110</v>
      </c>
      <c r="V1" s="28" t="s">
        <v>1111</v>
      </c>
      <c r="W1" s="13" t="s">
        <v>1196</v>
      </c>
      <c r="X1" s="13" t="s">
        <v>1197</v>
      </c>
      <c r="Y1" s="13" t="s">
        <v>1198</v>
      </c>
      <c r="Z1" s="13" t="s">
        <v>1203</v>
      </c>
      <c r="AA1" s="13" t="s">
        <v>1204</v>
      </c>
      <c r="AB1" s="13" t="s">
        <v>1205</v>
      </c>
      <c r="AC1" s="2" t="s">
        <v>466</v>
      </c>
      <c r="AD1" s="13" t="s">
        <v>1098</v>
      </c>
      <c r="AE1" s="56" t="s">
        <v>1107</v>
      </c>
      <c r="AF1" s="58" t="s">
        <v>1200</v>
      </c>
      <c r="AG1" s="56" t="s">
        <v>1199</v>
      </c>
      <c r="AH1" s="56" t="s">
        <v>1206</v>
      </c>
      <c r="AI1" s="52" t="s">
        <v>1201</v>
      </c>
      <c r="AJ1" s="55" t="s">
        <v>1202</v>
      </c>
      <c r="AK1" s="55" t="s">
        <v>1208</v>
      </c>
      <c r="AL1" s="29" t="s">
        <v>1117</v>
      </c>
      <c r="AM1" s="29" t="s">
        <v>1118</v>
      </c>
      <c r="AN1" s="29" t="s">
        <v>1119</v>
      </c>
      <c r="AO1" s="29" t="s">
        <v>1120</v>
      </c>
      <c r="AP1" s="29" t="s">
        <v>1121</v>
      </c>
      <c r="AQ1" s="29" t="s">
        <v>1122</v>
      </c>
      <c r="AR1" s="29" t="s">
        <v>1123</v>
      </c>
      <c r="AS1" s="29" t="s">
        <v>1124</v>
      </c>
      <c r="AT1" s="28" t="s">
        <v>1113</v>
      </c>
      <c r="AU1" s="28" t="s">
        <v>1114</v>
      </c>
      <c r="AV1" s="28" t="s">
        <v>1115</v>
      </c>
      <c r="AW1" s="28" t="s">
        <v>1116</v>
      </c>
      <c r="AX1" s="13" t="s">
        <v>1096</v>
      </c>
      <c r="AY1" s="13" t="s">
        <v>1097</v>
      </c>
      <c r="AZ1" s="61" t="s">
        <v>1209</v>
      </c>
      <c r="BA1" s="61" t="s">
        <v>1210</v>
      </c>
      <c r="BB1" s="61" t="s">
        <v>1211</v>
      </c>
      <c r="BC1" s="64" t="s">
        <v>1217</v>
      </c>
      <c r="BD1" s="64" t="s">
        <v>1218</v>
      </c>
      <c r="BE1" s="64" t="s">
        <v>1219</v>
      </c>
      <c r="BF1" s="64" t="s">
        <v>1220</v>
      </c>
      <c r="BG1" s="13" t="s">
        <v>1108</v>
      </c>
      <c r="BH1" s="13" t="s">
        <v>1221</v>
      </c>
      <c r="BI1" s="13" t="s">
        <v>1222</v>
      </c>
    </row>
    <row r="2" spans="1:61" x14ac:dyDescent="0.3">
      <c r="A2" s="2" t="s">
        <v>0</v>
      </c>
      <c r="B2" s="15" t="s">
        <v>689</v>
      </c>
      <c r="C2" s="15"/>
      <c r="F2" s="2">
        <v>3.5</v>
      </c>
      <c r="G2" s="2" t="s">
        <v>454</v>
      </c>
      <c r="H2" s="11" t="s">
        <v>527</v>
      </c>
      <c r="I2" t="s">
        <v>610</v>
      </c>
      <c r="J2"/>
      <c r="K2" s="7"/>
      <c r="L2" s="27">
        <v>4</v>
      </c>
      <c r="M2">
        <v>4</v>
      </c>
      <c r="N2">
        <v>0</v>
      </c>
      <c r="T2" s="27">
        <v>6.6040679999999998</v>
      </c>
      <c r="U2" s="27">
        <v>7.9389519999999996</v>
      </c>
      <c r="V2" s="27">
        <v>33.703336</v>
      </c>
      <c r="W2">
        <v>7.83</v>
      </c>
      <c r="X2">
        <v>33.209989999999998</v>
      </c>
      <c r="Y2">
        <v>6.46</v>
      </c>
      <c r="Z2">
        <v>0</v>
      </c>
      <c r="AD2">
        <v>34</v>
      </c>
      <c r="AE2" s="57">
        <f>O2*P2*Q2</f>
        <v>0</v>
      </c>
      <c r="AF2" s="59">
        <v>1767.0449718798691</v>
      </c>
      <c r="AG2" s="57">
        <v>1679.8210721820001</v>
      </c>
      <c r="AH2" s="57">
        <v>0</v>
      </c>
      <c r="AI2" s="53">
        <v>7.6964651247849417E-2</v>
      </c>
      <c r="AJ2" s="54">
        <v>8.0961003676030277E-2</v>
      </c>
      <c r="AL2" s="30">
        <v>1.62962962962963</v>
      </c>
      <c r="AM2" s="30">
        <v>2.518518518518519</v>
      </c>
      <c r="AN2" s="30">
        <v>0.88888888888888884</v>
      </c>
      <c r="AO2" s="30">
        <v>0</v>
      </c>
      <c r="AP2" s="30">
        <v>0.32352941176470579</v>
      </c>
      <c r="AQ2" s="30">
        <v>0.5</v>
      </c>
      <c r="AR2" s="30">
        <v>0.1764705882352941</v>
      </c>
      <c r="AS2" s="30">
        <v>0</v>
      </c>
      <c r="AT2" s="27">
        <v>0.82</v>
      </c>
      <c r="AU2" s="27">
        <v>3.44</v>
      </c>
      <c r="AV2" s="27">
        <v>2.62</v>
      </c>
      <c r="AW2" s="27">
        <v>2.642962962962963</v>
      </c>
      <c r="AX2">
        <v>2.642962962962963</v>
      </c>
      <c r="AY2">
        <v>5.9587362692592576</v>
      </c>
      <c r="AZ2" s="62">
        <v>0.48264383878002159</v>
      </c>
      <c r="BA2" s="62">
        <v>0.50770488753139842</v>
      </c>
      <c r="BC2" s="65">
        <v>17</v>
      </c>
      <c r="BD2" s="65">
        <v>3.8482325623924708E-2</v>
      </c>
      <c r="BE2" s="65">
        <v>4.0480501838015132E-2</v>
      </c>
      <c r="BG2">
        <v>7.8962827461939847E-2</v>
      </c>
      <c r="BH2">
        <v>3.9481413730969923E-2</v>
      </c>
      <c r="BI2">
        <v>0.49517436315571001</v>
      </c>
    </row>
    <row r="3" spans="1:61" x14ac:dyDescent="0.3">
      <c r="A3" s="2" t="s">
        <v>1</v>
      </c>
      <c r="B3" s="15" t="s">
        <v>690</v>
      </c>
      <c r="C3" s="15"/>
      <c r="F3" s="2">
        <v>3.2</v>
      </c>
      <c r="G3" s="2" t="s">
        <v>454</v>
      </c>
      <c r="H3" s="11" t="s">
        <v>528</v>
      </c>
      <c r="I3" t="s">
        <v>611</v>
      </c>
      <c r="J3"/>
      <c r="L3" s="27">
        <v>1</v>
      </c>
      <c r="M3">
        <v>1</v>
      </c>
      <c r="N3">
        <v>0</v>
      </c>
      <c r="O3" s="2">
        <v>7.806</v>
      </c>
      <c r="P3" s="2">
        <v>7.6680000000000001</v>
      </c>
      <c r="Q3" s="2">
        <v>21.54</v>
      </c>
      <c r="R3" s="1" t="s">
        <v>513</v>
      </c>
      <c r="S3" s="1"/>
      <c r="T3" s="27">
        <v>3.9327019999999999</v>
      </c>
      <c r="U3" s="27">
        <v>3.9458000000000002</v>
      </c>
      <c r="V3" s="27">
        <v>11.356398779999999</v>
      </c>
      <c r="W3">
        <v>3.9060000000000001</v>
      </c>
      <c r="X3">
        <v>21.603000000000002</v>
      </c>
      <c r="Y3">
        <v>3.8879000000000001</v>
      </c>
      <c r="Z3">
        <v>0</v>
      </c>
      <c r="AC3" s="2">
        <v>2</v>
      </c>
      <c r="AD3">
        <v>14</v>
      </c>
      <c r="AE3" s="57">
        <f t="shared" ref="AE3:AE66" si="0">O3*P3*Q3</f>
        <v>1289.30702832</v>
      </c>
      <c r="AF3" s="59">
        <v>173.54502164551991</v>
      </c>
      <c r="AG3" s="57">
        <v>328.06612625219998</v>
      </c>
      <c r="AH3" s="57">
        <v>0</v>
      </c>
      <c r="AI3" s="53">
        <v>8.0670709348241429E-2</v>
      </c>
      <c r="AJ3" s="54">
        <v>4.2674323496713393E-2</v>
      </c>
      <c r="AL3" s="30">
        <v>1.7272727272727271</v>
      </c>
      <c r="AM3" s="30">
        <v>2.545454545454545</v>
      </c>
      <c r="AN3" s="30">
        <v>0.81818181818181823</v>
      </c>
      <c r="AO3" s="30">
        <v>0</v>
      </c>
      <c r="AP3" s="30">
        <v>0.3392857142857143</v>
      </c>
      <c r="AQ3" s="30">
        <v>0.5</v>
      </c>
      <c r="AR3" s="30">
        <v>0.1607142857142857</v>
      </c>
      <c r="AS3" s="30">
        <v>0</v>
      </c>
      <c r="AT3" s="27">
        <v>0.82</v>
      </c>
      <c r="AU3" s="27">
        <v>3.44</v>
      </c>
      <c r="AV3" s="27">
        <v>2.62</v>
      </c>
      <c r="AW3" s="27">
        <v>2.6545454545454539</v>
      </c>
      <c r="AX3">
        <v>2.6545454545454539</v>
      </c>
      <c r="AY3">
        <v>5.9946911436363637</v>
      </c>
      <c r="AZ3" s="62">
        <v>0.48450364842179561</v>
      </c>
      <c r="BC3" s="65">
        <v>7</v>
      </c>
      <c r="BD3" s="65">
        <v>4.0335354674120701E-2</v>
      </c>
      <c r="BE3" s="65">
        <v>2.13371617483567E-2</v>
      </c>
      <c r="BG3">
        <v>6.1672516422477411E-2</v>
      </c>
      <c r="BH3">
        <v>3.0836258211238698E-2</v>
      </c>
      <c r="BI3">
        <v>0.48450364842179561</v>
      </c>
    </row>
    <row r="4" spans="1:61" x14ac:dyDescent="0.3">
      <c r="A4" s="2" t="s">
        <v>2</v>
      </c>
      <c r="B4" s="15" t="s">
        <v>691</v>
      </c>
      <c r="C4" s="15"/>
      <c r="F4" s="2">
        <v>3.35</v>
      </c>
      <c r="G4" s="2" t="s">
        <v>454</v>
      </c>
      <c r="H4" s="11" t="s">
        <v>529</v>
      </c>
      <c r="I4">
        <v>-1</v>
      </c>
      <c r="J4"/>
      <c r="L4" s="27">
        <v>2</v>
      </c>
      <c r="M4">
        <v>0</v>
      </c>
      <c r="N4">
        <v>0</v>
      </c>
      <c r="O4" s="2">
        <v>3.8849999999999998</v>
      </c>
      <c r="P4" s="2">
        <v>3.8849999999999998</v>
      </c>
      <c r="Q4" s="2">
        <v>10.989000000000001</v>
      </c>
      <c r="R4" s="1" t="s">
        <v>439</v>
      </c>
      <c r="S4" s="1"/>
      <c r="T4" s="27">
        <v>11.92921406</v>
      </c>
      <c r="U4" s="27">
        <v>11.92921406</v>
      </c>
      <c r="V4" s="27">
        <v>11.92921406</v>
      </c>
      <c r="W4">
        <v>0</v>
      </c>
      <c r="Z4">
        <v>0</v>
      </c>
      <c r="AC4" s="2">
        <v>2</v>
      </c>
      <c r="AD4">
        <v>14</v>
      </c>
      <c r="AE4" s="57">
        <f t="shared" si="0"/>
        <v>165.859449525</v>
      </c>
      <c r="AF4" s="59">
        <v>349.00875366799971</v>
      </c>
      <c r="AG4" s="57">
        <v>0</v>
      </c>
      <c r="AH4" s="57">
        <v>0</v>
      </c>
      <c r="AI4" s="53">
        <v>8.0227214090553903E-2</v>
      </c>
      <c r="AL4" s="30">
        <v>1.7272727272727271</v>
      </c>
      <c r="AM4" s="30">
        <v>2.545454545454545</v>
      </c>
      <c r="AN4" s="30">
        <v>0.81818181818181823</v>
      </c>
      <c r="AO4" s="30">
        <v>0</v>
      </c>
      <c r="AP4" s="30">
        <v>0.3392857142857143</v>
      </c>
      <c r="AQ4" s="30">
        <v>0.5</v>
      </c>
      <c r="AR4" s="30">
        <v>0.1607142857142857</v>
      </c>
      <c r="AS4" s="30">
        <v>0</v>
      </c>
      <c r="AT4" s="27">
        <v>0.82</v>
      </c>
      <c r="AU4" s="27">
        <v>3.44</v>
      </c>
      <c r="AV4" s="27">
        <v>2.62</v>
      </c>
      <c r="AW4" s="27">
        <v>2.6545454545454539</v>
      </c>
      <c r="AX4">
        <v>2.6545454545454552</v>
      </c>
      <c r="AY4">
        <v>5.9865512095454543</v>
      </c>
      <c r="AZ4" s="62">
        <v>0.50734392504100967</v>
      </c>
      <c r="BC4" s="65">
        <v>7</v>
      </c>
      <c r="BD4" s="65">
        <v>4.0113607045276937E-2</v>
      </c>
      <c r="BG4">
        <v>8.0227214090553903E-2</v>
      </c>
      <c r="BH4">
        <v>4.0113607045276937E-2</v>
      </c>
      <c r="BI4">
        <v>0.50734392504100967</v>
      </c>
    </row>
    <row r="5" spans="1:61" x14ac:dyDescent="0.3">
      <c r="A5" s="2" t="s">
        <v>3</v>
      </c>
      <c r="B5" s="15" t="s">
        <v>692</v>
      </c>
      <c r="C5" s="15"/>
      <c r="F5" s="2">
        <v>3.3</v>
      </c>
      <c r="G5" s="2" t="s">
        <v>454</v>
      </c>
      <c r="H5" s="11" t="s">
        <v>530</v>
      </c>
      <c r="I5" t="s">
        <v>612</v>
      </c>
      <c r="J5"/>
      <c r="L5" s="27">
        <v>1</v>
      </c>
      <c r="M5">
        <v>1</v>
      </c>
      <c r="N5">
        <v>0</v>
      </c>
      <c r="O5" s="2">
        <v>3.9049999999999998</v>
      </c>
      <c r="P5" s="2">
        <v>3.9049999999999998</v>
      </c>
      <c r="Q5" s="2">
        <v>11.185</v>
      </c>
      <c r="R5" s="1" t="s">
        <v>439</v>
      </c>
      <c r="S5" s="1"/>
      <c r="T5" s="27">
        <v>3.952105</v>
      </c>
      <c r="U5" s="27">
        <v>3.952105</v>
      </c>
      <c r="V5" s="27">
        <v>11.503833</v>
      </c>
      <c r="W5">
        <v>3.9079999999999999</v>
      </c>
      <c r="X5">
        <v>3.9079999999999999</v>
      </c>
      <c r="Y5">
        <v>11.16</v>
      </c>
      <c r="Z5">
        <v>0</v>
      </c>
      <c r="AC5" s="2">
        <v>2</v>
      </c>
      <c r="AD5">
        <v>14</v>
      </c>
      <c r="AE5" s="57">
        <f t="shared" si="0"/>
        <v>170.56034462499997</v>
      </c>
      <c r="AF5" s="59">
        <v>179.6799083471451</v>
      </c>
      <c r="AG5" s="57">
        <v>170.44069823999999</v>
      </c>
      <c r="AH5" s="57">
        <v>0</v>
      </c>
      <c r="AI5" s="53">
        <v>7.7916335380980528E-2</v>
      </c>
      <c r="AJ5" s="54">
        <v>8.2140006140355049E-2</v>
      </c>
      <c r="AL5" s="30">
        <v>1.7272727272727271</v>
      </c>
      <c r="AM5" s="30">
        <v>2.545454545454545</v>
      </c>
      <c r="AN5" s="30">
        <v>0.81818181818181823</v>
      </c>
      <c r="AO5" s="30">
        <v>0</v>
      </c>
      <c r="AP5" s="30">
        <v>0.3392857142857143</v>
      </c>
      <c r="AQ5" s="30">
        <v>0.5</v>
      </c>
      <c r="AR5" s="30">
        <v>0.1607142857142857</v>
      </c>
      <c r="AS5" s="30">
        <v>0</v>
      </c>
      <c r="AT5" s="27">
        <v>0.79</v>
      </c>
      <c r="AU5" s="27">
        <v>3.44</v>
      </c>
      <c r="AV5" s="27">
        <v>2.65</v>
      </c>
      <c r="AW5" s="27">
        <v>2.6518181818181819</v>
      </c>
      <c r="AX5">
        <v>2.6518181818181819</v>
      </c>
      <c r="AY5">
        <v>5.9730281035195452</v>
      </c>
      <c r="AZ5" s="62">
        <v>0.5243291310951993</v>
      </c>
      <c r="BA5" s="62">
        <v>0.55275184384813547</v>
      </c>
      <c r="BC5" s="65">
        <v>7</v>
      </c>
      <c r="BD5" s="65">
        <v>3.8958167690490257E-2</v>
      </c>
      <c r="BE5" s="65">
        <v>4.1070003070177517E-2</v>
      </c>
      <c r="BG5">
        <v>8.0028170760667788E-2</v>
      </c>
      <c r="BH5">
        <v>4.0014085380333887E-2</v>
      </c>
      <c r="BI5">
        <v>0.53854048747166738</v>
      </c>
    </row>
    <row r="6" spans="1:61" x14ac:dyDescent="0.3">
      <c r="A6" s="2" t="s">
        <v>4</v>
      </c>
      <c r="B6" s="15" t="s">
        <v>693</v>
      </c>
      <c r="C6" s="15"/>
      <c r="F6" s="2">
        <v>3.35</v>
      </c>
      <c r="G6" s="2" t="s">
        <v>454</v>
      </c>
      <c r="H6" s="11" t="s">
        <v>531</v>
      </c>
      <c r="I6" t="s">
        <v>613</v>
      </c>
      <c r="J6"/>
      <c r="K6" s="7"/>
      <c r="L6" s="27">
        <v>4</v>
      </c>
      <c r="M6">
        <v>4</v>
      </c>
      <c r="N6">
        <v>0</v>
      </c>
      <c r="O6" s="2">
        <v>7.7270000000000003</v>
      </c>
      <c r="P6" s="2">
        <v>7.7270000000000003</v>
      </c>
      <c r="Q6" s="2">
        <v>29.466000000000001</v>
      </c>
      <c r="R6" s="2" t="s">
        <v>452</v>
      </c>
      <c r="T6" s="27">
        <v>7.8084429999999996</v>
      </c>
      <c r="U6" s="27">
        <v>7.8548809999999998</v>
      </c>
      <c r="V6" s="27">
        <v>15.19056011</v>
      </c>
      <c r="W6">
        <v>3.8801999999999999</v>
      </c>
      <c r="X6">
        <v>29.507999999999999</v>
      </c>
      <c r="Y6">
        <v>7.7140000000000004</v>
      </c>
      <c r="Z6">
        <v>0</v>
      </c>
      <c r="AC6" s="2">
        <v>3</v>
      </c>
      <c r="AD6">
        <v>20</v>
      </c>
      <c r="AE6" s="57">
        <f t="shared" si="0"/>
        <v>1759.3125835140002</v>
      </c>
      <c r="AF6" s="59">
        <v>924.74694800021894</v>
      </c>
      <c r="AG6" s="57">
        <v>883.22940750240002</v>
      </c>
      <c r="AH6" s="57">
        <v>0</v>
      </c>
      <c r="AI6" s="53">
        <v>8.6510153045653584E-2</v>
      </c>
      <c r="AJ6" s="54">
        <v>9.0576694254581439E-2</v>
      </c>
      <c r="AL6" s="30">
        <v>1.75</v>
      </c>
      <c r="AM6" s="30">
        <v>2.5</v>
      </c>
      <c r="AN6" s="30">
        <v>0.75</v>
      </c>
      <c r="AO6" s="30">
        <v>0</v>
      </c>
      <c r="AP6" s="30">
        <v>0.35</v>
      </c>
      <c r="AQ6" s="30">
        <v>0.5</v>
      </c>
      <c r="AR6" s="30">
        <v>0.15</v>
      </c>
      <c r="AS6" s="30">
        <v>0</v>
      </c>
      <c r="AT6" s="27">
        <v>0.82</v>
      </c>
      <c r="AU6" s="27">
        <v>3.44</v>
      </c>
      <c r="AV6" s="27">
        <v>2.62</v>
      </c>
      <c r="AW6" s="27">
        <v>2.6262500000000002</v>
      </c>
      <c r="AX6">
        <v>2.6262500000000002</v>
      </c>
      <c r="AY6">
        <v>5.96680968125</v>
      </c>
      <c r="AZ6" s="62">
        <v>0.50555206026575039</v>
      </c>
      <c r="BA6" s="62">
        <v>0</v>
      </c>
      <c r="BC6" s="65">
        <v>10</v>
      </c>
      <c r="BD6" s="65">
        <v>4.3255076522826792E-2</v>
      </c>
      <c r="BE6" s="65">
        <v>4.5288347127290719E-2</v>
      </c>
      <c r="BG6">
        <v>8.8543423650117511E-2</v>
      </c>
      <c r="BH6">
        <v>4.4271711825058763E-2</v>
      </c>
      <c r="BI6">
        <v>0.2527760301328752</v>
      </c>
    </row>
    <row r="7" spans="1:61" x14ac:dyDescent="0.3">
      <c r="A7" s="2" t="s">
        <v>5</v>
      </c>
      <c r="B7" s="15" t="s">
        <v>694</v>
      </c>
      <c r="C7" s="15"/>
      <c r="F7" s="2">
        <v>3.5</v>
      </c>
      <c r="G7" s="2" t="s">
        <v>454</v>
      </c>
      <c r="H7" s="11" t="s">
        <v>532</v>
      </c>
      <c r="I7" t="s">
        <v>614</v>
      </c>
      <c r="J7"/>
      <c r="K7" s="7"/>
      <c r="L7" s="27">
        <v>1</v>
      </c>
      <c r="M7">
        <v>1</v>
      </c>
      <c r="N7">
        <v>0</v>
      </c>
      <c r="O7" s="2">
        <v>7.7249999999999996</v>
      </c>
      <c r="P7" s="2">
        <v>7.7249999999999996</v>
      </c>
      <c r="Q7" s="2">
        <v>14.909000000000001</v>
      </c>
      <c r="R7" s="2" t="s">
        <v>451</v>
      </c>
      <c r="T7" s="27">
        <v>3.9661010000000001</v>
      </c>
      <c r="U7" s="27">
        <v>3.9661010000000001</v>
      </c>
      <c r="V7" s="27">
        <v>15.283337</v>
      </c>
      <c r="W7">
        <v>3.8586499999999999</v>
      </c>
      <c r="X7">
        <v>3.8586499999999999</v>
      </c>
      <c r="Y7">
        <v>14.9108</v>
      </c>
      <c r="Z7">
        <v>0</v>
      </c>
      <c r="AC7" s="2">
        <v>3</v>
      </c>
      <c r="AD7">
        <v>20</v>
      </c>
      <c r="AE7" s="57">
        <f t="shared" si="0"/>
        <v>889.70389312500004</v>
      </c>
      <c r="AF7" s="59">
        <v>240.40623599981481</v>
      </c>
      <c r="AG7" s="57">
        <v>222.00958249733301</v>
      </c>
      <c r="AH7" s="57">
        <v>0</v>
      </c>
      <c r="AI7" s="53">
        <v>8.3192517518619641E-2</v>
      </c>
      <c r="AJ7" s="54">
        <v>9.0086201573034624E-2</v>
      </c>
      <c r="AL7" s="30">
        <v>1.75</v>
      </c>
      <c r="AM7" s="30">
        <v>2.5</v>
      </c>
      <c r="AN7" s="30">
        <v>0.75</v>
      </c>
      <c r="AO7" s="30">
        <v>0</v>
      </c>
      <c r="AP7" s="30">
        <v>0.35</v>
      </c>
      <c r="AQ7" s="30">
        <v>0.5</v>
      </c>
      <c r="AR7" s="30">
        <v>0.15</v>
      </c>
      <c r="AS7" s="30">
        <v>0</v>
      </c>
      <c r="AT7" s="27">
        <v>0.82</v>
      </c>
      <c r="AU7" s="27">
        <v>3.44</v>
      </c>
      <c r="AV7" s="27">
        <v>2.62</v>
      </c>
      <c r="AW7" s="27">
        <v>2.6262500000000002</v>
      </c>
      <c r="AX7">
        <v>2.6262500000000002</v>
      </c>
      <c r="AY7">
        <v>5.9612134765624996</v>
      </c>
      <c r="AZ7" s="62">
        <v>0.50467688585120674</v>
      </c>
      <c r="BA7" s="62">
        <v>0.54649654829675798</v>
      </c>
      <c r="BC7" s="65">
        <v>10</v>
      </c>
      <c r="BD7" s="65">
        <v>4.159625875930982E-2</v>
      </c>
      <c r="BE7" s="65">
        <v>4.5043100786517312E-2</v>
      </c>
      <c r="BG7">
        <v>8.6639359545827133E-2</v>
      </c>
      <c r="BH7">
        <v>4.3319679772913573E-2</v>
      </c>
      <c r="BI7">
        <v>0.5255867170739823</v>
      </c>
    </row>
    <row r="8" spans="1:61" x14ac:dyDescent="0.3">
      <c r="A8" s="2" t="s">
        <v>6</v>
      </c>
      <c r="B8" s="15" t="s">
        <v>695</v>
      </c>
      <c r="C8" s="15"/>
      <c r="F8" s="2">
        <v>3.5</v>
      </c>
      <c r="G8" s="2" t="s">
        <v>454</v>
      </c>
      <c r="H8" s="11" t="s">
        <v>533</v>
      </c>
      <c r="I8" t="s">
        <v>615</v>
      </c>
      <c r="J8"/>
      <c r="K8" s="7"/>
      <c r="L8" s="27">
        <v>8</v>
      </c>
      <c r="M8">
        <v>8</v>
      </c>
      <c r="N8">
        <v>0</v>
      </c>
      <c r="O8" s="2">
        <v>7.7270000000000003</v>
      </c>
      <c r="P8" s="2">
        <v>7.7270000000000003</v>
      </c>
      <c r="Q8" s="2">
        <v>30.175999999999998</v>
      </c>
      <c r="R8" s="2" t="s">
        <v>452</v>
      </c>
      <c r="T8" s="27">
        <v>7.8252249999999997</v>
      </c>
      <c r="U8" s="27">
        <v>7.8345229999999999</v>
      </c>
      <c r="V8" s="27">
        <v>31.031406</v>
      </c>
      <c r="W8">
        <v>30.184999999999999</v>
      </c>
      <c r="X8">
        <v>7.74</v>
      </c>
      <c r="Y8">
        <v>7.7460000000000004</v>
      </c>
      <c r="Z8">
        <v>0</v>
      </c>
      <c r="AC8" s="2">
        <v>3</v>
      </c>
      <c r="AD8">
        <v>20</v>
      </c>
      <c r="AE8" s="57">
        <f t="shared" si="0"/>
        <v>1801.704219104</v>
      </c>
      <c r="AF8" s="59">
        <v>1902.4394671889761</v>
      </c>
      <c r="AG8" s="57">
        <v>1809.7126974</v>
      </c>
      <c r="AH8" s="57">
        <v>0</v>
      </c>
      <c r="AI8" s="53">
        <v>8.4102544527429435E-2</v>
      </c>
      <c r="AJ8" s="54">
        <v>8.8411823727529093E-2</v>
      </c>
      <c r="AL8" s="30">
        <v>1.75</v>
      </c>
      <c r="AM8" s="30">
        <v>2.5</v>
      </c>
      <c r="AN8" s="30">
        <v>0.75</v>
      </c>
      <c r="AO8" s="30">
        <v>0</v>
      </c>
      <c r="AP8" s="30">
        <v>0.35</v>
      </c>
      <c r="AQ8" s="30">
        <v>0.5</v>
      </c>
      <c r="AR8" s="30">
        <v>0.15</v>
      </c>
      <c r="AS8" s="30">
        <v>0</v>
      </c>
      <c r="AT8" s="27">
        <v>0.79</v>
      </c>
      <c r="AU8" s="27">
        <v>3.44</v>
      </c>
      <c r="AV8" s="27">
        <v>2.65</v>
      </c>
      <c r="AW8" s="27">
        <v>2.6243750000000001</v>
      </c>
      <c r="AX8">
        <v>2.6243750000000001</v>
      </c>
      <c r="AY8">
        <v>5.9519163411696878</v>
      </c>
      <c r="AZ8" s="62">
        <v>0.53407279423354193</v>
      </c>
      <c r="BA8" s="62">
        <v>0.5614378257728565</v>
      </c>
      <c r="BC8" s="65">
        <v>10</v>
      </c>
      <c r="BD8" s="65">
        <v>4.2051272263714717E-2</v>
      </c>
      <c r="BE8" s="65">
        <v>4.4205911863764553E-2</v>
      </c>
      <c r="BG8">
        <v>8.6257184127479264E-2</v>
      </c>
      <c r="BH8">
        <v>4.3128592063739632E-2</v>
      </c>
      <c r="BI8">
        <v>0.54775531000319921</v>
      </c>
    </row>
    <row r="9" spans="1:61" x14ac:dyDescent="0.3">
      <c r="A9" s="2" t="s">
        <v>7</v>
      </c>
      <c r="B9" s="15" t="s">
        <v>696</v>
      </c>
      <c r="C9" s="15"/>
      <c r="F9" s="2">
        <v>3.16</v>
      </c>
      <c r="G9" s="2" t="s">
        <v>454</v>
      </c>
      <c r="H9" s="11">
        <v>-1</v>
      </c>
      <c r="I9">
        <v>-1</v>
      </c>
      <c r="J9"/>
      <c r="K9" s="2">
        <v>4</v>
      </c>
      <c r="L9" s="27">
        <v>0</v>
      </c>
      <c r="M9">
        <v>0</v>
      </c>
      <c r="N9">
        <v>0</v>
      </c>
      <c r="O9" s="2">
        <v>7.8310000000000004</v>
      </c>
      <c r="P9" s="2">
        <v>7.8010000000000002</v>
      </c>
      <c r="Q9" s="2">
        <v>15.05</v>
      </c>
      <c r="R9" s="2" t="s">
        <v>1145</v>
      </c>
      <c r="S9" s="2">
        <v>15.05</v>
      </c>
      <c r="T9" s="27">
        <v>0</v>
      </c>
      <c r="U9" s="27"/>
      <c r="V9" s="27"/>
      <c r="W9">
        <v>0</v>
      </c>
      <c r="Z9">
        <v>0</v>
      </c>
      <c r="AC9" s="2">
        <v>3</v>
      </c>
      <c r="AD9">
        <v>20</v>
      </c>
      <c r="AE9" s="57">
        <f t="shared" si="0"/>
        <v>919.39894655000012</v>
      </c>
      <c r="AF9" s="59">
        <f>O9*P9*Q9*SIN(RADIANS(97.44))</f>
        <v>911.65853089860946</v>
      </c>
      <c r="AG9" s="57">
        <v>0</v>
      </c>
      <c r="AH9" s="57">
        <v>0</v>
      </c>
      <c r="AI9" s="53"/>
      <c r="AL9" s="30">
        <v>1.75</v>
      </c>
      <c r="AM9" s="30">
        <v>2.5</v>
      </c>
      <c r="AN9" s="30">
        <v>0.75</v>
      </c>
      <c r="AO9" s="30">
        <v>0</v>
      </c>
      <c r="AP9" s="30">
        <v>0.35</v>
      </c>
      <c r="AQ9" s="30">
        <v>0.5</v>
      </c>
      <c r="AR9" s="30">
        <v>0.15</v>
      </c>
      <c r="AS9" s="30">
        <v>0</v>
      </c>
      <c r="AT9" s="27">
        <v>0.82</v>
      </c>
      <c r="AU9" s="27">
        <v>3.44</v>
      </c>
      <c r="AV9" s="27">
        <v>2.62</v>
      </c>
      <c r="AW9" s="27">
        <v>2.62</v>
      </c>
      <c r="AX9">
        <v>2.62</v>
      </c>
      <c r="AY9">
        <v>5.9423863675000002</v>
      </c>
      <c r="BC9" s="65">
        <v>10</v>
      </c>
      <c r="BD9" s="65">
        <v>0</v>
      </c>
      <c r="BG9">
        <v>0</v>
      </c>
      <c r="BH9">
        <v>0</v>
      </c>
      <c r="BI9">
        <v>0</v>
      </c>
    </row>
    <row r="10" spans="1:61" x14ac:dyDescent="0.3">
      <c r="A10" s="2" t="s">
        <v>455</v>
      </c>
      <c r="B10" s="15" t="s">
        <v>697</v>
      </c>
      <c r="C10" s="15"/>
      <c r="F10" s="2">
        <v>3.21</v>
      </c>
      <c r="G10" s="2" t="s">
        <v>454</v>
      </c>
      <c r="H10" s="11">
        <v>-1</v>
      </c>
      <c r="I10">
        <v>-1</v>
      </c>
      <c r="J10"/>
      <c r="K10" s="2">
        <v>8</v>
      </c>
      <c r="L10" s="27">
        <v>0</v>
      </c>
      <c r="M10">
        <v>0</v>
      </c>
      <c r="N10">
        <v>0</v>
      </c>
      <c r="O10" s="2">
        <v>7.7489999999999997</v>
      </c>
      <c r="P10" s="2">
        <v>7.7359999999999998</v>
      </c>
      <c r="Q10" s="2">
        <v>37.369999999999997</v>
      </c>
      <c r="R10" s="2" t="s">
        <v>1146</v>
      </c>
      <c r="S10" s="2">
        <f>Q10/2</f>
        <v>18.684999999999999</v>
      </c>
      <c r="T10" s="27">
        <v>0</v>
      </c>
      <c r="U10" s="27"/>
      <c r="V10" s="27"/>
      <c r="W10">
        <v>0</v>
      </c>
      <c r="Z10">
        <v>0</v>
      </c>
      <c r="AC10" s="2">
        <v>4</v>
      </c>
      <c r="AD10">
        <v>26</v>
      </c>
      <c r="AE10" s="57">
        <f t="shared" si="0"/>
        <v>2240.1918856799994</v>
      </c>
      <c r="AF10" s="59">
        <v>2240</v>
      </c>
      <c r="AG10" s="57">
        <v>0</v>
      </c>
      <c r="AH10" s="57">
        <v>0</v>
      </c>
      <c r="AI10" s="53"/>
      <c r="AL10" s="30">
        <v>1.714285714285714</v>
      </c>
      <c r="AM10" s="30">
        <v>2.4761904761904758</v>
      </c>
      <c r="AN10" s="30">
        <v>0.76190476190476186</v>
      </c>
      <c r="AO10" s="30">
        <v>0</v>
      </c>
      <c r="AP10" s="30">
        <v>0.34615384615384609</v>
      </c>
      <c r="AQ10" s="30">
        <v>0.5</v>
      </c>
      <c r="AR10" s="30">
        <v>0.1538461538461538</v>
      </c>
      <c r="AS10" s="30">
        <v>0</v>
      </c>
      <c r="AT10" s="27">
        <v>0.82</v>
      </c>
      <c r="AU10" s="27">
        <v>3.44</v>
      </c>
      <c r="AV10" s="27">
        <v>2.62</v>
      </c>
      <c r="AW10" s="27">
        <v>2.612857142857143</v>
      </c>
      <c r="AX10">
        <v>2.612857142857143</v>
      </c>
      <c r="AY10">
        <v>5.9413964502380949</v>
      </c>
      <c r="BC10" s="65">
        <v>13</v>
      </c>
      <c r="BD10" s="65">
        <v>0</v>
      </c>
      <c r="BG10">
        <v>0</v>
      </c>
      <c r="BH10">
        <v>0</v>
      </c>
      <c r="BI10">
        <v>0</v>
      </c>
    </row>
    <row r="11" spans="1:61" x14ac:dyDescent="0.3">
      <c r="A11" s="2" t="s">
        <v>8</v>
      </c>
      <c r="B11" s="15" t="s">
        <v>698</v>
      </c>
      <c r="C11" s="15"/>
      <c r="F11" s="2">
        <v>3</v>
      </c>
      <c r="G11" s="2" t="s">
        <v>454</v>
      </c>
      <c r="H11" s="11" t="s">
        <v>534</v>
      </c>
      <c r="I11" t="s">
        <v>616</v>
      </c>
      <c r="J11"/>
      <c r="L11" s="27">
        <v>30</v>
      </c>
      <c r="M11">
        <v>4</v>
      </c>
      <c r="N11">
        <v>0</v>
      </c>
      <c r="T11" s="27">
        <v>10.59112378</v>
      </c>
      <c r="U11" s="27">
        <v>10.784736629999999</v>
      </c>
      <c r="V11" s="27">
        <v>10.486176179999999</v>
      </c>
      <c r="W11">
        <v>3.73</v>
      </c>
      <c r="X11">
        <v>3.73</v>
      </c>
      <c r="Y11">
        <v>9.3699999999999992</v>
      </c>
      <c r="Z11">
        <v>0</v>
      </c>
      <c r="AC11" s="1" t="s">
        <v>459</v>
      </c>
      <c r="AD11">
        <v>4</v>
      </c>
      <c r="AE11" s="57">
        <f t="shared" si="0"/>
        <v>0</v>
      </c>
      <c r="AF11" s="59">
        <v>1182.741260108548</v>
      </c>
      <c r="AG11" s="57">
        <v>130.36387300000001</v>
      </c>
      <c r="AH11" s="57">
        <v>0</v>
      </c>
      <c r="AI11" s="53">
        <v>0.1014592151701775</v>
      </c>
      <c r="AJ11" s="54">
        <v>0.1227333894874388</v>
      </c>
      <c r="AL11" s="30">
        <v>2</v>
      </c>
      <c r="AM11" s="30">
        <v>2.666666666666667</v>
      </c>
      <c r="AN11" s="30">
        <v>0.66666666666666663</v>
      </c>
      <c r="AO11" s="30">
        <v>0</v>
      </c>
      <c r="AP11" s="30">
        <v>0.375</v>
      </c>
      <c r="AQ11" s="30">
        <v>0.5</v>
      </c>
      <c r="AR11" s="30">
        <v>0.125</v>
      </c>
      <c r="AS11" s="30">
        <v>0</v>
      </c>
      <c r="AT11" s="27">
        <v>1.54</v>
      </c>
      <c r="AU11" s="27">
        <v>3.44</v>
      </c>
      <c r="AV11" s="27">
        <v>1.9</v>
      </c>
      <c r="AW11" s="27">
        <v>2.8066666666666671</v>
      </c>
      <c r="AX11">
        <v>2.8066666666666662</v>
      </c>
      <c r="AY11">
        <v>6.1769976</v>
      </c>
      <c r="AZ11" s="62">
        <v>0.46900407026869628</v>
      </c>
      <c r="BA11" s="62">
        <v>0.56734579634715776</v>
      </c>
      <c r="BC11" s="65">
        <v>2</v>
      </c>
      <c r="BD11" s="65">
        <v>5.072960758508873E-2</v>
      </c>
      <c r="BE11" s="65">
        <v>6.136669474371937E-2</v>
      </c>
      <c r="BG11">
        <v>0.1120963023288082</v>
      </c>
      <c r="BH11">
        <v>5.604815116440405E-2</v>
      </c>
      <c r="BI11">
        <v>0.51817493330792708</v>
      </c>
    </row>
    <row r="12" spans="1:61" x14ac:dyDescent="0.3">
      <c r="A12" s="2" t="s">
        <v>10</v>
      </c>
      <c r="B12" s="15" t="s">
        <v>699</v>
      </c>
      <c r="C12" s="15"/>
      <c r="F12" s="2">
        <v>3.9</v>
      </c>
      <c r="G12" s="2" t="s">
        <v>453</v>
      </c>
      <c r="H12" s="11" t="s">
        <v>535</v>
      </c>
      <c r="I12">
        <v>-1</v>
      </c>
      <c r="J12"/>
      <c r="L12" s="27">
        <v>1</v>
      </c>
      <c r="M12">
        <v>0</v>
      </c>
      <c r="N12">
        <v>0</v>
      </c>
      <c r="O12" s="2">
        <v>3.8849999999999998</v>
      </c>
      <c r="P12" s="2">
        <v>3.8849999999999998</v>
      </c>
      <c r="Q12" s="2">
        <v>11.12</v>
      </c>
      <c r="R12" s="2" t="s">
        <v>439</v>
      </c>
      <c r="T12" s="27">
        <v>3.9103940000000001</v>
      </c>
      <c r="U12" s="27">
        <v>3.9103940000000001</v>
      </c>
      <c r="V12" s="27">
        <v>11.314458</v>
      </c>
      <c r="W12">
        <v>0</v>
      </c>
      <c r="Z12">
        <v>0</v>
      </c>
      <c r="AC12" s="2">
        <v>2</v>
      </c>
      <c r="AD12">
        <v>14</v>
      </c>
      <c r="AE12" s="57">
        <f t="shared" si="0"/>
        <v>167.83666199999996</v>
      </c>
      <c r="AF12" s="59">
        <v>173.0114278564659</v>
      </c>
      <c r="AG12" s="57">
        <v>0</v>
      </c>
      <c r="AH12" s="57">
        <v>0</v>
      </c>
      <c r="AI12" s="53">
        <v>8.0919510193365449E-2</v>
      </c>
      <c r="AL12" s="30">
        <v>1.9090909090909089</v>
      </c>
      <c r="AM12" s="30">
        <v>2.545454545454545</v>
      </c>
      <c r="AN12" s="30">
        <v>0.63636363636363635</v>
      </c>
      <c r="AO12" s="30">
        <v>2.545454545454545</v>
      </c>
      <c r="AP12" s="30">
        <v>0.25</v>
      </c>
      <c r="AQ12" s="30">
        <v>0.33333333333333331</v>
      </c>
      <c r="AR12" s="30">
        <v>8.3333333333333329E-2</v>
      </c>
      <c r="AS12" s="30">
        <v>0.33333333333333331</v>
      </c>
      <c r="AT12" s="27">
        <v>0.82</v>
      </c>
      <c r="AU12" s="27">
        <v>3.44</v>
      </c>
      <c r="AV12" s="27">
        <v>2.62</v>
      </c>
      <c r="AW12" s="27">
        <v>2.6363636363636358</v>
      </c>
      <c r="AX12">
        <v>2.6363636363636371</v>
      </c>
      <c r="AY12">
        <v>6.0044088459090901</v>
      </c>
      <c r="AZ12" s="62">
        <v>0.5117218936152963</v>
      </c>
      <c r="BC12" s="65">
        <v>7</v>
      </c>
      <c r="BD12" s="65">
        <v>4.0459755096682717E-2</v>
      </c>
      <c r="BG12">
        <v>8.0919510193365449E-2</v>
      </c>
      <c r="BH12">
        <v>4.0459755096682717E-2</v>
      </c>
      <c r="BI12">
        <v>0.5117218936152963</v>
      </c>
    </row>
    <row r="13" spans="1:61" x14ac:dyDescent="0.3">
      <c r="A13" s="2" t="s">
        <v>11</v>
      </c>
      <c r="B13" s="15" t="s">
        <v>700</v>
      </c>
      <c r="C13" s="15"/>
      <c r="F13" s="2">
        <v>3.6</v>
      </c>
      <c r="G13" s="2" t="s">
        <v>453</v>
      </c>
      <c r="H13" s="11">
        <v>-1</v>
      </c>
      <c r="I13">
        <v>-1</v>
      </c>
      <c r="J13" s="60" t="s">
        <v>1148</v>
      </c>
      <c r="L13" s="27">
        <v>0</v>
      </c>
      <c r="M13">
        <v>0</v>
      </c>
      <c r="N13">
        <v>1</v>
      </c>
      <c r="T13" s="27">
        <v>0</v>
      </c>
      <c r="U13" s="27"/>
      <c r="V13" s="27"/>
      <c r="W13">
        <v>0</v>
      </c>
      <c r="Z13">
        <v>3.8653</v>
      </c>
      <c r="AA13">
        <v>3.8653</v>
      </c>
      <c r="AB13">
        <v>11.0131</v>
      </c>
      <c r="AC13" s="2">
        <v>2</v>
      </c>
      <c r="AD13">
        <v>14</v>
      </c>
      <c r="AE13" s="57">
        <f t="shared" si="0"/>
        <v>0</v>
      </c>
      <c r="AF13" s="59">
        <v>0</v>
      </c>
      <c r="AG13" s="57">
        <v>0</v>
      </c>
      <c r="AH13" s="57">
        <v>164.541706117579</v>
      </c>
      <c r="AI13" s="53"/>
      <c r="AK13" s="54">
        <v>8.5084811202795069E-2</v>
      </c>
      <c r="AL13" s="30">
        <v>1.9090909090909089</v>
      </c>
      <c r="AM13" s="30">
        <v>2.545454545454545</v>
      </c>
      <c r="AN13" s="30">
        <v>0.54545454545454541</v>
      </c>
      <c r="AO13" s="30">
        <v>2.8181818181818179</v>
      </c>
      <c r="AP13" s="30">
        <v>0.2441860465116279</v>
      </c>
      <c r="AQ13" s="30">
        <v>0.32558139534883718</v>
      </c>
      <c r="AR13" s="30">
        <v>6.9767441860465115E-2</v>
      </c>
      <c r="AS13" s="30">
        <v>0.3604651162790698</v>
      </c>
      <c r="AT13" s="27">
        <v>0.82</v>
      </c>
      <c r="AU13" s="27">
        <v>3.44</v>
      </c>
      <c r="AV13" s="27">
        <v>2.62</v>
      </c>
      <c r="AW13" s="27">
        <v>2.6390909090909092</v>
      </c>
      <c r="AX13">
        <v>2.6390909090909092</v>
      </c>
      <c r="AY13">
        <v>5.9791810459090904</v>
      </c>
      <c r="BB13" s="62">
        <v>0.53381265134868672</v>
      </c>
      <c r="BC13" s="65">
        <v>7</v>
      </c>
      <c r="BF13" s="65">
        <v>4.2542405601397527E-2</v>
      </c>
      <c r="BG13">
        <v>8.5084811202795069E-2</v>
      </c>
      <c r="BH13">
        <v>4.2542405601397527E-2</v>
      </c>
      <c r="BI13">
        <v>0.53381265134868672</v>
      </c>
    </row>
    <row r="14" spans="1:61" x14ac:dyDescent="0.3">
      <c r="A14" s="2" t="s">
        <v>12</v>
      </c>
      <c r="B14" s="15" t="s">
        <v>701</v>
      </c>
      <c r="C14" s="15"/>
      <c r="F14" s="2">
        <v>4.2</v>
      </c>
      <c r="G14" s="2" t="s">
        <v>453</v>
      </c>
      <c r="H14" s="11">
        <v>-1</v>
      </c>
      <c r="I14">
        <v>-1</v>
      </c>
      <c r="J14" s="11" t="s">
        <v>1149</v>
      </c>
      <c r="L14" s="27">
        <v>0</v>
      </c>
      <c r="M14">
        <v>0</v>
      </c>
      <c r="N14">
        <v>1</v>
      </c>
      <c r="T14" s="27">
        <v>0</v>
      </c>
      <c r="U14" s="27"/>
      <c r="V14" s="27"/>
      <c r="W14">
        <v>0</v>
      </c>
      <c r="Z14">
        <v>3.8445</v>
      </c>
      <c r="AA14">
        <v>3.8445</v>
      </c>
      <c r="AB14">
        <v>11.03</v>
      </c>
      <c r="AC14" s="2">
        <v>2</v>
      </c>
      <c r="AD14">
        <v>14</v>
      </c>
      <c r="AE14" s="57">
        <f t="shared" si="0"/>
        <v>0</v>
      </c>
      <c r="AF14" s="59">
        <v>0</v>
      </c>
      <c r="AG14" s="57">
        <v>0</v>
      </c>
      <c r="AH14" s="57">
        <v>163.0253881575</v>
      </c>
      <c r="AI14" s="53"/>
      <c r="AK14" s="54">
        <v>8.5876194856683907E-2</v>
      </c>
      <c r="AL14" s="30">
        <v>1.9090909090909089</v>
      </c>
      <c r="AM14" s="30">
        <v>2.545454545454545</v>
      </c>
      <c r="AN14" s="30">
        <v>0.54545454545454541</v>
      </c>
      <c r="AO14" s="30">
        <v>2.9090909090909092</v>
      </c>
      <c r="AP14" s="30">
        <v>0.2413793103448276</v>
      </c>
      <c r="AQ14" s="30">
        <v>0.32183908045977011</v>
      </c>
      <c r="AR14" s="30">
        <v>6.8965517241379309E-2</v>
      </c>
      <c r="AS14" s="30">
        <v>0.36781609195402298</v>
      </c>
      <c r="AT14" s="27">
        <v>0.82</v>
      </c>
      <c r="AU14" s="27">
        <v>3.44</v>
      </c>
      <c r="AV14" s="27">
        <v>2.62</v>
      </c>
      <c r="AW14" s="27">
        <v>2.64</v>
      </c>
      <c r="AX14">
        <v>2.64</v>
      </c>
      <c r="AY14">
        <v>5.9811382595454541</v>
      </c>
      <c r="BB14" s="62">
        <v>0.53809297903977493</v>
      </c>
      <c r="BC14" s="65">
        <v>7</v>
      </c>
      <c r="BF14" s="65">
        <v>4.2938097428341947E-2</v>
      </c>
      <c r="BG14">
        <v>8.5876194856683907E-2</v>
      </c>
      <c r="BH14">
        <v>4.2938097428341947E-2</v>
      </c>
      <c r="BI14">
        <v>0.53809297903977493</v>
      </c>
    </row>
    <row r="15" spans="1:61" x14ac:dyDescent="0.3">
      <c r="A15" s="2" t="s">
        <v>13</v>
      </c>
      <c r="B15" s="15" t="s">
        <v>702</v>
      </c>
      <c r="C15" s="15"/>
      <c r="F15" s="2">
        <v>4.2</v>
      </c>
      <c r="G15" s="2" t="s">
        <v>453</v>
      </c>
      <c r="H15" s="11">
        <v>-1</v>
      </c>
      <c r="I15">
        <v>-1</v>
      </c>
      <c r="J15" t="s">
        <v>1151</v>
      </c>
      <c r="L15" s="27">
        <v>0</v>
      </c>
      <c r="M15">
        <v>0</v>
      </c>
      <c r="N15">
        <v>1</v>
      </c>
      <c r="P15"/>
      <c r="T15" s="27">
        <v>0</v>
      </c>
      <c r="U15" s="27"/>
      <c r="V15" s="27"/>
      <c r="W15">
        <v>0</v>
      </c>
      <c r="Z15">
        <v>3.8252000000000002</v>
      </c>
      <c r="AA15">
        <v>3.8252000000000002</v>
      </c>
      <c r="AB15">
        <v>11.013500000000001</v>
      </c>
      <c r="AC15" s="2">
        <v>2</v>
      </c>
      <c r="AD15">
        <v>14</v>
      </c>
      <c r="AE15" s="57">
        <f t="shared" si="0"/>
        <v>0</v>
      </c>
      <c r="AF15" s="59">
        <v>0</v>
      </c>
      <c r="AG15" s="57">
        <v>0</v>
      </c>
      <c r="AH15" s="57">
        <v>161.15123953304001</v>
      </c>
      <c r="AI15" s="53"/>
      <c r="AK15" s="54">
        <v>8.6874913531953646E-2</v>
      </c>
      <c r="AL15" s="30">
        <v>1.9090909090909089</v>
      </c>
      <c r="AM15" s="30">
        <v>2.545454545454545</v>
      </c>
      <c r="AN15" s="30">
        <v>0.54545454545454541</v>
      </c>
      <c r="AO15" s="30">
        <v>3.0909090909090908</v>
      </c>
      <c r="AP15" s="30">
        <v>0.2359550561797753</v>
      </c>
      <c r="AQ15" s="30">
        <v>0.3146067415730337</v>
      </c>
      <c r="AR15" s="30">
        <v>6.7415730337078636E-2</v>
      </c>
      <c r="AS15" s="30">
        <v>0.38202247191011229</v>
      </c>
      <c r="AT15" s="27">
        <v>0.82</v>
      </c>
      <c r="AU15" s="27">
        <v>3.44</v>
      </c>
      <c r="AV15" s="27">
        <v>2.62</v>
      </c>
      <c r="AW15" s="27">
        <v>2.642727272727273</v>
      </c>
      <c r="AX15">
        <v>2.642727272727273</v>
      </c>
      <c r="AY15">
        <v>5.9894662913636356</v>
      </c>
      <c r="BB15" s="62">
        <v>0.54194665977883461</v>
      </c>
      <c r="BC15" s="65">
        <v>7</v>
      </c>
      <c r="BF15" s="65">
        <v>4.3437456765976823E-2</v>
      </c>
      <c r="BG15">
        <v>8.6874913531953646E-2</v>
      </c>
      <c r="BH15">
        <v>4.3437456765976823E-2</v>
      </c>
      <c r="BI15">
        <v>0.54194665977883461</v>
      </c>
    </row>
    <row r="16" spans="1:61" x14ac:dyDescent="0.3">
      <c r="A16" s="2" t="s">
        <v>14</v>
      </c>
      <c r="B16" s="15" t="s">
        <v>703</v>
      </c>
      <c r="C16" s="15"/>
      <c r="F16" s="2">
        <v>4</v>
      </c>
      <c r="G16" s="2" t="s">
        <v>9</v>
      </c>
      <c r="H16" s="60" t="s">
        <v>536</v>
      </c>
      <c r="I16" t="s">
        <v>617</v>
      </c>
      <c r="J16"/>
      <c r="L16" s="27">
        <v>4</v>
      </c>
      <c r="M16">
        <v>4</v>
      </c>
      <c r="N16">
        <v>0</v>
      </c>
      <c r="T16" s="27">
        <v>7.8568680000000004</v>
      </c>
      <c r="U16" s="27">
        <v>7.8568680000000004</v>
      </c>
      <c r="V16" s="27">
        <v>7.8568680000000004</v>
      </c>
      <c r="W16">
        <v>7.78</v>
      </c>
      <c r="X16">
        <v>7.78</v>
      </c>
      <c r="Y16">
        <v>7.78</v>
      </c>
      <c r="Z16">
        <v>0</v>
      </c>
      <c r="AD16">
        <v>12</v>
      </c>
      <c r="AE16" s="57">
        <f t="shared" si="0"/>
        <v>0</v>
      </c>
      <c r="AF16" s="59">
        <v>485.00740615389492</v>
      </c>
      <c r="AG16" s="57">
        <v>470.91095200000012</v>
      </c>
      <c r="AH16" s="57">
        <v>0</v>
      </c>
      <c r="AI16" s="53">
        <v>9.896756088868755E-2</v>
      </c>
      <c r="AJ16" s="54">
        <v>0.1019300990901566</v>
      </c>
      <c r="AL16" s="30">
        <v>2</v>
      </c>
      <c r="AM16" s="30">
        <v>2.666666666666667</v>
      </c>
      <c r="AN16" s="30">
        <v>0.66666666666666663</v>
      </c>
      <c r="AO16" s="30">
        <v>3.1111111111111112</v>
      </c>
      <c r="AP16" s="30">
        <v>0.23684210526315791</v>
      </c>
      <c r="AQ16" s="30">
        <v>0.31578947368421051</v>
      </c>
      <c r="AR16" s="30">
        <v>7.8947368421052627E-2</v>
      </c>
      <c r="AS16" s="30">
        <v>0.36842105263157893</v>
      </c>
      <c r="AT16" s="27">
        <v>1</v>
      </c>
      <c r="AU16" s="27">
        <v>3.44</v>
      </c>
      <c r="AV16" s="27">
        <v>2.44</v>
      </c>
      <c r="AW16" s="27">
        <v>2.7377777777777781</v>
      </c>
      <c r="AX16">
        <v>2.7377777777777781</v>
      </c>
      <c r="AY16">
        <v>6.2421139038888889</v>
      </c>
      <c r="AZ16" s="62">
        <v>0.49860192759728061</v>
      </c>
      <c r="BA16" s="62">
        <v>0.51352729551146459</v>
      </c>
      <c r="BC16" s="65">
        <v>6</v>
      </c>
      <c r="BD16" s="65">
        <v>4.9483780444343768E-2</v>
      </c>
      <c r="BE16" s="65">
        <v>5.0965049545078307E-2</v>
      </c>
      <c r="BG16">
        <v>0.1004488299894221</v>
      </c>
      <c r="BH16">
        <v>5.0224414994711038E-2</v>
      </c>
      <c r="BI16">
        <v>0.50606461155437255</v>
      </c>
    </row>
    <row r="17" spans="1:61" x14ac:dyDescent="0.3">
      <c r="A17" s="2" t="s">
        <v>15</v>
      </c>
      <c r="B17" s="15" t="s">
        <v>704</v>
      </c>
      <c r="C17" s="15"/>
      <c r="F17" s="2">
        <v>4.4000000000000004</v>
      </c>
      <c r="G17" s="2" t="s">
        <v>9</v>
      </c>
      <c r="H17" s="11" t="s">
        <v>537</v>
      </c>
      <c r="I17" t="s">
        <v>618</v>
      </c>
      <c r="J17"/>
      <c r="L17" s="27">
        <v>4</v>
      </c>
      <c r="M17">
        <v>4</v>
      </c>
      <c r="N17">
        <v>0</v>
      </c>
      <c r="T17" s="27">
        <v>5.63450966</v>
      </c>
      <c r="U17" s="27">
        <v>7.6422105</v>
      </c>
      <c r="V17" s="27">
        <v>11.066420430000001</v>
      </c>
      <c r="W17">
        <v>11.013</v>
      </c>
      <c r="X17">
        <v>7.6319999999999997</v>
      </c>
      <c r="Y17">
        <v>5.6210000000000004</v>
      </c>
      <c r="Z17">
        <v>0</v>
      </c>
      <c r="AD17">
        <v>12</v>
      </c>
      <c r="AE17" s="57">
        <f t="shared" si="0"/>
        <v>0</v>
      </c>
      <c r="AF17" s="59">
        <v>476.5212686940929</v>
      </c>
      <c r="AG17" s="57">
        <v>472.45188513599999</v>
      </c>
      <c r="AH17" s="57">
        <v>0</v>
      </c>
      <c r="AI17" s="53">
        <v>0.1007300264509579</v>
      </c>
      <c r="AJ17" s="54">
        <v>0.1015976473163669</v>
      </c>
      <c r="AL17" s="30">
        <v>2</v>
      </c>
      <c r="AM17" s="30">
        <v>2.666666666666667</v>
      </c>
      <c r="AN17" s="30">
        <v>0.66666666666666663</v>
      </c>
      <c r="AO17" s="30">
        <v>3.1111111111111112</v>
      </c>
      <c r="AP17" s="30">
        <v>0.23684210526315791</v>
      </c>
      <c r="AQ17" s="30">
        <v>0.31578947368421051</v>
      </c>
      <c r="AR17" s="30">
        <v>7.8947368421052627E-2</v>
      </c>
      <c r="AS17" s="30">
        <v>0.36842105263157893</v>
      </c>
      <c r="AT17" s="27">
        <v>0.95</v>
      </c>
      <c r="AU17" s="27">
        <v>3.44</v>
      </c>
      <c r="AV17" s="27">
        <v>2.4900000000000002</v>
      </c>
      <c r="AW17" s="27">
        <v>2.7322222222222221</v>
      </c>
      <c r="AX17">
        <v>2.7322222222222221</v>
      </c>
      <c r="AY17">
        <v>6.2204042916666662</v>
      </c>
      <c r="AZ17" s="62">
        <v>0.5362582325986015</v>
      </c>
      <c r="BA17" s="62">
        <v>0.54087720122437066</v>
      </c>
      <c r="BC17" s="65">
        <v>6</v>
      </c>
      <c r="BD17" s="65">
        <v>5.0365013225478962E-2</v>
      </c>
      <c r="BE17" s="65">
        <v>5.0798823658183438E-2</v>
      </c>
      <c r="BG17">
        <v>0.1011638368836624</v>
      </c>
      <c r="BH17">
        <v>5.05819184418312E-2</v>
      </c>
      <c r="BI17">
        <v>0.53856771691148608</v>
      </c>
    </row>
    <row r="18" spans="1:61" x14ac:dyDescent="0.3">
      <c r="A18" s="2" t="s">
        <v>16</v>
      </c>
      <c r="B18" s="15" t="s">
        <v>705</v>
      </c>
      <c r="C18" s="15"/>
      <c r="F18" s="2">
        <v>4.0999999999999996</v>
      </c>
      <c r="G18" s="2" t="s">
        <v>9</v>
      </c>
      <c r="H18" s="11" t="s">
        <v>538</v>
      </c>
      <c r="I18" t="s">
        <v>619</v>
      </c>
      <c r="J18"/>
      <c r="L18" s="27">
        <v>6</v>
      </c>
      <c r="M18">
        <v>12</v>
      </c>
      <c r="N18">
        <v>0</v>
      </c>
      <c r="T18" s="27">
        <v>9.2906580000000005</v>
      </c>
      <c r="U18" s="27">
        <v>9.8537374799999977</v>
      </c>
      <c r="V18" s="27">
        <v>14.19785074</v>
      </c>
      <c r="W18">
        <v>21.14</v>
      </c>
      <c r="X18">
        <v>21.14</v>
      </c>
      <c r="Y18">
        <v>3.9169999999999998</v>
      </c>
      <c r="Z18">
        <v>0</v>
      </c>
      <c r="AD18">
        <v>12</v>
      </c>
      <c r="AE18" s="57">
        <f t="shared" si="0"/>
        <v>0</v>
      </c>
      <c r="AF18" s="59">
        <v>1160.7096237378021</v>
      </c>
      <c r="AG18" s="57">
        <v>1515.9824344215051</v>
      </c>
      <c r="AH18" s="57">
        <v>0</v>
      </c>
      <c r="AI18" s="53">
        <v>6.2031018376620617E-2</v>
      </c>
      <c r="AJ18" s="54">
        <v>9.4987907993109438E-2</v>
      </c>
      <c r="AL18" s="30">
        <v>2</v>
      </c>
      <c r="AM18" s="30">
        <v>2.666666666666667</v>
      </c>
      <c r="AN18" s="30">
        <v>0.66666666666666663</v>
      </c>
      <c r="AO18" s="30">
        <v>3.1111111111111112</v>
      </c>
      <c r="AP18" s="30">
        <v>0.23684210526315791</v>
      </c>
      <c r="AQ18" s="30">
        <v>0.31578947368421051</v>
      </c>
      <c r="AR18" s="30">
        <v>7.8947368421052627E-2</v>
      </c>
      <c r="AS18" s="30">
        <v>0.36842105263157893</v>
      </c>
      <c r="AT18" s="27">
        <v>0.89</v>
      </c>
      <c r="AU18" s="27">
        <v>3.44</v>
      </c>
      <c r="AV18" s="27">
        <v>2.5499999999999998</v>
      </c>
      <c r="AW18" s="27">
        <v>2.7255555555555562</v>
      </c>
      <c r="AX18">
        <v>2.7255555555555548</v>
      </c>
      <c r="AY18">
        <v>6.1987019111111108</v>
      </c>
      <c r="AZ18" s="62">
        <v>0.35206135737794247</v>
      </c>
      <c r="BA18" s="62">
        <v>0.53911047565759851</v>
      </c>
      <c r="BC18" s="65">
        <v>6</v>
      </c>
      <c r="BD18" s="65">
        <v>3.1015509188310308E-2</v>
      </c>
      <c r="BE18" s="65">
        <v>4.7493953996554719E-2</v>
      </c>
      <c r="BG18">
        <v>7.8509463184865028E-2</v>
      </c>
      <c r="BH18">
        <v>3.9254731592432507E-2</v>
      </c>
      <c r="BI18">
        <v>0.44558591651777052</v>
      </c>
    </row>
    <row r="19" spans="1:61" x14ac:dyDescent="0.3">
      <c r="A19" s="2" t="s">
        <v>17</v>
      </c>
      <c r="B19" s="15" t="s">
        <v>706</v>
      </c>
      <c r="C19" s="15"/>
      <c r="F19" s="2">
        <v>3.67</v>
      </c>
      <c r="G19" s="2" t="s">
        <v>117</v>
      </c>
      <c r="H19" s="11" t="s">
        <v>539</v>
      </c>
      <c r="I19" t="s">
        <v>620</v>
      </c>
      <c r="J19"/>
      <c r="L19" s="27">
        <v>1</v>
      </c>
      <c r="M19">
        <v>4</v>
      </c>
      <c r="N19">
        <v>0</v>
      </c>
      <c r="O19" s="2">
        <v>5.4669999999999996</v>
      </c>
      <c r="P19" s="2">
        <v>5.4269999999999996</v>
      </c>
      <c r="Q19" s="2">
        <v>24.931000000000001</v>
      </c>
      <c r="R19" s="2" t="s">
        <v>450</v>
      </c>
      <c r="T19" s="27">
        <v>13.46934785</v>
      </c>
      <c r="U19" s="27">
        <v>13.46934785</v>
      </c>
      <c r="V19" s="27">
        <v>13.46934785</v>
      </c>
      <c r="W19">
        <v>5.4659000000000004</v>
      </c>
      <c r="X19">
        <v>5.4318</v>
      </c>
      <c r="Y19">
        <v>24.9619</v>
      </c>
      <c r="Z19">
        <v>0</v>
      </c>
      <c r="AC19" s="2">
        <v>2</v>
      </c>
      <c r="AD19">
        <v>18</v>
      </c>
      <c r="AE19" s="57">
        <f t="shared" si="0"/>
        <v>739.68803577899985</v>
      </c>
      <c r="AF19" s="59">
        <v>189.22149105491849</v>
      </c>
      <c r="AG19" s="57">
        <v>741.11071385887806</v>
      </c>
      <c r="AH19" s="57">
        <v>0</v>
      </c>
      <c r="AI19" s="53">
        <v>9.5126615373598261E-2</v>
      </c>
      <c r="AJ19" s="54">
        <v>9.7151476363233638E-2</v>
      </c>
      <c r="AL19" s="30">
        <v>2</v>
      </c>
      <c r="AM19" s="30">
        <v>3</v>
      </c>
      <c r="AN19" s="30">
        <v>1.857142857142857</v>
      </c>
      <c r="AO19" s="30">
        <v>4</v>
      </c>
      <c r="AP19" s="30">
        <v>0.18421052631578949</v>
      </c>
      <c r="AQ19" s="30">
        <v>0.27631578947368418</v>
      </c>
      <c r="AR19" s="30">
        <v>0.1710526315789474</v>
      </c>
      <c r="AS19" s="30">
        <v>0.36842105263157893</v>
      </c>
      <c r="AT19" s="27">
        <v>1</v>
      </c>
      <c r="AU19" s="27">
        <v>3.44</v>
      </c>
      <c r="AV19" s="27">
        <v>2.44</v>
      </c>
      <c r="AW19" s="27">
        <v>2.785714285714286</v>
      </c>
      <c r="AX19">
        <v>2.785714285714286</v>
      </c>
      <c r="AY19">
        <v>6.216117408214286</v>
      </c>
      <c r="AZ19" s="62">
        <v>0.52325723799350143</v>
      </c>
      <c r="BC19" s="65">
        <v>9</v>
      </c>
      <c r="BD19" s="65">
        <v>4.7563307686799138E-2</v>
      </c>
      <c r="BE19" s="65">
        <v>4.8575738181616819E-2</v>
      </c>
      <c r="BG19">
        <v>9.6139045868415957E-2</v>
      </c>
      <c r="BH19">
        <v>4.8069522934207978E-2</v>
      </c>
      <c r="BI19">
        <v>0.52325723799350143</v>
      </c>
    </row>
    <row r="20" spans="1:61" x14ac:dyDescent="0.3">
      <c r="A20" s="2" t="s">
        <v>51</v>
      </c>
      <c r="B20" s="15" t="s">
        <v>707</v>
      </c>
      <c r="C20" s="15"/>
      <c r="F20" s="2">
        <v>3.64</v>
      </c>
      <c r="G20" s="2" t="s">
        <v>117</v>
      </c>
      <c r="H20" s="11" t="s">
        <v>540</v>
      </c>
      <c r="I20" t="s">
        <v>621</v>
      </c>
      <c r="J20"/>
      <c r="L20" s="27">
        <v>1</v>
      </c>
      <c r="M20">
        <v>4</v>
      </c>
      <c r="N20">
        <v>0</v>
      </c>
      <c r="O20" s="2">
        <v>5.4729999999999999</v>
      </c>
      <c r="P20" s="2">
        <v>5.5269999999999992</v>
      </c>
      <c r="Q20" s="2">
        <v>25.030999999999999</v>
      </c>
      <c r="R20" s="2" t="s">
        <v>450</v>
      </c>
      <c r="T20" s="27">
        <v>12.88926011</v>
      </c>
      <c r="U20" s="27">
        <v>12.88926011</v>
      </c>
      <c r="V20" s="27">
        <v>12.88926011</v>
      </c>
      <c r="W20">
        <v>5.5223699999999996</v>
      </c>
      <c r="X20">
        <v>5.5240799999999997</v>
      </c>
      <c r="Y20">
        <v>25.026399999999999</v>
      </c>
      <c r="Z20">
        <v>0</v>
      </c>
      <c r="AC20" s="2">
        <v>2</v>
      </c>
      <c r="AD20">
        <v>18</v>
      </c>
      <c r="AE20" s="57">
        <f t="shared" si="0"/>
        <v>757.16950240099993</v>
      </c>
      <c r="AF20" s="59">
        <v>195.03203980213701</v>
      </c>
      <c r="AG20" s="57">
        <v>763.45570050087724</v>
      </c>
      <c r="AH20" s="57">
        <v>0</v>
      </c>
      <c r="AI20" s="53">
        <v>9.2292528029042184E-2</v>
      </c>
      <c r="AJ20" s="54">
        <v>9.4308025930991482E-2</v>
      </c>
      <c r="AL20" s="30">
        <v>2</v>
      </c>
      <c r="AM20" s="30">
        <v>3</v>
      </c>
      <c r="AN20" s="30">
        <v>1.857142857142857</v>
      </c>
      <c r="AO20" s="30">
        <v>4</v>
      </c>
      <c r="AP20" s="30">
        <v>0.18421052631578949</v>
      </c>
      <c r="AQ20" s="30">
        <v>0.27631578947368418</v>
      </c>
      <c r="AR20" s="30">
        <v>0.1710526315789474</v>
      </c>
      <c r="AS20" s="30">
        <v>0.36842105263157893</v>
      </c>
      <c r="AT20" s="27">
        <v>0.95</v>
      </c>
      <c r="AU20" s="27">
        <v>3.44</v>
      </c>
      <c r="AV20" s="27">
        <v>2.4900000000000002</v>
      </c>
      <c r="AW20" s="27">
        <v>2.782142857142857</v>
      </c>
      <c r="AX20">
        <v>2.7821428571428579</v>
      </c>
      <c r="AY20">
        <v>6.2021612289285706</v>
      </c>
      <c r="AZ20" s="62">
        <v>0.52524560229640982</v>
      </c>
      <c r="BA20" s="62">
        <v>0.53671599358424449</v>
      </c>
      <c r="BC20" s="65">
        <v>9</v>
      </c>
      <c r="BD20" s="65">
        <v>4.6146264014521092E-2</v>
      </c>
      <c r="BE20" s="65">
        <v>4.7154012965495741E-2</v>
      </c>
      <c r="BG20">
        <v>9.3300276980016833E-2</v>
      </c>
      <c r="BH20">
        <v>4.6650138490008423E-2</v>
      </c>
      <c r="BI20">
        <v>0.53098079794032715</v>
      </c>
    </row>
    <row r="21" spans="1:61" x14ac:dyDescent="0.3">
      <c r="A21" s="2" t="s">
        <v>18</v>
      </c>
      <c r="B21" s="15" t="s">
        <v>708</v>
      </c>
      <c r="C21" s="15"/>
      <c r="F21" s="2">
        <v>3.52</v>
      </c>
      <c r="G21" s="2" t="s">
        <v>117</v>
      </c>
      <c r="H21" s="11" t="s">
        <v>541</v>
      </c>
      <c r="I21" t="s">
        <v>622</v>
      </c>
      <c r="J21"/>
      <c r="L21" s="27">
        <v>1</v>
      </c>
      <c r="M21">
        <v>1</v>
      </c>
      <c r="N21">
        <v>0</v>
      </c>
      <c r="O21" s="2">
        <v>3.9539999999999997</v>
      </c>
      <c r="P21" s="2">
        <v>3.9539999999999997</v>
      </c>
      <c r="Q21" s="2">
        <v>25.487000000000002</v>
      </c>
      <c r="R21" s="2" t="s">
        <v>440</v>
      </c>
      <c r="T21" s="27">
        <v>12.939761450000001</v>
      </c>
      <c r="U21" s="27">
        <v>12.939761450000001</v>
      </c>
      <c r="V21" s="27">
        <v>12.939761450000001</v>
      </c>
      <c r="W21">
        <v>3.9355000000000002</v>
      </c>
      <c r="X21">
        <v>3.9355000000000002</v>
      </c>
      <c r="Y21">
        <v>25.5686</v>
      </c>
      <c r="Z21">
        <v>0</v>
      </c>
      <c r="AC21" s="2">
        <v>2</v>
      </c>
      <c r="AD21">
        <v>18</v>
      </c>
      <c r="AE21" s="57">
        <f t="shared" si="0"/>
        <v>398.46671449199999</v>
      </c>
      <c r="AF21" s="59">
        <v>198.96095988642259</v>
      </c>
      <c r="AG21" s="57">
        <v>396.01057416815007</v>
      </c>
      <c r="AH21" s="57">
        <v>0</v>
      </c>
      <c r="AI21" s="53">
        <v>9.047000984653146E-2</v>
      </c>
      <c r="AJ21" s="54">
        <v>4.5453331739462637E-2</v>
      </c>
      <c r="AL21" s="30">
        <v>2</v>
      </c>
      <c r="AM21" s="30">
        <v>3</v>
      </c>
      <c r="AN21" s="30">
        <v>1.857142857142857</v>
      </c>
      <c r="AO21" s="30">
        <v>4</v>
      </c>
      <c r="AP21" s="30">
        <v>0.18421052631578949</v>
      </c>
      <c r="AQ21" s="30">
        <v>0.27631578947368418</v>
      </c>
      <c r="AR21" s="30">
        <v>0.1710526315789474</v>
      </c>
      <c r="AS21" s="30">
        <v>0.36842105263157893</v>
      </c>
      <c r="AT21" s="27">
        <v>0.89</v>
      </c>
      <c r="AU21" s="27">
        <v>3.44</v>
      </c>
      <c r="AV21" s="27">
        <v>2.5499999999999998</v>
      </c>
      <c r="AW21" s="27">
        <v>2.777857142857143</v>
      </c>
      <c r="AX21">
        <v>2.777857142857143</v>
      </c>
      <c r="AY21">
        <v>6.1882096985714297</v>
      </c>
      <c r="AZ21" s="62">
        <v>0.53609483093200738</v>
      </c>
      <c r="BC21" s="65">
        <v>9</v>
      </c>
      <c r="BD21" s="65">
        <v>4.5235004923265723E-2</v>
      </c>
      <c r="BE21" s="65">
        <v>2.2726665869731318E-2</v>
      </c>
      <c r="BG21">
        <v>6.7961670792997045E-2</v>
      </c>
      <c r="BH21">
        <v>3.3980835396498522E-2</v>
      </c>
      <c r="BI21">
        <v>0.53609483093200738</v>
      </c>
    </row>
    <row r="22" spans="1:61" x14ac:dyDescent="0.3">
      <c r="A22" s="2" t="s">
        <v>19</v>
      </c>
      <c r="B22" s="15" t="s">
        <v>709</v>
      </c>
      <c r="C22" s="15"/>
      <c r="F22" s="2">
        <v>3.46</v>
      </c>
      <c r="G22" s="2" t="s">
        <v>435</v>
      </c>
      <c r="H22" s="11" t="s">
        <v>542</v>
      </c>
      <c r="I22">
        <v>-1</v>
      </c>
      <c r="J22"/>
      <c r="L22" s="27">
        <v>1</v>
      </c>
      <c r="M22">
        <v>0</v>
      </c>
      <c r="N22">
        <v>0</v>
      </c>
      <c r="O22" s="2" t="s">
        <v>464</v>
      </c>
      <c r="P22" s="2" t="s">
        <v>464</v>
      </c>
      <c r="Q22" s="2" t="s">
        <v>464</v>
      </c>
      <c r="R22" s="2" t="s">
        <v>450</v>
      </c>
      <c r="T22" s="27">
        <v>13.83861243</v>
      </c>
      <c r="U22" s="27">
        <v>13.83861243</v>
      </c>
      <c r="V22" s="27">
        <v>13.83861243</v>
      </c>
      <c r="W22">
        <v>0</v>
      </c>
      <c r="Z22">
        <v>0</v>
      </c>
      <c r="AC22" s="2">
        <v>2</v>
      </c>
      <c r="AD22">
        <v>18</v>
      </c>
      <c r="AE22" s="57" t="e">
        <f t="shared" si="0"/>
        <v>#VALUE!</v>
      </c>
      <c r="AF22" s="59">
        <v>208.2630581553295</v>
      </c>
      <c r="AG22" s="57">
        <v>0</v>
      </c>
      <c r="AH22" s="57">
        <v>0</v>
      </c>
      <c r="AI22" s="53">
        <v>8.6429154356194082E-2</v>
      </c>
      <c r="AL22" s="30">
        <v>1.857142857142857</v>
      </c>
      <c r="AM22" s="30">
        <v>3</v>
      </c>
      <c r="AN22" s="30">
        <v>2</v>
      </c>
      <c r="AO22" s="30">
        <v>2</v>
      </c>
      <c r="AP22" s="30">
        <v>0.20967741935483869</v>
      </c>
      <c r="AQ22" s="30">
        <v>0.33870967741935482</v>
      </c>
      <c r="AR22" s="30">
        <v>0.22580645161290319</v>
      </c>
      <c r="AS22" s="30">
        <v>0.22580645161290319</v>
      </c>
      <c r="AT22" s="27">
        <v>1</v>
      </c>
      <c r="AU22" s="27">
        <v>3.44</v>
      </c>
      <c r="AV22" s="27">
        <v>2.44</v>
      </c>
      <c r="AW22" s="27">
        <v>2.8</v>
      </c>
      <c r="AX22">
        <v>2.8</v>
      </c>
      <c r="AY22">
        <v>6.2020864082142868</v>
      </c>
      <c r="AZ22" s="62">
        <v>0.47541563854575991</v>
      </c>
      <c r="BC22" s="65">
        <v>9</v>
      </c>
      <c r="BD22" s="65">
        <v>4.3214577178097048E-2</v>
      </c>
      <c r="BG22">
        <v>8.6429154356194082E-2</v>
      </c>
      <c r="BH22">
        <v>4.3214577178097048E-2</v>
      </c>
      <c r="BI22">
        <v>0.47541563854575991</v>
      </c>
    </row>
    <row r="23" spans="1:61" x14ac:dyDescent="0.3">
      <c r="A23" s="2" t="s">
        <v>20</v>
      </c>
      <c r="B23" s="15" t="s">
        <v>710</v>
      </c>
      <c r="C23" s="15"/>
      <c r="F23" s="2">
        <v>3.43</v>
      </c>
      <c r="G23" s="2" t="s">
        <v>435</v>
      </c>
      <c r="H23" s="11" t="s">
        <v>543</v>
      </c>
      <c r="I23" t="s">
        <v>623</v>
      </c>
      <c r="J23"/>
      <c r="L23" s="27">
        <v>2</v>
      </c>
      <c r="M23">
        <v>4</v>
      </c>
      <c r="N23">
        <v>0</v>
      </c>
      <c r="O23" s="2" t="s">
        <v>464</v>
      </c>
      <c r="P23" s="2" t="s">
        <v>464</v>
      </c>
      <c r="Q23" s="2" t="s">
        <v>464</v>
      </c>
      <c r="R23" s="2" t="s">
        <v>450</v>
      </c>
      <c r="T23" s="27">
        <v>13.01244535</v>
      </c>
      <c r="U23" s="27">
        <v>13.01244535</v>
      </c>
      <c r="V23" s="27">
        <v>5.6884839999999999</v>
      </c>
      <c r="W23">
        <v>5.5060000000000002</v>
      </c>
      <c r="X23">
        <v>5.5060000000000002</v>
      </c>
      <c r="Y23">
        <v>25</v>
      </c>
      <c r="Z23">
        <v>0</v>
      </c>
      <c r="AC23" s="2">
        <v>2</v>
      </c>
      <c r="AD23">
        <v>18</v>
      </c>
      <c r="AE23" s="57" t="e">
        <f t="shared" si="0"/>
        <v>#VALUE!</v>
      </c>
      <c r="AF23" s="59">
        <v>408.08048566890238</v>
      </c>
      <c r="AG23" s="57">
        <v>757.90090000000009</v>
      </c>
      <c r="AH23" s="57">
        <v>0</v>
      </c>
      <c r="AI23" s="53">
        <v>8.8217891480379992E-2</v>
      </c>
      <c r="AJ23" s="54">
        <v>9.4999227471559922E-2</v>
      </c>
      <c r="AL23" s="30">
        <v>1.857142857142857</v>
      </c>
      <c r="AM23" s="30">
        <v>3</v>
      </c>
      <c r="AN23" s="30">
        <v>2</v>
      </c>
      <c r="AO23" s="30">
        <v>2</v>
      </c>
      <c r="AP23" s="30">
        <v>0.20967741935483869</v>
      </c>
      <c r="AQ23" s="30">
        <v>0.33870967741935482</v>
      </c>
      <c r="AR23" s="30">
        <v>0.22580645161290319</v>
      </c>
      <c r="AS23" s="30">
        <v>0.22580645161290319</v>
      </c>
      <c r="AT23" s="27">
        <v>0.95</v>
      </c>
      <c r="AU23" s="27">
        <v>3.44</v>
      </c>
      <c r="AV23" s="27">
        <v>2.4900000000000002</v>
      </c>
      <c r="AW23" s="27">
        <v>2.7964285714285722</v>
      </c>
      <c r="AX23">
        <v>2.7964285714285722</v>
      </c>
      <c r="AY23">
        <v>6.1881302289285713</v>
      </c>
      <c r="AZ23" s="62">
        <v>0.50205645606923555</v>
      </c>
      <c r="BA23" s="62">
        <v>0.54064968764634491</v>
      </c>
      <c r="BC23" s="65">
        <v>9</v>
      </c>
      <c r="BD23" s="65">
        <v>4.4108945740190003E-2</v>
      </c>
      <c r="BE23" s="65">
        <v>4.7499613735779961E-2</v>
      </c>
      <c r="BG23">
        <v>9.1608559475969964E-2</v>
      </c>
      <c r="BH23">
        <v>4.5804279737984982E-2</v>
      </c>
      <c r="BI23">
        <v>0.52135307185779023</v>
      </c>
    </row>
    <row r="24" spans="1:61" x14ac:dyDescent="0.3">
      <c r="A24" s="2" t="s">
        <v>21</v>
      </c>
      <c r="B24" s="15" t="s">
        <v>711</v>
      </c>
      <c r="C24" s="15"/>
      <c r="F24" s="2">
        <v>3.3</v>
      </c>
      <c r="G24" s="2" t="s">
        <v>435</v>
      </c>
      <c r="H24" s="11" t="s">
        <v>544</v>
      </c>
      <c r="I24" t="s">
        <v>624</v>
      </c>
      <c r="J24"/>
      <c r="L24" s="27">
        <v>2</v>
      </c>
      <c r="M24">
        <v>2</v>
      </c>
      <c r="N24">
        <v>0</v>
      </c>
      <c r="O24" s="2" t="s">
        <v>464</v>
      </c>
      <c r="P24" s="2" t="s">
        <v>464</v>
      </c>
      <c r="Q24" s="2" t="s">
        <v>464</v>
      </c>
      <c r="R24" s="2" t="s">
        <v>440</v>
      </c>
      <c r="T24" s="27">
        <v>13.052871550000001</v>
      </c>
      <c r="U24" s="27">
        <v>13.052871550000001</v>
      </c>
      <c r="V24" s="27">
        <v>5.7602650000000004</v>
      </c>
      <c r="W24">
        <v>3.9390000000000001</v>
      </c>
      <c r="X24">
        <v>3.9390000000000001</v>
      </c>
      <c r="Y24">
        <v>25.636399999999998</v>
      </c>
      <c r="Z24">
        <v>0</v>
      </c>
      <c r="AC24" s="2">
        <v>2</v>
      </c>
      <c r="AD24">
        <v>18</v>
      </c>
      <c r="AE24" s="57" t="e">
        <f t="shared" si="0"/>
        <v>#VALUE!</v>
      </c>
      <c r="AF24" s="59">
        <v>419.87909289623292</v>
      </c>
      <c r="AG24" s="57">
        <v>397.76722984439999</v>
      </c>
      <c r="AH24" s="57">
        <v>0</v>
      </c>
      <c r="AI24" s="53">
        <v>8.5738967738736363E-2</v>
      </c>
      <c r="AJ24" s="54">
        <v>9.0505193235960166E-2</v>
      </c>
      <c r="AL24" s="30">
        <v>1.857142857142857</v>
      </c>
      <c r="AM24" s="30">
        <v>3</v>
      </c>
      <c r="AN24" s="30">
        <v>2</v>
      </c>
      <c r="AO24" s="30">
        <v>2</v>
      </c>
      <c r="AP24" s="30">
        <v>0.20967741935483869</v>
      </c>
      <c r="AQ24" s="30">
        <v>0.33870967741935482</v>
      </c>
      <c r="AR24" s="30">
        <v>0.22580645161290319</v>
      </c>
      <c r="AS24" s="30">
        <v>0.22580645161290319</v>
      </c>
      <c r="AT24" s="27">
        <v>0.89</v>
      </c>
      <c r="AU24" s="27">
        <v>3.44</v>
      </c>
      <c r="AV24" s="27">
        <v>2.5499999999999998</v>
      </c>
      <c r="AW24" s="27">
        <v>2.7921428571428568</v>
      </c>
      <c r="AX24">
        <v>2.7921428571428568</v>
      </c>
      <c r="AY24">
        <v>6.1741786985714304</v>
      </c>
      <c r="AZ24" s="62">
        <v>0.50806026761966716</v>
      </c>
      <c r="BA24" s="62">
        <v>0</v>
      </c>
      <c r="BC24" s="65">
        <v>9</v>
      </c>
      <c r="BD24" s="65">
        <v>4.2869483869368182E-2</v>
      </c>
      <c r="BE24" s="65">
        <v>4.5252596617980083E-2</v>
      </c>
      <c r="BG24">
        <v>8.8122080487348264E-2</v>
      </c>
      <c r="BH24">
        <v>4.4061040243674132E-2</v>
      </c>
      <c r="BI24">
        <v>0.25403013380983358</v>
      </c>
    </row>
    <row r="25" spans="1:61" x14ac:dyDescent="0.3">
      <c r="A25" s="2" t="s">
        <v>22</v>
      </c>
      <c r="B25" s="15" t="s">
        <v>880</v>
      </c>
      <c r="C25" s="15"/>
      <c r="F25" s="2">
        <v>2.74</v>
      </c>
      <c r="G25" s="2" t="s">
        <v>213</v>
      </c>
      <c r="H25" s="34" t="s">
        <v>545</v>
      </c>
      <c r="I25" t="s">
        <v>625</v>
      </c>
      <c r="J25"/>
      <c r="L25" s="27">
        <v>0</v>
      </c>
      <c r="M25">
        <v>4</v>
      </c>
      <c r="N25">
        <v>0</v>
      </c>
      <c r="T25" s="27">
        <v>0</v>
      </c>
      <c r="U25" s="27"/>
      <c r="V25" s="27"/>
      <c r="W25">
        <v>5.5453000000000001</v>
      </c>
      <c r="X25">
        <v>5.5453000000000001</v>
      </c>
      <c r="Y25">
        <v>25.686699999999998</v>
      </c>
      <c r="Z25">
        <v>0</v>
      </c>
      <c r="AC25" s="2" t="s">
        <v>464</v>
      </c>
      <c r="AD25">
        <v>18</v>
      </c>
      <c r="AE25" s="57">
        <f t="shared" si="0"/>
        <v>0</v>
      </c>
      <c r="AF25" s="59">
        <v>0</v>
      </c>
      <c r="AG25" s="57">
        <v>789.87506903020289</v>
      </c>
      <c r="AH25" s="57">
        <v>0</v>
      </c>
      <c r="AI25" s="53"/>
      <c r="AJ25" s="54">
        <v>9.1153655588092616E-2</v>
      </c>
      <c r="AL25" s="30">
        <v>1.871428571428571</v>
      </c>
      <c r="AM25" s="30">
        <v>3.1428571428571428</v>
      </c>
      <c r="AN25" s="30">
        <v>2.714285714285714</v>
      </c>
      <c r="AO25" s="30">
        <v>3.2</v>
      </c>
      <c r="AP25" s="30">
        <v>0.17124183006535951</v>
      </c>
      <c r="AQ25" s="30">
        <v>0.28758169934640521</v>
      </c>
      <c r="AR25" s="30">
        <v>0.2483660130718954</v>
      </c>
      <c r="AS25" s="30">
        <v>0.29281045751633977</v>
      </c>
      <c r="AT25" s="27">
        <v>1.6</v>
      </c>
      <c r="AU25" s="27">
        <v>3.44</v>
      </c>
      <c r="AV25" s="27">
        <v>1.84</v>
      </c>
      <c r="AW25" s="27">
        <v>2.9058571428571431</v>
      </c>
      <c r="AX25">
        <v>2.9058571428571431</v>
      </c>
      <c r="AY25">
        <v>6.2676757950000006</v>
      </c>
      <c r="AZ25" s="62">
        <v>0.51995616258071919</v>
      </c>
      <c r="BA25" s="62">
        <v>0.51988140722208986</v>
      </c>
      <c r="BC25" s="65">
        <v>9</v>
      </c>
      <c r="BE25" s="65">
        <v>4.5576827794046308E-2</v>
      </c>
      <c r="BG25">
        <v>9.1153655588092616E-2</v>
      </c>
      <c r="BH25">
        <v>4.5576827794046308E-2</v>
      </c>
      <c r="BI25">
        <v>0.51991878490140453</v>
      </c>
    </row>
    <row r="26" spans="1:61" x14ac:dyDescent="0.3">
      <c r="A26" s="2" t="s">
        <v>23</v>
      </c>
      <c r="B26" s="15" t="s">
        <v>881</v>
      </c>
      <c r="C26" s="15"/>
      <c r="F26" s="2">
        <v>2.74</v>
      </c>
      <c r="G26" s="2" t="s">
        <v>213</v>
      </c>
      <c r="H26" s="34" t="s">
        <v>545</v>
      </c>
      <c r="I26" t="s">
        <v>625</v>
      </c>
      <c r="J26"/>
      <c r="L26" s="27">
        <v>0</v>
      </c>
      <c r="M26">
        <v>4</v>
      </c>
      <c r="N26">
        <v>0</v>
      </c>
      <c r="T26" s="27">
        <v>0</v>
      </c>
      <c r="U26" s="27"/>
      <c r="V26" s="27"/>
      <c r="W26">
        <v>5.5453000000000001</v>
      </c>
      <c r="X26">
        <v>5.5453000000000001</v>
      </c>
      <c r="Y26">
        <v>25.686699999999998</v>
      </c>
      <c r="Z26">
        <v>0</v>
      </c>
      <c r="AC26" s="2" t="s">
        <v>464</v>
      </c>
      <c r="AD26">
        <v>18</v>
      </c>
      <c r="AE26" s="57">
        <f t="shared" si="0"/>
        <v>0</v>
      </c>
      <c r="AF26" s="59">
        <v>0</v>
      </c>
      <c r="AG26" s="57">
        <v>789.87506903020289</v>
      </c>
      <c r="AH26" s="57">
        <v>0</v>
      </c>
      <c r="AI26" s="53"/>
      <c r="AJ26" s="54">
        <v>9.1153655588092616E-2</v>
      </c>
      <c r="AL26" s="30">
        <v>1.8678571428571431</v>
      </c>
      <c r="AM26" s="30">
        <v>3.1428571428571428</v>
      </c>
      <c r="AN26" s="30">
        <v>2.714285714285714</v>
      </c>
      <c r="AO26" s="30">
        <v>3.15</v>
      </c>
      <c r="AP26" s="30">
        <v>0.1717569786535304</v>
      </c>
      <c r="AQ26" s="30">
        <v>0.28899835796387519</v>
      </c>
      <c r="AR26" s="30">
        <v>0.24958949096880129</v>
      </c>
      <c r="AS26" s="30">
        <v>0.28965517241379313</v>
      </c>
      <c r="AT26" s="27">
        <v>1.6</v>
      </c>
      <c r="AU26" s="27">
        <v>3.44</v>
      </c>
      <c r="AV26" s="27">
        <v>1.84</v>
      </c>
      <c r="AW26" s="27">
        <v>2.903142857142857</v>
      </c>
      <c r="AX26">
        <v>2.903142857142857</v>
      </c>
      <c r="AY26">
        <v>6.2658828646428582</v>
      </c>
      <c r="AZ26" s="62">
        <v>0.51995616258071919</v>
      </c>
      <c r="BA26" s="62">
        <v>0.51988140722208986</v>
      </c>
      <c r="BC26" s="65">
        <v>9</v>
      </c>
      <c r="BE26" s="65">
        <v>4.5576827794046308E-2</v>
      </c>
      <c r="BG26">
        <v>9.1153655588092616E-2</v>
      </c>
      <c r="BH26">
        <v>4.5576827794046308E-2</v>
      </c>
      <c r="BI26">
        <v>0.51991878490140453</v>
      </c>
    </row>
    <row r="27" spans="1:61" x14ac:dyDescent="0.3">
      <c r="A27" s="2" t="s">
        <v>24</v>
      </c>
      <c r="B27" s="15" t="s">
        <v>882</v>
      </c>
      <c r="C27" s="15"/>
      <c r="F27" s="2">
        <v>2.75</v>
      </c>
      <c r="G27" s="2" t="s">
        <v>213</v>
      </c>
      <c r="H27" s="34" t="s">
        <v>545</v>
      </c>
      <c r="I27" t="s">
        <v>625</v>
      </c>
      <c r="J27"/>
      <c r="L27" s="27">
        <v>0</v>
      </c>
      <c r="M27">
        <v>4</v>
      </c>
      <c r="N27">
        <v>0</v>
      </c>
      <c r="T27" s="27">
        <v>0</v>
      </c>
      <c r="U27" s="27"/>
      <c r="V27" s="27"/>
      <c r="W27">
        <v>5.5453000000000001</v>
      </c>
      <c r="X27">
        <v>5.5453000000000001</v>
      </c>
      <c r="Y27">
        <v>25.686699999999998</v>
      </c>
      <c r="Z27">
        <v>0</v>
      </c>
      <c r="AC27" s="2" t="s">
        <v>464</v>
      </c>
      <c r="AD27">
        <v>18</v>
      </c>
      <c r="AE27" s="57">
        <f t="shared" si="0"/>
        <v>0</v>
      </c>
      <c r="AF27" s="59">
        <v>0</v>
      </c>
      <c r="AG27" s="57">
        <v>789.87506903020289</v>
      </c>
      <c r="AH27" s="57">
        <v>0</v>
      </c>
      <c r="AI27" s="53"/>
      <c r="AJ27" s="54">
        <v>9.1153655588092616E-2</v>
      </c>
      <c r="AL27" s="30">
        <v>1.8642857142857141</v>
      </c>
      <c r="AM27" s="30">
        <v>3.1428571428571428</v>
      </c>
      <c r="AN27" s="30">
        <v>2.714285714285714</v>
      </c>
      <c r="AO27" s="30">
        <v>3.1</v>
      </c>
      <c r="AP27" s="30">
        <v>0.17227722772277229</v>
      </c>
      <c r="AQ27" s="30">
        <v>0.29042904290429039</v>
      </c>
      <c r="AR27" s="30">
        <v>0.25082508250825092</v>
      </c>
      <c r="AS27" s="30">
        <v>0.28646864686468648</v>
      </c>
      <c r="AT27" s="27">
        <v>1.6</v>
      </c>
      <c r="AU27" s="27">
        <v>3.44</v>
      </c>
      <c r="AV27" s="27">
        <v>1.84</v>
      </c>
      <c r="AW27" s="27">
        <v>2.9004285714285709</v>
      </c>
      <c r="AX27">
        <v>2.9004285714285718</v>
      </c>
      <c r="AY27">
        <v>6.2640899342857157</v>
      </c>
      <c r="AZ27" s="62">
        <v>0.51995616258071919</v>
      </c>
      <c r="BA27" s="62">
        <v>0.51988140722208986</v>
      </c>
      <c r="BC27" s="65">
        <v>9</v>
      </c>
      <c r="BE27" s="65">
        <v>4.5576827794046308E-2</v>
      </c>
      <c r="BG27">
        <v>9.1153655588092616E-2</v>
      </c>
      <c r="BH27">
        <v>4.5576827794046308E-2</v>
      </c>
      <c r="BI27">
        <v>0.51991878490140453</v>
      </c>
    </row>
    <row r="28" spans="1:61" x14ac:dyDescent="0.3">
      <c r="A28" s="2" t="s">
        <v>25</v>
      </c>
      <c r="B28" s="15" t="s">
        <v>712</v>
      </c>
      <c r="C28" s="15"/>
      <c r="F28" s="2">
        <v>2.88</v>
      </c>
      <c r="G28" s="2" t="s">
        <v>213</v>
      </c>
      <c r="H28" s="11" t="s">
        <v>545</v>
      </c>
      <c r="I28" t="s">
        <v>625</v>
      </c>
      <c r="J28"/>
      <c r="L28" s="27">
        <v>1</v>
      </c>
      <c r="M28">
        <v>4</v>
      </c>
      <c r="N28">
        <v>0</v>
      </c>
      <c r="O28" s="2">
        <v>5.4960000000000004</v>
      </c>
      <c r="P28" s="2">
        <v>5.4960000000000004</v>
      </c>
      <c r="Q28" s="2">
        <v>25.55</v>
      </c>
      <c r="R28" s="2" t="s">
        <v>450</v>
      </c>
      <c r="T28" s="27">
        <v>12.868820120000001</v>
      </c>
      <c r="U28" s="27">
        <v>12.868820120000001</v>
      </c>
      <c r="V28" s="27">
        <v>12.868820120000001</v>
      </c>
      <c r="W28">
        <v>5.5453000000000001</v>
      </c>
      <c r="X28">
        <v>5.5453000000000001</v>
      </c>
      <c r="Y28">
        <v>25.686699999999998</v>
      </c>
      <c r="Z28">
        <v>0</v>
      </c>
      <c r="AC28" s="2">
        <v>4</v>
      </c>
      <c r="AD28">
        <v>18</v>
      </c>
      <c r="AE28" s="57">
        <f t="shared" si="0"/>
        <v>771.76370880000013</v>
      </c>
      <c r="AF28" s="59">
        <v>197.4403766939285</v>
      </c>
      <c r="AG28" s="57">
        <v>789.87506903020289</v>
      </c>
      <c r="AH28" s="57">
        <v>0</v>
      </c>
      <c r="AI28" s="53">
        <v>9.1166762854710051E-2</v>
      </c>
      <c r="AJ28" s="54">
        <v>9.1153655588092616E-2</v>
      </c>
      <c r="AL28" s="30">
        <v>1.857142857142857</v>
      </c>
      <c r="AM28" s="30">
        <v>3.1428571428571428</v>
      </c>
      <c r="AN28" s="30">
        <v>2.714285714285714</v>
      </c>
      <c r="AO28" s="30">
        <v>3</v>
      </c>
      <c r="AP28" s="30">
        <v>0.17333333333333331</v>
      </c>
      <c r="AQ28" s="30">
        <v>0.29333333333333328</v>
      </c>
      <c r="AR28" s="30">
        <v>0.25333333333333341</v>
      </c>
      <c r="AS28" s="30">
        <v>0.28000000000000003</v>
      </c>
      <c r="AT28" s="27">
        <v>1.6</v>
      </c>
      <c r="AU28" s="27">
        <v>3.44</v>
      </c>
      <c r="AV28" s="27">
        <v>1.84</v>
      </c>
      <c r="AW28" s="27">
        <v>2.895</v>
      </c>
      <c r="AX28">
        <v>2.895</v>
      </c>
      <c r="AY28">
        <v>6.260504073571429</v>
      </c>
      <c r="AZ28" s="62">
        <v>0.51995616258071919</v>
      </c>
      <c r="BA28" s="62">
        <v>0.51988140722208986</v>
      </c>
      <c r="BC28" s="65">
        <v>9</v>
      </c>
      <c r="BD28" s="65">
        <v>4.5583381427355033E-2</v>
      </c>
      <c r="BE28" s="65">
        <v>4.5576827794046308E-2</v>
      </c>
      <c r="BG28">
        <v>9.1160209221401334E-2</v>
      </c>
      <c r="BH28">
        <v>4.5580104610700667E-2</v>
      </c>
      <c r="BI28">
        <v>0.51991878490140453</v>
      </c>
    </row>
    <row r="29" spans="1:61" x14ac:dyDescent="0.3">
      <c r="A29" s="2" t="s">
        <v>26</v>
      </c>
      <c r="B29" s="15" t="s">
        <v>883</v>
      </c>
      <c r="C29" s="15"/>
      <c r="F29" s="2">
        <v>2.91</v>
      </c>
      <c r="G29" s="2" t="s">
        <v>213</v>
      </c>
      <c r="H29" s="34" t="s">
        <v>545</v>
      </c>
      <c r="I29" t="s">
        <v>625</v>
      </c>
      <c r="J29"/>
      <c r="L29" s="27">
        <v>0</v>
      </c>
      <c r="M29">
        <v>4</v>
      </c>
      <c r="N29">
        <v>0</v>
      </c>
      <c r="T29" s="27">
        <v>0</v>
      </c>
      <c r="U29" s="27"/>
      <c r="V29" s="27"/>
      <c r="W29">
        <v>5.5453000000000001</v>
      </c>
      <c r="X29">
        <v>5.5453000000000001</v>
      </c>
      <c r="Y29">
        <v>25.686699999999998</v>
      </c>
      <c r="Z29">
        <v>0</v>
      </c>
      <c r="AC29" s="2" t="s">
        <v>464</v>
      </c>
      <c r="AD29">
        <v>18</v>
      </c>
      <c r="AE29" s="57">
        <f t="shared" si="0"/>
        <v>0</v>
      </c>
      <c r="AF29" s="59">
        <v>0</v>
      </c>
      <c r="AG29" s="57">
        <v>789.87506903020289</v>
      </c>
      <c r="AH29" s="57">
        <v>0</v>
      </c>
      <c r="AI29" s="53"/>
      <c r="AJ29" s="54">
        <v>9.1153655588092616E-2</v>
      </c>
      <c r="AL29" s="30">
        <v>1.8642857142857141</v>
      </c>
      <c r="AM29" s="30">
        <v>3.1428571428571428</v>
      </c>
      <c r="AN29" s="30">
        <v>2.7</v>
      </c>
      <c r="AO29" s="30">
        <v>3</v>
      </c>
      <c r="AP29" s="30">
        <v>0.1741160773849233</v>
      </c>
      <c r="AQ29" s="30">
        <v>0.29352901934623082</v>
      </c>
      <c r="AR29" s="30">
        <v>0.25216811207471651</v>
      </c>
      <c r="AS29" s="30">
        <v>0.28018679119412943</v>
      </c>
      <c r="AT29" s="27">
        <v>1.54</v>
      </c>
      <c r="AU29" s="27">
        <v>3.44</v>
      </c>
      <c r="AV29" s="27">
        <v>1.9</v>
      </c>
      <c r="AW29" s="27">
        <v>2.894571428571429</v>
      </c>
      <c r="AX29">
        <v>2.894571428571429</v>
      </c>
      <c r="AY29">
        <v>6.2577448164285716</v>
      </c>
      <c r="AZ29" s="62">
        <v>0.51995616258071919</v>
      </c>
      <c r="BA29" s="62">
        <v>0.51988140722208986</v>
      </c>
      <c r="BC29" s="65">
        <v>9</v>
      </c>
      <c r="BE29" s="65">
        <v>4.5576827794046308E-2</v>
      </c>
      <c r="BG29">
        <v>9.1153655588092616E-2</v>
      </c>
      <c r="BH29">
        <v>4.5576827794046308E-2</v>
      </c>
      <c r="BI29">
        <v>0.51991878490140453</v>
      </c>
    </row>
    <row r="30" spans="1:61" x14ac:dyDescent="0.3">
      <c r="A30" s="2" t="s">
        <v>8</v>
      </c>
      <c r="B30" s="15" t="s">
        <v>698</v>
      </c>
      <c r="C30" s="15"/>
      <c r="D30" s="2" t="s">
        <v>680</v>
      </c>
      <c r="E30" s="2" t="s">
        <v>1071</v>
      </c>
      <c r="F30" s="2">
        <v>2.73</v>
      </c>
      <c r="G30" s="2" t="s">
        <v>213</v>
      </c>
      <c r="H30" s="11" t="s">
        <v>534</v>
      </c>
      <c r="I30" t="s">
        <v>616</v>
      </c>
      <c r="J30"/>
      <c r="L30" s="27">
        <v>30</v>
      </c>
      <c r="M30">
        <v>4</v>
      </c>
      <c r="N30">
        <v>0</v>
      </c>
      <c r="T30" s="27">
        <v>10.59112378</v>
      </c>
      <c r="U30" s="27">
        <v>10.784736629999999</v>
      </c>
      <c r="V30" s="27">
        <v>10.486176179999999</v>
      </c>
      <c r="W30">
        <v>3.73</v>
      </c>
      <c r="X30">
        <v>3.73</v>
      </c>
      <c r="Y30">
        <v>9.3699999999999992</v>
      </c>
      <c r="Z30">
        <v>0</v>
      </c>
      <c r="AC30" s="2" t="s">
        <v>464</v>
      </c>
      <c r="AD30">
        <v>4</v>
      </c>
      <c r="AE30" s="57">
        <f t="shared" si="0"/>
        <v>0</v>
      </c>
      <c r="AF30" s="59">
        <v>1182.741260108548</v>
      </c>
      <c r="AG30" s="57">
        <v>130.36387300000001</v>
      </c>
      <c r="AH30" s="57">
        <v>0</v>
      </c>
      <c r="AI30" s="53">
        <v>0.1014592151701775</v>
      </c>
      <c r="AJ30" s="54">
        <v>0.1227333894874388</v>
      </c>
      <c r="AL30" s="30">
        <v>2</v>
      </c>
      <c r="AM30" s="30">
        <v>2.666666666666667</v>
      </c>
      <c r="AN30" s="30">
        <v>0.66666666666666663</v>
      </c>
      <c r="AO30" s="30">
        <v>0</v>
      </c>
      <c r="AP30" s="30">
        <v>0.375</v>
      </c>
      <c r="AQ30" s="30">
        <v>0.5</v>
      </c>
      <c r="AR30" s="30">
        <v>0.125</v>
      </c>
      <c r="AS30" s="30">
        <v>0</v>
      </c>
      <c r="AT30" s="27">
        <v>1.54</v>
      </c>
      <c r="AU30" s="27">
        <v>3.44</v>
      </c>
      <c r="AV30" s="27">
        <v>1.9</v>
      </c>
      <c r="AW30" s="27">
        <v>2.8066666666666671</v>
      </c>
      <c r="AX30">
        <v>2.8066666666666662</v>
      </c>
      <c r="AY30">
        <v>6.1769976</v>
      </c>
      <c r="AZ30" s="62">
        <v>0.46900407026869628</v>
      </c>
      <c r="BA30" s="62">
        <v>0.56734579634715776</v>
      </c>
      <c r="BC30" s="65">
        <v>2</v>
      </c>
      <c r="BD30" s="65">
        <v>5.072960758508873E-2</v>
      </c>
      <c r="BE30" s="65">
        <v>6.136669474371937E-2</v>
      </c>
      <c r="BG30">
        <v>0.1120963023288082</v>
      </c>
      <c r="BH30">
        <v>5.604815116440405E-2</v>
      </c>
      <c r="BI30">
        <v>0.51817493330792708</v>
      </c>
    </row>
    <row r="31" spans="1:61" x14ac:dyDescent="0.3">
      <c r="A31" s="2" t="s">
        <v>10</v>
      </c>
      <c r="B31" s="15" t="s">
        <v>699</v>
      </c>
      <c r="C31" s="15"/>
      <c r="F31" s="2">
        <v>3.9</v>
      </c>
      <c r="G31" s="2" t="s">
        <v>134</v>
      </c>
      <c r="H31" s="11" t="s">
        <v>535</v>
      </c>
      <c r="I31">
        <v>-1</v>
      </c>
      <c r="J31"/>
      <c r="L31" s="27">
        <v>1</v>
      </c>
      <c r="M31">
        <v>0</v>
      </c>
      <c r="N31">
        <v>0</v>
      </c>
      <c r="O31" s="2">
        <v>3.8849999999999998</v>
      </c>
      <c r="P31" s="2">
        <v>3.8849999999999998</v>
      </c>
      <c r="Q31" s="2">
        <v>11.12</v>
      </c>
      <c r="R31" s="2" t="s">
        <v>439</v>
      </c>
      <c r="T31" s="27">
        <v>3.9103940000000001</v>
      </c>
      <c r="U31" s="27">
        <v>3.9103940000000001</v>
      </c>
      <c r="V31" s="27">
        <v>11.314458</v>
      </c>
      <c r="W31">
        <v>0</v>
      </c>
      <c r="Z31">
        <v>0</v>
      </c>
      <c r="AC31" s="2">
        <v>2</v>
      </c>
      <c r="AD31">
        <v>14</v>
      </c>
      <c r="AE31" s="57">
        <f t="shared" si="0"/>
        <v>167.83666199999996</v>
      </c>
      <c r="AF31" s="59">
        <v>173.0114278564659</v>
      </c>
      <c r="AG31" s="57">
        <v>0</v>
      </c>
      <c r="AH31" s="57">
        <v>0</v>
      </c>
      <c r="AI31" s="53">
        <v>8.0919510193365449E-2</v>
      </c>
      <c r="AL31" s="30">
        <v>1.9090909090909089</v>
      </c>
      <c r="AM31" s="30">
        <v>2.545454545454545</v>
      </c>
      <c r="AN31" s="30">
        <v>0.63636363636363635</v>
      </c>
      <c r="AO31" s="30">
        <v>2.545454545454545</v>
      </c>
      <c r="AP31" s="30">
        <v>0.25</v>
      </c>
      <c r="AQ31" s="30">
        <v>0.33333333333333331</v>
      </c>
      <c r="AR31" s="30">
        <v>8.3333333333333329E-2</v>
      </c>
      <c r="AS31" s="30">
        <v>0.33333333333333331</v>
      </c>
      <c r="AT31" s="27">
        <v>0.82</v>
      </c>
      <c r="AU31" s="27">
        <v>3.44</v>
      </c>
      <c r="AV31" s="27">
        <v>2.62</v>
      </c>
      <c r="AW31" s="27">
        <v>2.6363636363636358</v>
      </c>
      <c r="AX31">
        <v>2.6363636363636371</v>
      </c>
      <c r="AY31">
        <v>6.0044088459090901</v>
      </c>
      <c r="AZ31" s="62">
        <v>0.5117218936152963</v>
      </c>
      <c r="BC31" s="65">
        <v>7</v>
      </c>
      <c r="BD31" s="65">
        <v>4.0459755096682717E-2</v>
      </c>
      <c r="BG31">
        <v>8.0919510193365449E-2</v>
      </c>
      <c r="BH31">
        <v>4.0459755096682717E-2</v>
      </c>
      <c r="BI31">
        <v>0.5117218936152963</v>
      </c>
    </row>
    <row r="32" spans="1:61" x14ac:dyDescent="0.3">
      <c r="A32" s="2" t="s">
        <v>11</v>
      </c>
      <c r="B32" s="15" t="s">
        <v>700</v>
      </c>
      <c r="C32" s="15"/>
      <c r="F32" s="2">
        <v>3.5</v>
      </c>
      <c r="G32" s="2" t="s">
        <v>134</v>
      </c>
      <c r="H32" s="11">
        <v>-1</v>
      </c>
      <c r="I32">
        <v>-1</v>
      </c>
      <c r="J32" s="11" t="s">
        <v>1148</v>
      </c>
      <c r="L32" s="27">
        <v>0</v>
      </c>
      <c r="M32">
        <v>0</v>
      </c>
      <c r="N32">
        <v>1</v>
      </c>
      <c r="O32" s="2">
        <v>3.8839999999999999</v>
      </c>
      <c r="P32" s="2">
        <v>3.8839999999999999</v>
      </c>
      <c r="Q32" s="2">
        <v>11.12</v>
      </c>
      <c r="R32" s="2" t="s">
        <v>439</v>
      </c>
      <c r="T32" s="27">
        <v>0</v>
      </c>
      <c r="U32" s="27"/>
      <c r="V32" s="27"/>
      <c r="W32">
        <v>0</v>
      </c>
      <c r="Z32">
        <v>3.8653</v>
      </c>
      <c r="AA32">
        <v>3.8653</v>
      </c>
      <c r="AB32">
        <v>11.0131</v>
      </c>
      <c r="AC32" s="2">
        <v>2</v>
      </c>
      <c r="AD32">
        <v>14</v>
      </c>
      <c r="AE32" s="57">
        <f t="shared" si="0"/>
        <v>167.75027071999997</v>
      </c>
      <c r="AF32" s="59">
        <v>0</v>
      </c>
      <c r="AG32" s="57">
        <v>0</v>
      </c>
      <c r="AH32" s="57">
        <v>164.541706117579</v>
      </c>
      <c r="AI32" s="53"/>
      <c r="AK32" s="54">
        <v>8.5084811202795069E-2</v>
      </c>
      <c r="AL32" s="30">
        <v>1.9090909090909089</v>
      </c>
      <c r="AM32" s="30">
        <v>2.545454545454545</v>
      </c>
      <c r="AN32" s="30">
        <v>0.54545454545454541</v>
      </c>
      <c r="AO32" s="30">
        <v>2.8181818181818179</v>
      </c>
      <c r="AP32" s="30">
        <v>0.2441860465116279</v>
      </c>
      <c r="AQ32" s="30">
        <v>0.32558139534883718</v>
      </c>
      <c r="AR32" s="30">
        <v>6.9767441860465115E-2</v>
      </c>
      <c r="AS32" s="30">
        <v>0.3604651162790698</v>
      </c>
      <c r="AT32" s="27">
        <v>0.82</v>
      </c>
      <c r="AU32" s="27">
        <v>3.44</v>
      </c>
      <c r="AV32" s="27">
        <v>2.62</v>
      </c>
      <c r="AW32" s="27">
        <v>2.6390909090909092</v>
      </c>
      <c r="AX32">
        <v>2.6390909090909092</v>
      </c>
      <c r="AY32">
        <v>5.9791810459090904</v>
      </c>
      <c r="BB32" s="62">
        <v>0.53381265134868672</v>
      </c>
      <c r="BC32" s="65">
        <v>7</v>
      </c>
      <c r="BF32" s="65">
        <v>4.2542405601397527E-2</v>
      </c>
      <c r="BG32">
        <v>8.5084811202795069E-2</v>
      </c>
      <c r="BH32">
        <v>4.2542405601397527E-2</v>
      </c>
      <c r="BI32">
        <v>0.53381265134868672</v>
      </c>
    </row>
    <row r="33" spans="1:61" x14ac:dyDescent="0.3">
      <c r="A33" s="2" t="s">
        <v>12</v>
      </c>
      <c r="B33" s="15" t="s">
        <v>701</v>
      </c>
      <c r="C33" s="15"/>
      <c r="F33" s="2">
        <v>3.8</v>
      </c>
      <c r="G33" s="2" t="s">
        <v>134</v>
      </c>
      <c r="H33" s="11">
        <v>-1</v>
      </c>
      <c r="I33">
        <v>-1</v>
      </c>
      <c r="J33" s="11" t="s">
        <v>1149</v>
      </c>
      <c r="L33" s="27">
        <v>0</v>
      </c>
      <c r="M33">
        <v>0</v>
      </c>
      <c r="N33">
        <v>1</v>
      </c>
      <c r="O33" s="2">
        <v>3.8460000000000001</v>
      </c>
      <c r="P33" s="2">
        <v>3.8460000000000001</v>
      </c>
      <c r="Q33" s="2">
        <v>11.1</v>
      </c>
      <c r="R33" s="2" t="s">
        <v>439</v>
      </c>
      <c r="T33" s="27">
        <v>0</v>
      </c>
      <c r="U33" s="27"/>
      <c r="V33" s="27"/>
      <c r="W33">
        <v>0</v>
      </c>
      <c r="Z33">
        <v>3.8445</v>
      </c>
      <c r="AA33">
        <v>3.8445</v>
      </c>
      <c r="AB33">
        <v>11.03</v>
      </c>
      <c r="AC33" s="2">
        <v>2</v>
      </c>
      <c r="AD33">
        <v>14</v>
      </c>
      <c r="AE33" s="57">
        <f t="shared" si="0"/>
        <v>164.1880476</v>
      </c>
      <c r="AF33" s="59">
        <v>0</v>
      </c>
      <c r="AG33" s="57">
        <v>0</v>
      </c>
      <c r="AH33" s="57">
        <v>163.0253881575</v>
      </c>
      <c r="AI33" s="53"/>
      <c r="AK33" s="54">
        <v>8.5876194856683907E-2</v>
      </c>
      <c r="AL33" s="30">
        <v>1.9090909090909089</v>
      </c>
      <c r="AM33" s="30">
        <v>2.545454545454545</v>
      </c>
      <c r="AN33" s="30">
        <v>0.54545454545454541</v>
      </c>
      <c r="AO33" s="30">
        <v>2.9090909090909092</v>
      </c>
      <c r="AP33" s="30">
        <v>0.2413793103448276</v>
      </c>
      <c r="AQ33" s="30">
        <v>0.32183908045977011</v>
      </c>
      <c r="AR33" s="30">
        <v>6.8965517241379309E-2</v>
      </c>
      <c r="AS33" s="30">
        <v>0.36781609195402298</v>
      </c>
      <c r="AT33" s="27">
        <v>0.82</v>
      </c>
      <c r="AU33" s="27">
        <v>3.44</v>
      </c>
      <c r="AV33" s="27">
        <v>2.62</v>
      </c>
      <c r="AW33" s="27">
        <v>2.64</v>
      </c>
      <c r="AX33">
        <v>2.64</v>
      </c>
      <c r="AY33">
        <v>5.9811382595454541</v>
      </c>
      <c r="BB33" s="62">
        <v>0.53809297903977493</v>
      </c>
      <c r="BC33" s="65">
        <v>7</v>
      </c>
      <c r="BF33" s="65">
        <v>4.2938097428341947E-2</v>
      </c>
      <c r="BG33">
        <v>8.5876194856683907E-2</v>
      </c>
      <c r="BH33">
        <v>4.2938097428341947E-2</v>
      </c>
      <c r="BI33">
        <v>0.53809297903977493</v>
      </c>
    </row>
    <row r="34" spans="1:61" x14ac:dyDescent="0.3">
      <c r="A34" s="2" t="s">
        <v>13</v>
      </c>
      <c r="B34" s="15" t="s">
        <v>702</v>
      </c>
      <c r="C34" s="15"/>
      <c r="F34" s="2">
        <v>3.8</v>
      </c>
      <c r="G34" s="2" t="s">
        <v>134</v>
      </c>
      <c r="H34" s="11">
        <v>-1</v>
      </c>
      <c r="I34">
        <v>-1</v>
      </c>
      <c r="J34" t="s">
        <v>1151</v>
      </c>
      <c r="L34" s="27">
        <v>0</v>
      </c>
      <c r="M34">
        <v>0</v>
      </c>
      <c r="N34">
        <v>1</v>
      </c>
      <c r="O34" s="2">
        <v>3.8420000000000001</v>
      </c>
      <c r="P34" s="2">
        <v>3.8420000000000001</v>
      </c>
      <c r="Q34" s="2">
        <v>11.11</v>
      </c>
      <c r="R34" s="2" t="s">
        <v>439</v>
      </c>
      <c r="T34" s="27">
        <v>0</v>
      </c>
      <c r="U34" s="27"/>
      <c r="V34" s="27"/>
      <c r="W34">
        <v>0</v>
      </c>
      <c r="Z34">
        <v>3.8252000000000002</v>
      </c>
      <c r="AA34">
        <v>3.8252000000000002</v>
      </c>
      <c r="AB34">
        <v>11.013500000000001</v>
      </c>
      <c r="AC34" s="2">
        <v>2</v>
      </c>
      <c r="AD34">
        <v>14</v>
      </c>
      <c r="AE34" s="57">
        <f t="shared" si="0"/>
        <v>163.99431004000002</v>
      </c>
      <c r="AF34" s="59">
        <v>0</v>
      </c>
      <c r="AG34" s="57">
        <v>0</v>
      </c>
      <c r="AH34" s="57">
        <v>161.15123953304001</v>
      </c>
      <c r="AI34" s="53"/>
      <c r="AK34" s="54">
        <v>8.6874913531953646E-2</v>
      </c>
      <c r="AL34" s="30">
        <v>1.9090909090909089</v>
      </c>
      <c r="AM34" s="30">
        <v>2.545454545454545</v>
      </c>
      <c r="AN34" s="30">
        <v>0.54545454545454541</v>
      </c>
      <c r="AO34" s="30">
        <v>3.0909090909090908</v>
      </c>
      <c r="AP34" s="30">
        <v>0.2359550561797753</v>
      </c>
      <c r="AQ34" s="30">
        <v>0.3146067415730337</v>
      </c>
      <c r="AR34" s="30">
        <v>6.7415730337078636E-2</v>
      </c>
      <c r="AS34" s="30">
        <v>0.38202247191011229</v>
      </c>
      <c r="AT34" s="27">
        <v>0.82</v>
      </c>
      <c r="AU34" s="27">
        <v>3.44</v>
      </c>
      <c r="AV34" s="27">
        <v>2.62</v>
      </c>
      <c r="AW34" s="27">
        <v>2.642727272727273</v>
      </c>
      <c r="AX34">
        <v>2.642727272727273</v>
      </c>
      <c r="AY34">
        <v>5.9894662913636356</v>
      </c>
      <c r="BB34" s="62">
        <v>0.54194665977883461</v>
      </c>
      <c r="BC34" s="65">
        <v>7</v>
      </c>
      <c r="BF34" s="65">
        <v>4.3437456765976823E-2</v>
      </c>
      <c r="BG34">
        <v>8.6874913531953646E-2</v>
      </c>
      <c r="BH34">
        <v>4.3437456765976823E-2</v>
      </c>
      <c r="BI34">
        <v>0.54194665977883461</v>
      </c>
    </row>
    <row r="35" spans="1:61" x14ac:dyDescent="0.3">
      <c r="A35" s="2" t="s">
        <v>30</v>
      </c>
      <c r="B35" s="15" t="s">
        <v>713</v>
      </c>
      <c r="C35" s="15"/>
      <c r="F35" s="2">
        <v>3.36</v>
      </c>
      <c r="G35" s="2" t="s">
        <v>29</v>
      </c>
      <c r="H35" s="11">
        <v>-1</v>
      </c>
      <c r="I35" t="s">
        <v>626</v>
      </c>
      <c r="J35"/>
      <c r="L35" s="27">
        <v>0</v>
      </c>
      <c r="M35">
        <v>4</v>
      </c>
      <c r="N35">
        <v>0</v>
      </c>
      <c r="O35" s="2">
        <v>5.4324000000000003</v>
      </c>
      <c r="P35" s="2">
        <v>5.4151999999999996</v>
      </c>
      <c r="Q35" s="2">
        <v>40.78</v>
      </c>
      <c r="T35" s="27">
        <v>0</v>
      </c>
      <c r="U35" s="27"/>
      <c r="V35" s="27"/>
      <c r="W35">
        <v>5.4234</v>
      </c>
      <c r="X35">
        <v>5.4020999999999999</v>
      </c>
      <c r="Y35">
        <v>40.593499999999999</v>
      </c>
      <c r="Z35">
        <v>0</v>
      </c>
      <c r="AC35" s="2" t="s">
        <v>464</v>
      </c>
      <c r="AD35">
        <v>30</v>
      </c>
      <c r="AE35" s="57">
        <f t="shared" si="0"/>
        <v>1199.6469745344</v>
      </c>
      <c r="AF35" s="59">
        <v>0</v>
      </c>
      <c r="AG35" s="57">
        <v>1189.2981797145901</v>
      </c>
      <c r="AH35" s="57">
        <v>0</v>
      </c>
      <c r="AI35" s="53"/>
      <c r="AJ35" s="54">
        <v>0.1008998433250758</v>
      </c>
      <c r="AL35" s="30">
        <v>2</v>
      </c>
      <c r="AM35" s="30">
        <v>3</v>
      </c>
      <c r="AN35" s="30">
        <v>2</v>
      </c>
      <c r="AO35" s="30">
        <v>2.333333333333333</v>
      </c>
      <c r="AP35" s="30">
        <v>0.2142857142857143</v>
      </c>
      <c r="AQ35" s="30">
        <v>0.3214285714285714</v>
      </c>
      <c r="AR35" s="30">
        <v>0.2142857142857143</v>
      </c>
      <c r="AS35" s="30">
        <v>0.25</v>
      </c>
      <c r="AT35" s="27">
        <v>1</v>
      </c>
      <c r="AU35" s="27">
        <v>3.44</v>
      </c>
      <c r="AV35" s="27">
        <v>2.44</v>
      </c>
      <c r="AW35" s="27">
        <v>2.7850000000000001</v>
      </c>
      <c r="AX35">
        <v>2.7850000000000001</v>
      </c>
      <c r="AY35">
        <v>6.1010684060416667</v>
      </c>
      <c r="BC35" s="65">
        <v>15</v>
      </c>
      <c r="BE35" s="65">
        <v>5.0449921662537908E-2</v>
      </c>
      <c r="BG35">
        <v>0.1008998433250758</v>
      </c>
      <c r="BH35">
        <v>5.0449921662537908E-2</v>
      </c>
      <c r="BI35">
        <v>0</v>
      </c>
    </row>
    <row r="36" spans="1:61" x14ac:dyDescent="0.3">
      <c r="A36" s="2" t="s">
        <v>31</v>
      </c>
      <c r="B36" s="15" t="s">
        <v>714</v>
      </c>
      <c r="C36" s="15"/>
      <c r="F36" s="2">
        <v>3.02</v>
      </c>
      <c r="G36" s="2" t="s">
        <v>29</v>
      </c>
      <c r="H36" s="11">
        <v>-1</v>
      </c>
      <c r="I36">
        <v>-1</v>
      </c>
      <c r="J36" t="s">
        <v>1152</v>
      </c>
      <c r="L36" s="27">
        <v>0</v>
      </c>
      <c r="M36">
        <v>0</v>
      </c>
      <c r="N36">
        <v>4</v>
      </c>
      <c r="O36" s="2" t="s">
        <v>464</v>
      </c>
      <c r="P36" s="2" t="s">
        <v>464</v>
      </c>
      <c r="Q36" s="2" t="s">
        <v>464</v>
      </c>
      <c r="T36" s="27">
        <v>0</v>
      </c>
      <c r="U36" s="27"/>
      <c r="V36" s="27"/>
      <c r="W36">
        <v>0</v>
      </c>
      <c r="Z36">
        <v>41.36</v>
      </c>
      <c r="AA36">
        <v>5.4370000000000003</v>
      </c>
      <c r="AB36">
        <v>5.55</v>
      </c>
      <c r="AC36" s="2" t="s">
        <v>464</v>
      </c>
      <c r="AD36">
        <v>30</v>
      </c>
      <c r="AE36" s="57" t="e">
        <f t="shared" si="0"/>
        <v>#VALUE!</v>
      </c>
      <c r="AF36" s="59">
        <v>0</v>
      </c>
      <c r="AG36" s="57">
        <v>0</v>
      </c>
      <c r="AH36" s="57">
        <v>1248.0524760000001</v>
      </c>
      <c r="AI36" s="53"/>
      <c r="AK36" s="54">
        <v>9.6149803239523393E-2</v>
      </c>
      <c r="AL36" s="30">
        <v>2</v>
      </c>
      <c r="AM36" s="30">
        <v>3.083333333333333</v>
      </c>
      <c r="AN36" s="30">
        <v>2.416666666666667</v>
      </c>
      <c r="AO36" s="30">
        <v>2.916666666666667</v>
      </c>
      <c r="AP36" s="30">
        <v>0.192</v>
      </c>
      <c r="AQ36" s="30">
        <v>0.29599999999999999</v>
      </c>
      <c r="AR36" s="30">
        <v>0.23200000000000001</v>
      </c>
      <c r="AS36" s="30">
        <v>0.28000000000000003</v>
      </c>
      <c r="AT36" s="27">
        <v>1.54</v>
      </c>
      <c r="AU36" s="27">
        <v>3.44</v>
      </c>
      <c r="AV36" s="27">
        <v>1.9</v>
      </c>
      <c r="AW36" s="27">
        <v>2.840416666666667</v>
      </c>
      <c r="AX36">
        <v>2.840416666666667</v>
      </c>
      <c r="AY36">
        <v>6.1351453775000007</v>
      </c>
      <c r="BC36" s="65">
        <v>15</v>
      </c>
      <c r="BF36" s="65">
        <v>4.8074901619761697E-2</v>
      </c>
      <c r="BG36">
        <v>9.6149803239523393E-2</v>
      </c>
      <c r="BH36">
        <v>4.8074901619761697E-2</v>
      </c>
      <c r="BI36">
        <v>0</v>
      </c>
    </row>
    <row r="37" spans="1:61" x14ac:dyDescent="0.3">
      <c r="A37" s="2" t="s">
        <v>19</v>
      </c>
      <c r="B37" s="15" t="s">
        <v>709</v>
      </c>
      <c r="C37" s="15"/>
      <c r="F37" s="2">
        <v>3.18</v>
      </c>
      <c r="G37" s="2" t="s">
        <v>29</v>
      </c>
      <c r="H37" s="11" t="s">
        <v>542</v>
      </c>
      <c r="I37">
        <v>-1</v>
      </c>
      <c r="J37"/>
      <c r="L37" s="27">
        <v>1</v>
      </c>
      <c r="M37">
        <v>0</v>
      </c>
      <c r="N37">
        <v>0</v>
      </c>
      <c r="O37" s="2" t="s">
        <v>464</v>
      </c>
      <c r="P37" s="2" t="s">
        <v>464</v>
      </c>
      <c r="Q37" s="2" t="s">
        <v>464</v>
      </c>
      <c r="T37" s="27">
        <v>13.83861243</v>
      </c>
      <c r="U37" s="27">
        <v>13.83861243</v>
      </c>
      <c r="V37" s="27">
        <v>13.83861243</v>
      </c>
      <c r="W37">
        <v>0</v>
      </c>
      <c r="Z37">
        <v>0</v>
      </c>
      <c r="AC37" s="2">
        <v>2</v>
      </c>
      <c r="AD37">
        <v>18</v>
      </c>
      <c r="AE37" s="57" t="e">
        <f t="shared" si="0"/>
        <v>#VALUE!</v>
      </c>
      <c r="AF37" s="59">
        <v>208.2630581553295</v>
      </c>
      <c r="AG37" s="57">
        <v>0</v>
      </c>
      <c r="AH37" s="57">
        <v>0</v>
      </c>
      <c r="AI37" s="53">
        <v>8.6429154356194082E-2</v>
      </c>
      <c r="AL37" s="30">
        <v>1.857142857142857</v>
      </c>
      <c r="AM37" s="30">
        <v>3</v>
      </c>
      <c r="AN37" s="30">
        <v>2</v>
      </c>
      <c r="AO37" s="30">
        <v>2</v>
      </c>
      <c r="AP37" s="30">
        <v>0.20967741935483869</v>
      </c>
      <c r="AQ37" s="30">
        <v>0.33870967741935482</v>
      </c>
      <c r="AR37" s="30">
        <v>0.22580645161290319</v>
      </c>
      <c r="AS37" s="30">
        <v>0.22580645161290319</v>
      </c>
      <c r="AT37" s="27">
        <v>1</v>
      </c>
      <c r="AU37" s="27">
        <v>3.44</v>
      </c>
      <c r="AV37" s="27">
        <v>2.44</v>
      </c>
      <c r="AW37" s="27">
        <v>2.8</v>
      </c>
      <c r="AX37">
        <v>2.8</v>
      </c>
      <c r="AY37">
        <v>6.2020864082142868</v>
      </c>
      <c r="AZ37" s="62">
        <v>0.47541563854575991</v>
      </c>
      <c r="BC37" s="65">
        <v>9</v>
      </c>
      <c r="BD37" s="65">
        <v>4.3214577178097048E-2</v>
      </c>
      <c r="BG37">
        <v>8.6429154356194082E-2</v>
      </c>
      <c r="BH37">
        <v>4.3214577178097048E-2</v>
      </c>
      <c r="BI37">
        <v>0.47541563854575991</v>
      </c>
    </row>
    <row r="38" spans="1:61" x14ac:dyDescent="0.3">
      <c r="A38" s="2" t="s">
        <v>25</v>
      </c>
      <c r="B38" s="15" t="s">
        <v>712</v>
      </c>
      <c r="C38" s="15"/>
      <c r="F38" s="2">
        <v>2.88</v>
      </c>
      <c r="G38" s="2" t="s">
        <v>29</v>
      </c>
      <c r="H38" s="11" t="s">
        <v>545</v>
      </c>
      <c r="I38" t="s">
        <v>625</v>
      </c>
      <c r="J38"/>
      <c r="L38" s="27">
        <v>1</v>
      </c>
      <c r="M38">
        <v>4</v>
      </c>
      <c r="N38">
        <v>0</v>
      </c>
      <c r="O38" s="2" t="s">
        <v>464</v>
      </c>
      <c r="P38" s="2" t="s">
        <v>464</v>
      </c>
      <c r="Q38" s="2" t="s">
        <v>464</v>
      </c>
      <c r="T38" s="27">
        <v>12.868820120000001</v>
      </c>
      <c r="U38" s="27">
        <v>12.868820120000001</v>
      </c>
      <c r="V38" s="27">
        <v>12.868820120000001</v>
      </c>
      <c r="W38">
        <v>5.5453000000000001</v>
      </c>
      <c r="X38">
        <v>5.5453000000000001</v>
      </c>
      <c r="Y38">
        <v>25.686699999999998</v>
      </c>
      <c r="Z38">
        <v>0</v>
      </c>
      <c r="AC38" s="2">
        <v>2</v>
      </c>
      <c r="AD38">
        <v>18</v>
      </c>
      <c r="AE38" s="57" t="e">
        <f t="shared" si="0"/>
        <v>#VALUE!</v>
      </c>
      <c r="AF38" s="59">
        <v>197.4403766939285</v>
      </c>
      <c r="AG38" s="57">
        <v>789.87506903020289</v>
      </c>
      <c r="AH38" s="57">
        <v>0</v>
      </c>
      <c r="AI38" s="53">
        <v>9.1166762854710051E-2</v>
      </c>
      <c r="AJ38" s="54">
        <v>9.1153655588092616E-2</v>
      </c>
      <c r="AL38" s="30">
        <v>1.857142857142857</v>
      </c>
      <c r="AM38" s="30">
        <v>3.1428571428571428</v>
      </c>
      <c r="AN38" s="30">
        <v>2.714285714285714</v>
      </c>
      <c r="AO38" s="30">
        <v>3</v>
      </c>
      <c r="AP38" s="30">
        <v>0.17333333333333331</v>
      </c>
      <c r="AQ38" s="30">
        <v>0.29333333333333328</v>
      </c>
      <c r="AR38" s="30">
        <v>0.25333333333333341</v>
      </c>
      <c r="AS38" s="30">
        <v>0.28000000000000003</v>
      </c>
      <c r="AT38" s="27">
        <v>1.6</v>
      </c>
      <c r="AU38" s="27">
        <v>3.44</v>
      </c>
      <c r="AV38" s="27">
        <v>1.84</v>
      </c>
      <c r="AW38" s="27">
        <v>2.895</v>
      </c>
      <c r="AX38">
        <v>2.895</v>
      </c>
      <c r="AY38">
        <v>6.260504073571429</v>
      </c>
      <c r="AZ38" s="62">
        <v>0.51995616258071919</v>
      </c>
      <c r="BA38" s="62">
        <v>0.51988140722208986</v>
      </c>
      <c r="BC38" s="65">
        <v>9</v>
      </c>
      <c r="BD38" s="65">
        <v>4.5583381427355033E-2</v>
      </c>
      <c r="BE38" s="65">
        <v>4.5576827794046308E-2</v>
      </c>
      <c r="BG38">
        <v>9.1160209221401334E-2</v>
      </c>
      <c r="BH38">
        <v>4.5580104610700667E-2</v>
      </c>
      <c r="BI38">
        <v>0.51991878490140453</v>
      </c>
    </row>
    <row r="39" spans="1:61" x14ac:dyDescent="0.3">
      <c r="A39" s="2" t="s">
        <v>32</v>
      </c>
      <c r="B39" s="15" t="s">
        <v>885</v>
      </c>
      <c r="C39" s="15"/>
      <c r="F39" s="2">
        <v>3.44</v>
      </c>
      <c r="G39" s="2" t="s">
        <v>29</v>
      </c>
      <c r="H39" s="11">
        <v>-1</v>
      </c>
      <c r="I39">
        <v>-1</v>
      </c>
      <c r="J39" t="s">
        <v>1153</v>
      </c>
      <c r="L39" s="27">
        <v>0</v>
      </c>
      <c r="M39">
        <v>0</v>
      </c>
      <c r="O39" s="2">
        <v>3.9</v>
      </c>
      <c r="P39" s="2">
        <v>3.9</v>
      </c>
      <c r="Q39" s="2">
        <v>29.65</v>
      </c>
      <c r="R39" s="2" t="s">
        <v>472</v>
      </c>
      <c r="T39" s="27">
        <v>0</v>
      </c>
      <c r="U39" s="27"/>
      <c r="V39" s="27"/>
      <c r="W39">
        <v>0</v>
      </c>
      <c r="AC39" s="2" t="s">
        <v>464</v>
      </c>
      <c r="AD39">
        <v>20</v>
      </c>
      <c r="AE39" s="57">
        <f t="shared" si="0"/>
        <v>450.97649999999993</v>
      </c>
      <c r="AF39" s="59">
        <v>0</v>
      </c>
      <c r="AG39" s="57">
        <v>0</v>
      </c>
      <c r="AI39" s="53"/>
      <c r="AL39" s="30">
        <v>1.774193548387097</v>
      </c>
      <c r="AM39" s="30">
        <v>2.580645161290323</v>
      </c>
      <c r="AN39" s="30">
        <v>0.80645161290322576</v>
      </c>
      <c r="AO39" s="30">
        <v>0</v>
      </c>
      <c r="AP39" s="30">
        <v>0.34375</v>
      </c>
      <c r="AQ39" s="30">
        <v>0.5</v>
      </c>
      <c r="AR39" s="30">
        <v>0.15625</v>
      </c>
      <c r="AS39" s="30">
        <v>0</v>
      </c>
      <c r="AT39" s="27">
        <v>0.82</v>
      </c>
      <c r="AU39" s="27">
        <v>3.44</v>
      </c>
      <c r="AV39" s="27">
        <v>2.62</v>
      </c>
      <c r="AW39" s="27">
        <v>2.6877419354838712</v>
      </c>
      <c r="AX39">
        <v>2.6877419354838712</v>
      </c>
      <c r="AY39">
        <v>6.0811360720967738</v>
      </c>
      <c r="BB39" s="62">
        <v>0</v>
      </c>
      <c r="BC39" s="65">
        <v>10</v>
      </c>
      <c r="BG39">
        <v>0</v>
      </c>
      <c r="BH39">
        <v>0</v>
      </c>
      <c r="BI39">
        <v>0</v>
      </c>
    </row>
    <row r="40" spans="1:61" x14ac:dyDescent="0.3">
      <c r="A40" s="5" t="s">
        <v>1212</v>
      </c>
      <c r="B40" s="45" t="s">
        <v>979</v>
      </c>
      <c r="C40" s="41"/>
      <c r="D40" s="5"/>
      <c r="E40" s="5"/>
      <c r="F40" s="5">
        <v>3.09</v>
      </c>
      <c r="G40" s="5" t="s">
        <v>29</v>
      </c>
      <c r="H40" s="42">
        <v>-2</v>
      </c>
      <c r="I40" s="5">
        <v>-1</v>
      </c>
      <c r="J40" s="5"/>
      <c r="K40" s="5"/>
      <c r="L40" s="43">
        <v>0</v>
      </c>
      <c r="M40">
        <v>0</v>
      </c>
      <c r="N40">
        <v>0</v>
      </c>
      <c r="O40" s="5" t="s">
        <v>464</v>
      </c>
      <c r="P40" s="5" t="s">
        <v>464</v>
      </c>
      <c r="Q40" s="5" t="s">
        <v>464</v>
      </c>
      <c r="R40" s="5"/>
      <c r="S40" s="5"/>
      <c r="T40" s="43">
        <v>0</v>
      </c>
      <c r="U40" s="43"/>
      <c r="V40" s="43"/>
      <c r="W40">
        <v>0</v>
      </c>
      <c r="Z40">
        <v>0</v>
      </c>
      <c r="AC40" s="5" t="s">
        <v>464</v>
      </c>
      <c r="AD40" s="5">
        <v>20</v>
      </c>
      <c r="AE40" s="57" t="e">
        <f t="shared" si="0"/>
        <v>#VALUE!</v>
      </c>
      <c r="AF40" s="59">
        <v>0</v>
      </c>
      <c r="AG40" s="57">
        <v>0</v>
      </c>
      <c r="AH40" s="57">
        <v>0</v>
      </c>
      <c r="AI40" s="53"/>
      <c r="AL40" s="5">
        <v>1.774193548387097</v>
      </c>
      <c r="AM40" s="5">
        <v>2.67741935483871</v>
      </c>
      <c r="AN40" s="5">
        <v>1.290322580645161</v>
      </c>
      <c r="AO40" s="5">
        <v>0.67741935483870963</v>
      </c>
      <c r="AP40" s="5">
        <v>0.27638190954773872</v>
      </c>
      <c r="AQ40" s="5">
        <v>0.41708542713567842</v>
      </c>
      <c r="AR40" s="5">
        <v>0.20100502512562821</v>
      </c>
      <c r="AS40" s="5">
        <v>0.1055276381909548</v>
      </c>
      <c r="AT40" s="43">
        <v>0.82</v>
      </c>
      <c r="AU40" s="43">
        <v>3.44</v>
      </c>
      <c r="AV40" s="43">
        <v>2.62</v>
      </c>
      <c r="AW40" s="43">
        <v>2.7520967741935478</v>
      </c>
      <c r="AX40" s="5">
        <v>2.7520967741935478</v>
      </c>
      <c r="AY40" s="5">
        <v>6.1207093292741934</v>
      </c>
      <c r="BC40" s="65">
        <v>10</v>
      </c>
      <c r="BG40">
        <v>0</v>
      </c>
      <c r="BH40">
        <v>0</v>
      </c>
      <c r="BI40">
        <v>0</v>
      </c>
    </row>
    <row r="41" spans="1:61" x14ac:dyDescent="0.3">
      <c r="A41" s="5" t="s">
        <v>33</v>
      </c>
      <c r="B41" s="41" t="s">
        <v>886</v>
      </c>
      <c r="C41" s="41"/>
      <c r="D41" s="5"/>
      <c r="E41" s="5"/>
      <c r="F41" s="5">
        <v>3.06</v>
      </c>
      <c r="G41" s="5" t="s">
        <v>29</v>
      </c>
      <c r="H41" s="42">
        <v>-2</v>
      </c>
      <c r="I41" s="5">
        <v>-1</v>
      </c>
      <c r="J41" s="5"/>
      <c r="K41" s="5"/>
      <c r="L41" s="43">
        <v>0</v>
      </c>
      <c r="M41">
        <v>0</v>
      </c>
      <c r="N41">
        <v>0</v>
      </c>
      <c r="O41" s="5" t="s">
        <v>464</v>
      </c>
      <c r="P41" s="5" t="s">
        <v>464</v>
      </c>
      <c r="Q41" s="5" t="s">
        <v>464</v>
      </c>
      <c r="R41" s="5"/>
      <c r="S41" s="5"/>
      <c r="T41" s="43">
        <v>0</v>
      </c>
      <c r="U41" s="43"/>
      <c r="V41" s="43"/>
      <c r="W41">
        <v>0</v>
      </c>
      <c r="Z41">
        <v>0</v>
      </c>
      <c r="AC41" s="5" t="s">
        <v>464</v>
      </c>
      <c r="AD41" s="5">
        <v>20</v>
      </c>
      <c r="AE41" s="57" t="e">
        <f t="shared" si="0"/>
        <v>#VALUE!</v>
      </c>
      <c r="AF41" s="59">
        <v>0</v>
      </c>
      <c r="AG41" s="57">
        <v>0</v>
      </c>
      <c r="AH41" s="57">
        <v>0</v>
      </c>
      <c r="AI41" s="53"/>
      <c r="AL41" s="5">
        <v>1.774193548387097</v>
      </c>
      <c r="AM41" s="5">
        <v>2.725806451612903</v>
      </c>
      <c r="AN41" s="5">
        <v>1.435483870967742</v>
      </c>
      <c r="AO41" s="5">
        <v>0.90322580645161288</v>
      </c>
      <c r="AP41" s="5">
        <v>0.25943396226415089</v>
      </c>
      <c r="AQ41" s="5">
        <v>0.3985849056603773</v>
      </c>
      <c r="AR41" s="5">
        <v>0.2099056603773585</v>
      </c>
      <c r="AS41" s="5">
        <v>0.13207547169811321</v>
      </c>
      <c r="AT41" s="43">
        <v>0.82</v>
      </c>
      <c r="AU41" s="43">
        <v>3.44</v>
      </c>
      <c r="AV41" s="43">
        <v>2.62</v>
      </c>
      <c r="AW41" s="43">
        <v>2.7669354838709679</v>
      </c>
      <c r="AX41" s="5">
        <v>2.7669354838709679</v>
      </c>
      <c r="AY41" s="5">
        <v>6.1375918448387097</v>
      </c>
      <c r="BC41" s="65">
        <v>10</v>
      </c>
      <c r="BG41">
        <v>0</v>
      </c>
      <c r="BH41">
        <v>0</v>
      </c>
      <c r="BI41">
        <v>0</v>
      </c>
    </row>
    <row r="42" spans="1:61" x14ac:dyDescent="0.3">
      <c r="A42" s="2" t="s">
        <v>34</v>
      </c>
      <c r="B42" s="15" t="s">
        <v>715</v>
      </c>
      <c r="C42" s="15"/>
      <c r="F42" s="2">
        <v>3.31</v>
      </c>
      <c r="G42" s="2" t="s">
        <v>29</v>
      </c>
      <c r="H42" s="11" t="s">
        <v>546</v>
      </c>
      <c r="I42" t="s">
        <v>627</v>
      </c>
      <c r="J42"/>
      <c r="L42" s="27">
        <v>1</v>
      </c>
      <c r="M42">
        <v>2</v>
      </c>
      <c r="N42">
        <v>0</v>
      </c>
      <c r="O42" s="2">
        <v>3.9</v>
      </c>
      <c r="P42" s="2">
        <v>3.9</v>
      </c>
      <c r="Q42" s="2">
        <v>29.65</v>
      </c>
      <c r="R42" s="2" t="s">
        <v>440</v>
      </c>
      <c r="T42" s="27">
        <v>3.9086759899999999</v>
      </c>
      <c r="U42" s="27">
        <v>3.908676100000001</v>
      </c>
      <c r="V42" s="27">
        <v>10.552604730000001</v>
      </c>
      <c r="W42">
        <v>3.899</v>
      </c>
      <c r="X42">
        <v>3.899</v>
      </c>
      <c r="Y42">
        <v>20.399989999999999</v>
      </c>
      <c r="Z42">
        <v>0</v>
      </c>
      <c r="AC42" s="2" t="s">
        <v>464</v>
      </c>
      <c r="AD42">
        <v>14</v>
      </c>
      <c r="AE42" s="57">
        <f t="shared" si="0"/>
        <v>450.97649999999993</v>
      </c>
      <c r="AF42" s="59">
        <v>155.59136328639269</v>
      </c>
      <c r="AG42" s="57">
        <v>310.12474837798999</v>
      </c>
      <c r="AH42" s="57">
        <v>0</v>
      </c>
      <c r="AI42" s="53">
        <v>8.9979287437893268E-2</v>
      </c>
      <c r="AJ42" s="54">
        <v>9.0286248183820222E-2</v>
      </c>
      <c r="AL42" s="30">
        <v>2</v>
      </c>
      <c r="AM42" s="30">
        <v>2.333333333333333</v>
      </c>
      <c r="AN42" s="30">
        <v>0.33333333333333331</v>
      </c>
      <c r="AO42" s="30">
        <v>0</v>
      </c>
      <c r="AP42" s="30">
        <v>0.42857142857142849</v>
      </c>
      <c r="AQ42" s="30">
        <v>0.5</v>
      </c>
      <c r="AR42" s="30">
        <v>7.1428571428571425E-2</v>
      </c>
      <c r="AS42" s="30">
        <v>0</v>
      </c>
      <c r="AT42" s="27">
        <v>0.95</v>
      </c>
      <c r="AU42" s="27">
        <v>3.44</v>
      </c>
      <c r="AV42" s="27">
        <v>2.4900000000000002</v>
      </c>
      <c r="AW42" s="27">
        <v>2.500833333333333</v>
      </c>
      <c r="AX42">
        <v>2.500833333333333</v>
      </c>
      <c r="AY42">
        <v>5.6917605187500007</v>
      </c>
      <c r="AZ42" s="62">
        <v>0.58499657192886345</v>
      </c>
      <c r="BA42" s="62">
        <v>0.58699226437317098</v>
      </c>
      <c r="BC42" s="65">
        <v>7</v>
      </c>
      <c r="BD42" s="65">
        <v>4.4989643718946627E-2</v>
      </c>
      <c r="BE42" s="65">
        <v>4.5143124091910111E-2</v>
      </c>
      <c r="BG42">
        <v>9.0132767810856745E-2</v>
      </c>
      <c r="BH42">
        <v>4.5066383905428373E-2</v>
      </c>
      <c r="BI42">
        <v>0.58599441815101727</v>
      </c>
    </row>
    <row r="43" spans="1:61" x14ac:dyDescent="0.3">
      <c r="A43" s="2" t="s">
        <v>35</v>
      </c>
      <c r="B43" s="15" t="s">
        <v>716</v>
      </c>
      <c r="C43" s="15"/>
      <c r="F43" s="2">
        <v>2.98</v>
      </c>
      <c r="G43" s="2" t="s">
        <v>29</v>
      </c>
      <c r="H43" s="11" t="s">
        <v>547</v>
      </c>
      <c r="I43" t="s">
        <v>628</v>
      </c>
      <c r="J43"/>
      <c r="L43" s="27">
        <v>1</v>
      </c>
      <c r="M43">
        <v>1</v>
      </c>
      <c r="N43">
        <v>0</v>
      </c>
      <c r="O43" s="2" t="s">
        <v>464</v>
      </c>
      <c r="P43" s="2" t="s">
        <v>464</v>
      </c>
      <c r="Q43" s="2" t="s">
        <v>464</v>
      </c>
      <c r="R43" s="2" t="s">
        <v>440</v>
      </c>
      <c r="T43" s="27">
        <v>3.969049</v>
      </c>
      <c r="U43" s="27">
        <v>3.969049</v>
      </c>
      <c r="V43" s="27">
        <v>3.969049</v>
      </c>
      <c r="W43">
        <v>4</v>
      </c>
      <c r="X43">
        <v>4.2110000000000003</v>
      </c>
      <c r="Y43">
        <v>3.875</v>
      </c>
      <c r="Z43">
        <v>0</v>
      </c>
      <c r="AC43" s="2" t="s">
        <v>464</v>
      </c>
      <c r="AD43">
        <v>6</v>
      </c>
      <c r="AE43" s="57" t="e">
        <f t="shared" si="0"/>
        <v>#VALUE!</v>
      </c>
      <c r="AF43" s="59">
        <v>62.525817922855822</v>
      </c>
      <c r="AG43" s="57">
        <v>65.270499999999998</v>
      </c>
      <c r="AH43" s="57">
        <v>0</v>
      </c>
      <c r="AI43" s="53">
        <v>9.5960360045234158E-2</v>
      </c>
      <c r="AJ43" s="54">
        <v>9.1925142292459849E-2</v>
      </c>
      <c r="AL43" s="30">
        <v>2</v>
      </c>
      <c r="AM43" s="30">
        <v>2.8</v>
      </c>
      <c r="AN43" s="30">
        <v>2.4</v>
      </c>
      <c r="AO43" s="30">
        <v>2.8</v>
      </c>
      <c r="AP43" s="30">
        <v>0.2</v>
      </c>
      <c r="AQ43" s="30">
        <v>0.28000000000000003</v>
      </c>
      <c r="AR43" s="30">
        <v>0.24</v>
      </c>
      <c r="AS43" s="30">
        <v>0.28000000000000003</v>
      </c>
      <c r="AT43" s="27">
        <v>1.54</v>
      </c>
      <c r="AU43" s="27">
        <v>3.44</v>
      </c>
      <c r="AV43" s="27">
        <v>1.9</v>
      </c>
      <c r="AW43" s="27">
        <v>2.8380000000000001</v>
      </c>
      <c r="AX43">
        <v>2.8380000000000001</v>
      </c>
      <c r="AY43">
        <v>5.9914547000000002</v>
      </c>
      <c r="AZ43" s="62">
        <v>0.58734468850194366</v>
      </c>
      <c r="BA43" s="62">
        <v>0.56264632646033053</v>
      </c>
      <c r="BC43" s="65">
        <v>3</v>
      </c>
      <c r="BD43" s="65">
        <v>4.7980180022617079E-2</v>
      </c>
      <c r="BE43" s="65">
        <v>4.5962571146229918E-2</v>
      </c>
      <c r="BG43">
        <v>9.3942751168847011E-2</v>
      </c>
      <c r="BH43">
        <v>4.6971375584423498E-2</v>
      </c>
      <c r="BI43">
        <v>0.57499550748113704</v>
      </c>
    </row>
    <row r="44" spans="1:61" x14ac:dyDescent="0.3">
      <c r="A44" s="2" t="s">
        <v>37</v>
      </c>
      <c r="B44" s="15" t="s">
        <v>717</v>
      </c>
      <c r="C44" s="15"/>
      <c r="F44" s="2">
        <v>4.04</v>
      </c>
      <c r="G44" s="2" t="s">
        <v>36</v>
      </c>
      <c r="H44" s="11" t="s">
        <v>548</v>
      </c>
      <c r="I44" t="s">
        <v>629</v>
      </c>
      <c r="J44"/>
      <c r="L44" s="27">
        <v>1</v>
      </c>
      <c r="M44">
        <v>2</v>
      </c>
      <c r="N44">
        <v>0</v>
      </c>
      <c r="T44" s="27">
        <v>5.7458564399999998</v>
      </c>
      <c r="U44" s="27">
        <v>5.7458564399999998</v>
      </c>
      <c r="V44" s="27">
        <v>11.67169612</v>
      </c>
      <c r="W44">
        <v>5.6660000000000004</v>
      </c>
      <c r="X44">
        <v>5.6659999999999986</v>
      </c>
      <c r="Y44">
        <v>22.968</v>
      </c>
      <c r="Z44">
        <v>0</v>
      </c>
      <c r="AC44" s="2" t="s">
        <v>464</v>
      </c>
      <c r="AD44">
        <v>30</v>
      </c>
      <c r="AE44" s="57">
        <f t="shared" si="0"/>
        <v>0</v>
      </c>
      <c r="AF44" s="59">
        <v>333.30247418302179</v>
      </c>
      <c r="AG44" s="57">
        <v>638.56770625824583</v>
      </c>
      <c r="AH44" s="57">
        <v>0</v>
      </c>
      <c r="AI44" s="53">
        <v>9.0008332742008132E-2</v>
      </c>
      <c r="AJ44" s="54">
        <v>9.3960279249911127E-2</v>
      </c>
      <c r="AL44" s="30">
        <v>1.833333333333333</v>
      </c>
      <c r="AM44" s="30">
        <v>2.5</v>
      </c>
      <c r="AN44" s="30">
        <v>0.66666666666666663</v>
      </c>
      <c r="AO44" s="30">
        <v>0</v>
      </c>
      <c r="AP44" s="30">
        <v>0.36666666666666659</v>
      </c>
      <c r="AQ44" s="30">
        <v>0.5</v>
      </c>
      <c r="AR44" s="30">
        <v>0.1333333333333333</v>
      </c>
      <c r="AS44" s="30">
        <v>0</v>
      </c>
      <c r="AT44" s="27">
        <v>0.95</v>
      </c>
      <c r="AU44" s="27">
        <v>3.44</v>
      </c>
      <c r="AV44" s="27">
        <v>2.4900000000000002</v>
      </c>
      <c r="AW44" s="27">
        <v>2.614583333333333</v>
      </c>
      <c r="AX44">
        <v>2.614583333333333</v>
      </c>
      <c r="AY44">
        <v>5.9505645781250003</v>
      </c>
      <c r="AZ44" s="62">
        <v>0.54547732833861384</v>
      </c>
      <c r="BA44" s="62">
        <v>0.56942730227099381</v>
      </c>
      <c r="BC44" s="65">
        <v>15</v>
      </c>
      <c r="BD44" s="65">
        <v>4.5004166371004073E-2</v>
      </c>
      <c r="BE44" s="65">
        <v>4.6980139624955557E-2</v>
      </c>
      <c r="BG44">
        <v>9.1984305995959637E-2</v>
      </c>
      <c r="BH44">
        <v>4.5992152997979818E-2</v>
      </c>
      <c r="BI44">
        <v>0.55745231530480388</v>
      </c>
    </row>
    <row r="45" spans="1:61" x14ac:dyDescent="0.3">
      <c r="A45" s="2" t="s">
        <v>38</v>
      </c>
      <c r="B45" s="15" t="s">
        <v>718</v>
      </c>
      <c r="C45" s="15"/>
      <c r="F45" s="2">
        <v>3.91</v>
      </c>
      <c r="G45" s="2" t="s">
        <v>36</v>
      </c>
      <c r="H45" s="11" t="s">
        <v>549</v>
      </c>
      <c r="I45" t="s">
        <v>630</v>
      </c>
      <c r="J45"/>
      <c r="L45" s="27">
        <v>1</v>
      </c>
      <c r="M45">
        <v>1</v>
      </c>
      <c r="N45">
        <v>0</v>
      </c>
      <c r="T45" s="27">
        <v>5.8532381300000003</v>
      </c>
      <c r="U45" s="27">
        <v>5.8532371599999999</v>
      </c>
      <c r="V45" s="27">
        <v>11.912811489999999</v>
      </c>
      <c r="W45">
        <v>5.7946</v>
      </c>
      <c r="X45">
        <v>5.7946</v>
      </c>
      <c r="Y45">
        <v>11.787599999999999</v>
      </c>
      <c r="Z45">
        <v>0</v>
      </c>
      <c r="AC45" s="2" t="s">
        <v>464</v>
      </c>
      <c r="AD45">
        <v>30</v>
      </c>
      <c r="AE45" s="57">
        <f t="shared" si="0"/>
        <v>0</v>
      </c>
      <c r="AF45" s="59">
        <v>353.45760058531442</v>
      </c>
      <c r="AG45" s="57">
        <v>342.77011164986573</v>
      </c>
      <c r="AH45" s="57">
        <v>0</v>
      </c>
      <c r="AI45" s="53">
        <v>8.487580957467307E-2</v>
      </c>
      <c r="AJ45" s="54">
        <v>8.752221672887435E-2</v>
      </c>
      <c r="AL45" s="30">
        <v>1.833333333333333</v>
      </c>
      <c r="AM45" s="30">
        <v>2.5</v>
      </c>
      <c r="AN45" s="30">
        <v>0.66666666666666663</v>
      </c>
      <c r="AO45" s="30">
        <v>0</v>
      </c>
      <c r="AP45" s="30">
        <v>0.36666666666666659</v>
      </c>
      <c r="AQ45" s="30">
        <v>0.5</v>
      </c>
      <c r="AR45" s="30">
        <v>0.1333333333333333</v>
      </c>
      <c r="AS45" s="30">
        <v>0</v>
      </c>
      <c r="AT45" s="27">
        <v>0.89</v>
      </c>
      <c r="AU45" s="27">
        <v>3.44</v>
      </c>
      <c r="AV45" s="27">
        <v>2.5499999999999998</v>
      </c>
      <c r="AW45" s="27">
        <v>2.6020833333333329</v>
      </c>
      <c r="AX45">
        <v>2.6020833333333329</v>
      </c>
      <c r="AY45">
        <v>5.9098726145833336</v>
      </c>
      <c r="AZ45" s="62">
        <v>0.57410011132036598</v>
      </c>
      <c r="BA45" s="62">
        <v>0.59200041353179045</v>
      </c>
      <c r="BC45" s="65">
        <v>15</v>
      </c>
      <c r="BD45" s="65">
        <v>4.2437904787336528E-2</v>
      </c>
      <c r="BE45" s="65">
        <v>4.3761108364437168E-2</v>
      </c>
      <c r="BG45">
        <v>8.619901315177371E-2</v>
      </c>
      <c r="BH45">
        <v>4.3099506575886848E-2</v>
      </c>
      <c r="BI45">
        <v>0.58305026242607827</v>
      </c>
    </row>
    <row r="46" spans="1:61" x14ac:dyDescent="0.3">
      <c r="A46" s="2" t="s">
        <v>39</v>
      </c>
      <c r="B46" s="15" t="s">
        <v>719</v>
      </c>
      <c r="C46" s="15"/>
      <c r="F46" s="2">
        <v>3.79</v>
      </c>
      <c r="G46" s="2" t="s">
        <v>36</v>
      </c>
      <c r="H46" s="11">
        <v>-1</v>
      </c>
      <c r="I46">
        <v>-1</v>
      </c>
      <c r="J46" t="s">
        <v>1154</v>
      </c>
      <c r="L46" s="27">
        <v>0</v>
      </c>
      <c r="M46">
        <v>0</v>
      </c>
      <c r="N46">
        <v>1</v>
      </c>
      <c r="T46" s="27">
        <v>0</v>
      </c>
      <c r="U46" s="27"/>
      <c r="V46" s="27"/>
      <c r="W46">
        <v>0</v>
      </c>
      <c r="Z46">
        <v>5.532</v>
      </c>
      <c r="AA46">
        <v>5.532</v>
      </c>
      <c r="AB46">
        <v>11.016</v>
      </c>
      <c r="AC46" s="2" t="s">
        <v>464</v>
      </c>
      <c r="AD46">
        <v>30</v>
      </c>
      <c r="AE46" s="57">
        <f t="shared" si="0"/>
        <v>0</v>
      </c>
      <c r="AF46" s="59">
        <v>0</v>
      </c>
      <c r="AG46" s="57">
        <v>0</v>
      </c>
      <c r="AH46" s="57">
        <v>291.95700632233962</v>
      </c>
      <c r="AI46" s="53"/>
      <c r="AK46" s="54">
        <v>0.1027548555107393</v>
      </c>
      <c r="AL46" s="30">
        <v>2</v>
      </c>
      <c r="AM46" s="30">
        <v>2.5</v>
      </c>
      <c r="AN46" s="30">
        <v>0.5</v>
      </c>
      <c r="AO46" s="30">
        <v>0</v>
      </c>
      <c r="AP46" s="30">
        <v>0.4</v>
      </c>
      <c r="AQ46" s="30">
        <v>0.5</v>
      </c>
      <c r="AR46" s="30">
        <v>0.1</v>
      </c>
      <c r="AS46" s="30">
        <v>0</v>
      </c>
      <c r="AT46" s="27">
        <v>1</v>
      </c>
      <c r="AU46" s="27">
        <v>3.44</v>
      </c>
      <c r="AV46" s="27">
        <v>2.44</v>
      </c>
      <c r="AW46" s="27">
        <v>2.6316666666666659</v>
      </c>
      <c r="AX46">
        <v>2.6316666666666668</v>
      </c>
      <c r="AY46">
        <v>5.9266157452083332</v>
      </c>
      <c r="BB46" s="62">
        <v>0</v>
      </c>
      <c r="BC46" s="65">
        <v>15</v>
      </c>
      <c r="BF46" s="65">
        <v>5.1377427755369638E-2</v>
      </c>
      <c r="BG46">
        <v>0.1027548555107393</v>
      </c>
      <c r="BH46">
        <v>5.1377427755369638E-2</v>
      </c>
      <c r="BI46">
        <v>0</v>
      </c>
    </row>
    <row r="47" spans="1:61" x14ac:dyDescent="0.3">
      <c r="A47" s="2" t="s">
        <v>40</v>
      </c>
      <c r="B47" s="15" t="s">
        <v>720</v>
      </c>
      <c r="C47" s="15"/>
      <c r="F47" s="2">
        <v>3.85</v>
      </c>
      <c r="G47" s="2" t="s">
        <v>36</v>
      </c>
      <c r="H47" s="11" t="s">
        <v>550</v>
      </c>
      <c r="I47" t="s">
        <v>631</v>
      </c>
      <c r="J47"/>
      <c r="L47" s="27">
        <v>2</v>
      </c>
      <c r="M47">
        <v>2</v>
      </c>
      <c r="N47">
        <v>0</v>
      </c>
      <c r="T47" s="27">
        <v>5.6269875200000001</v>
      </c>
      <c r="U47" s="27">
        <v>5.6269875200000001</v>
      </c>
      <c r="V47" s="27">
        <v>22.749475</v>
      </c>
      <c r="W47">
        <v>5.5670999999999999</v>
      </c>
      <c r="X47">
        <v>5.5670999999999999</v>
      </c>
      <c r="Y47">
        <v>22.4603</v>
      </c>
      <c r="Z47">
        <v>0</v>
      </c>
      <c r="AC47" s="2" t="s">
        <v>464</v>
      </c>
      <c r="AD47">
        <v>30</v>
      </c>
      <c r="AE47" s="57">
        <f t="shared" si="0"/>
        <v>0</v>
      </c>
      <c r="AF47" s="59">
        <v>623.81230762201892</v>
      </c>
      <c r="AG47" s="57">
        <v>602.84300974379039</v>
      </c>
      <c r="AH47" s="57">
        <v>0</v>
      </c>
      <c r="AI47" s="53">
        <v>9.6182776881592519E-2</v>
      </c>
      <c r="AJ47" s="54">
        <v>9.9528399650018556E-2</v>
      </c>
      <c r="AL47" s="30">
        <v>2</v>
      </c>
      <c r="AM47" s="30">
        <v>2.5</v>
      </c>
      <c r="AN47" s="30">
        <v>0.5</v>
      </c>
      <c r="AO47" s="30">
        <v>0</v>
      </c>
      <c r="AP47" s="30">
        <v>0.4</v>
      </c>
      <c r="AQ47" s="30">
        <v>0.5</v>
      </c>
      <c r="AR47" s="30">
        <v>0.1</v>
      </c>
      <c r="AS47" s="30">
        <v>0</v>
      </c>
      <c r="AT47" s="27">
        <v>0.89</v>
      </c>
      <c r="AU47" s="27">
        <v>3.44</v>
      </c>
      <c r="AV47" s="27">
        <v>2.5499999999999998</v>
      </c>
      <c r="AW47" s="27">
        <v>2.6270833333333332</v>
      </c>
      <c r="AX47">
        <v>2.6270833333333332</v>
      </c>
      <c r="AY47">
        <v>5.9103362479166668</v>
      </c>
      <c r="AZ47" s="62">
        <v>0.55608047790729209</v>
      </c>
      <c r="BA47" s="62">
        <v>0</v>
      </c>
      <c r="BC47" s="65">
        <v>15</v>
      </c>
      <c r="BD47" s="65">
        <v>4.8091388440796259E-2</v>
      </c>
      <c r="BE47" s="65">
        <v>4.9764199825009278E-2</v>
      </c>
      <c r="BG47">
        <v>9.7855588265805538E-2</v>
      </c>
      <c r="BH47">
        <v>4.8927794132902769E-2</v>
      </c>
      <c r="BI47">
        <v>0.27804023895364599</v>
      </c>
    </row>
    <row r="48" spans="1:61" x14ac:dyDescent="0.3">
      <c r="A48" s="2" t="s">
        <v>41</v>
      </c>
      <c r="B48" s="15" t="s">
        <v>721</v>
      </c>
      <c r="C48" s="15"/>
      <c r="F48" s="2">
        <v>3.95</v>
      </c>
      <c r="G48" s="2" t="s">
        <v>36</v>
      </c>
      <c r="H48" s="11" t="s">
        <v>551</v>
      </c>
      <c r="I48" t="s">
        <v>632</v>
      </c>
      <c r="J48"/>
      <c r="L48" s="27">
        <v>1</v>
      </c>
      <c r="M48">
        <v>3</v>
      </c>
      <c r="N48">
        <v>0</v>
      </c>
      <c r="T48" s="27">
        <v>9.3662349099999993</v>
      </c>
      <c r="U48" s="27">
        <v>9.3662349099999993</v>
      </c>
      <c r="V48" s="27">
        <v>9.3662351000000008</v>
      </c>
      <c r="W48">
        <v>5.5609999999999999</v>
      </c>
      <c r="X48">
        <v>5.5609999999999999</v>
      </c>
      <c r="Y48">
        <v>26.24</v>
      </c>
      <c r="Z48">
        <v>0</v>
      </c>
      <c r="AC48" s="2" t="s">
        <v>464</v>
      </c>
      <c r="AD48">
        <v>24</v>
      </c>
      <c r="AE48" s="57">
        <f t="shared" si="0"/>
        <v>0</v>
      </c>
      <c r="AF48" s="59">
        <v>238.908881754341</v>
      </c>
      <c r="AG48" s="57">
        <v>702.74902632242595</v>
      </c>
      <c r="AH48" s="57">
        <v>0</v>
      </c>
      <c r="AI48" s="53">
        <v>0.10045670895014321</v>
      </c>
      <c r="AJ48" s="54">
        <v>0.1024547844296349</v>
      </c>
      <c r="AL48" s="30">
        <v>2</v>
      </c>
      <c r="AM48" s="30">
        <v>2.5263157894736841</v>
      </c>
      <c r="AN48" s="30">
        <v>0.52631578947368418</v>
      </c>
      <c r="AO48" s="30">
        <v>0</v>
      </c>
      <c r="AP48" s="30">
        <v>0.39583333333333343</v>
      </c>
      <c r="AQ48" s="30">
        <v>0.5</v>
      </c>
      <c r="AR48" s="30">
        <v>0.1041666666666667</v>
      </c>
      <c r="AS48" s="30">
        <v>0</v>
      </c>
      <c r="AT48" s="27">
        <v>1.1000000000000001</v>
      </c>
      <c r="AU48" s="27">
        <v>3.44</v>
      </c>
      <c r="AV48" s="27">
        <v>2.34</v>
      </c>
      <c r="AW48" s="27">
        <v>2.647368421052632</v>
      </c>
      <c r="AX48">
        <v>2.6473684210526311</v>
      </c>
      <c r="AY48">
        <v>5.9525974578947363</v>
      </c>
      <c r="AZ48" s="62">
        <v>0.55552189395192297</v>
      </c>
      <c r="BA48" s="62">
        <v>0.56657117763069742</v>
      </c>
      <c r="BC48" s="65">
        <v>12</v>
      </c>
      <c r="BD48" s="65">
        <v>5.0228354475071582E-2</v>
      </c>
      <c r="BE48" s="65">
        <v>5.1227392214817473E-2</v>
      </c>
      <c r="BG48">
        <v>0.10145574668988901</v>
      </c>
      <c r="BH48">
        <v>5.0727873344944517E-2</v>
      </c>
      <c r="BI48">
        <v>0.56104653579131014</v>
      </c>
    </row>
    <row r="49" spans="1:61" x14ac:dyDescent="0.3">
      <c r="A49" s="2" t="s">
        <v>39</v>
      </c>
      <c r="B49" s="15" t="s">
        <v>719</v>
      </c>
      <c r="C49" s="15"/>
      <c r="F49" s="2">
        <v>3.79</v>
      </c>
      <c r="G49" s="2" t="s">
        <v>36</v>
      </c>
      <c r="H49" s="11">
        <v>-1</v>
      </c>
      <c r="I49">
        <v>-1</v>
      </c>
      <c r="J49" t="s">
        <v>1154</v>
      </c>
      <c r="L49" s="27">
        <v>0</v>
      </c>
      <c r="M49">
        <v>0</v>
      </c>
      <c r="N49">
        <v>1</v>
      </c>
      <c r="T49" s="27">
        <v>0</v>
      </c>
      <c r="U49" s="27"/>
      <c r="V49" s="27"/>
      <c r="W49">
        <v>0</v>
      </c>
      <c r="Z49">
        <v>5.532</v>
      </c>
      <c r="AA49">
        <v>5.532</v>
      </c>
      <c r="AB49">
        <v>11.016</v>
      </c>
      <c r="AC49" s="2" t="s">
        <v>464</v>
      </c>
      <c r="AD49">
        <v>30</v>
      </c>
      <c r="AE49" s="57">
        <f t="shared" si="0"/>
        <v>0</v>
      </c>
      <c r="AF49" s="59">
        <v>0</v>
      </c>
      <c r="AG49" s="57">
        <v>0</v>
      </c>
      <c r="AH49" s="57">
        <v>291.95700632233962</v>
      </c>
      <c r="AI49" s="53"/>
      <c r="AK49" s="54">
        <v>0.1027548555107393</v>
      </c>
      <c r="AL49" s="30">
        <v>2</v>
      </c>
      <c r="AM49" s="30">
        <v>2.5</v>
      </c>
      <c r="AN49" s="30">
        <v>0.5</v>
      </c>
      <c r="AO49" s="30">
        <v>0</v>
      </c>
      <c r="AP49" s="30">
        <v>0.4</v>
      </c>
      <c r="AQ49" s="30">
        <v>0.5</v>
      </c>
      <c r="AR49" s="30">
        <v>0.1</v>
      </c>
      <c r="AS49" s="30">
        <v>0</v>
      </c>
      <c r="AT49" s="27">
        <v>1</v>
      </c>
      <c r="AU49" s="27">
        <v>3.44</v>
      </c>
      <c r="AV49" s="27">
        <v>2.44</v>
      </c>
      <c r="AW49" s="27">
        <v>2.6316666666666659</v>
      </c>
      <c r="AX49">
        <v>2.6316666666666668</v>
      </c>
      <c r="AY49">
        <v>5.9266157452083332</v>
      </c>
      <c r="BB49" s="62">
        <v>0</v>
      </c>
      <c r="BC49" s="65">
        <v>15</v>
      </c>
      <c r="BF49" s="65">
        <v>5.1377427755369638E-2</v>
      </c>
      <c r="BG49">
        <v>0.1027548555107393</v>
      </c>
      <c r="BH49">
        <v>5.1377427755369638E-2</v>
      </c>
      <c r="BI49">
        <v>0</v>
      </c>
    </row>
    <row r="50" spans="1:61" x14ac:dyDescent="0.3">
      <c r="A50" s="2" t="s">
        <v>42</v>
      </c>
      <c r="B50" s="15" t="s">
        <v>722</v>
      </c>
      <c r="C50" s="15"/>
      <c r="F50" s="2">
        <v>3.82</v>
      </c>
      <c r="G50" s="2" t="s">
        <v>36</v>
      </c>
      <c r="H50" s="11">
        <v>-1</v>
      </c>
      <c r="I50">
        <v>-1</v>
      </c>
      <c r="J50" t="s">
        <v>1155</v>
      </c>
      <c r="L50" s="27">
        <v>0</v>
      </c>
      <c r="M50">
        <v>0</v>
      </c>
      <c r="N50">
        <v>1</v>
      </c>
      <c r="T50" s="27">
        <v>0</v>
      </c>
      <c r="U50" s="27"/>
      <c r="V50" s="27"/>
      <c r="W50">
        <v>0</v>
      </c>
      <c r="Z50">
        <v>5.55</v>
      </c>
      <c r="AA50">
        <v>5.55</v>
      </c>
      <c r="AB50">
        <v>11.066000000000001</v>
      </c>
      <c r="AC50" s="2" t="s">
        <v>464</v>
      </c>
      <c r="AD50">
        <v>30</v>
      </c>
      <c r="AE50" s="57">
        <f t="shared" si="0"/>
        <v>0</v>
      </c>
      <c r="AF50" s="59">
        <v>0</v>
      </c>
      <c r="AG50" s="57">
        <v>0</v>
      </c>
      <c r="AH50" s="57">
        <v>295.19382183577648</v>
      </c>
      <c r="AI50" s="53"/>
      <c r="AK50" s="54">
        <v>0.1016281432092089</v>
      </c>
      <c r="AL50" s="30">
        <v>2</v>
      </c>
      <c r="AM50" s="30">
        <v>2.5</v>
      </c>
      <c r="AN50" s="30">
        <v>0.5</v>
      </c>
      <c r="AO50" s="30">
        <v>0</v>
      </c>
      <c r="AP50" s="30">
        <v>0.4</v>
      </c>
      <c r="AQ50" s="30">
        <v>0.5</v>
      </c>
      <c r="AR50" s="30">
        <v>0.1</v>
      </c>
      <c r="AS50" s="30">
        <v>0</v>
      </c>
      <c r="AT50" s="27">
        <v>0.95</v>
      </c>
      <c r="AU50" s="27">
        <v>3.44</v>
      </c>
      <c r="AV50" s="27">
        <v>2.4900000000000002</v>
      </c>
      <c r="AW50" s="27">
        <v>2.6295833333333332</v>
      </c>
      <c r="AX50">
        <v>2.6295833333333332</v>
      </c>
      <c r="AY50">
        <v>5.9184746406250008</v>
      </c>
      <c r="BB50" s="62">
        <v>0</v>
      </c>
      <c r="BC50" s="65">
        <v>15</v>
      </c>
      <c r="BF50" s="65">
        <v>5.0814071604604473E-2</v>
      </c>
      <c r="BG50">
        <v>0.1016281432092089</v>
      </c>
      <c r="BH50">
        <v>5.0814071604604473E-2</v>
      </c>
      <c r="BI50">
        <v>0</v>
      </c>
    </row>
    <row r="51" spans="1:61" x14ac:dyDescent="0.3">
      <c r="A51" s="2" t="s">
        <v>40</v>
      </c>
      <c r="B51" s="15" t="s">
        <v>720</v>
      </c>
      <c r="C51" s="15"/>
      <c r="F51" s="2">
        <v>3.85</v>
      </c>
      <c r="G51" s="2" t="s">
        <v>36</v>
      </c>
      <c r="H51" s="11" t="s">
        <v>550</v>
      </c>
      <c r="I51" t="s">
        <v>631</v>
      </c>
      <c r="J51"/>
      <c r="L51" s="27">
        <v>2</v>
      </c>
      <c r="M51">
        <v>2</v>
      </c>
      <c r="N51">
        <v>0</v>
      </c>
      <c r="T51" s="27">
        <v>5.6269875200000001</v>
      </c>
      <c r="U51" s="27">
        <v>5.6269875200000001</v>
      </c>
      <c r="V51" s="27">
        <v>22.749475</v>
      </c>
      <c r="W51">
        <v>5.5670999999999999</v>
      </c>
      <c r="X51">
        <v>5.5670999999999999</v>
      </c>
      <c r="Y51">
        <v>22.4603</v>
      </c>
      <c r="Z51">
        <v>0</v>
      </c>
      <c r="AC51" s="2" t="s">
        <v>464</v>
      </c>
      <c r="AD51">
        <v>30</v>
      </c>
      <c r="AE51" s="57">
        <f t="shared" si="0"/>
        <v>0</v>
      </c>
      <c r="AF51" s="59">
        <v>623.81230762201892</v>
      </c>
      <c r="AG51" s="57">
        <v>602.84300974379039</v>
      </c>
      <c r="AH51" s="57">
        <v>0</v>
      </c>
      <c r="AI51" s="53">
        <v>9.6182776881592519E-2</v>
      </c>
      <c r="AJ51" s="54">
        <v>9.9528399650018556E-2</v>
      </c>
      <c r="AL51" s="30">
        <v>2</v>
      </c>
      <c r="AM51" s="30">
        <v>2.5</v>
      </c>
      <c r="AN51" s="30">
        <v>0.5</v>
      </c>
      <c r="AO51" s="30">
        <v>0</v>
      </c>
      <c r="AP51" s="30">
        <v>0.4</v>
      </c>
      <c r="AQ51" s="30">
        <v>0.5</v>
      </c>
      <c r="AR51" s="30">
        <v>0.1</v>
      </c>
      <c r="AS51" s="30">
        <v>0</v>
      </c>
      <c r="AT51" s="27">
        <v>0.89</v>
      </c>
      <c r="AU51" s="27">
        <v>3.44</v>
      </c>
      <c r="AV51" s="27">
        <v>2.5499999999999998</v>
      </c>
      <c r="AW51" s="27">
        <v>2.6270833333333332</v>
      </c>
      <c r="AX51">
        <v>2.6270833333333332</v>
      </c>
      <c r="AY51">
        <v>5.9103362479166668</v>
      </c>
      <c r="AZ51" s="62">
        <v>0.55608047790729209</v>
      </c>
      <c r="BA51" s="62">
        <v>0</v>
      </c>
      <c r="BC51" s="65">
        <v>15</v>
      </c>
      <c r="BD51" s="65">
        <v>4.8091388440796259E-2</v>
      </c>
      <c r="BE51" s="65">
        <v>4.9764199825009278E-2</v>
      </c>
      <c r="BG51">
        <v>9.7855588265805538E-2</v>
      </c>
      <c r="BH51">
        <v>4.8927794132902769E-2</v>
      </c>
      <c r="BI51">
        <v>0.27804023895364599</v>
      </c>
    </row>
    <row r="52" spans="1:61" x14ac:dyDescent="0.3">
      <c r="A52" s="2" t="s">
        <v>43</v>
      </c>
      <c r="B52" s="15" t="s">
        <v>723</v>
      </c>
      <c r="C52" s="15"/>
      <c r="F52" s="2">
        <v>4.07</v>
      </c>
      <c r="G52" s="2" t="s">
        <v>36</v>
      </c>
      <c r="H52" s="11" t="s">
        <v>552</v>
      </c>
      <c r="I52">
        <v>-1</v>
      </c>
      <c r="J52"/>
      <c r="L52" s="27">
        <v>1</v>
      </c>
      <c r="M52">
        <v>0</v>
      </c>
      <c r="N52">
        <v>0</v>
      </c>
      <c r="T52" s="27">
        <v>9.9321903099999993</v>
      </c>
      <c r="U52" s="27">
        <v>9.9321903099999993</v>
      </c>
      <c r="V52" s="27">
        <v>9.9321899499999997</v>
      </c>
      <c r="W52">
        <v>0</v>
      </c>
      <c r="Z52">
        <v>0</v>
      </c>
      <c r="AC52" s="2" t="s">
        <v>464</v>
      </c>
      <c r="AD52">
        <v>24</v>
      </c>
      <c r="AE52" s="57">
        <f t="shared" si="0"/>
        <v>0</v>
      </c>
      <c r="AF52" s="59">
        <v>275.17611786249188</v>
      </c>
      <c r="AG52" s="57">
        <v>0</v>
      </c>
      <c r="AH52" s="57">
        <v>0</v>
      </c>
      <c r="AI52" s="53">
        <v>8.7216871094871057E-2</v>
      </c>
      <c r="AL52" s="30">
        <v>1.8421052631578949</v>
      </c>
      <c r="AM52" s="30">
        <v>2.5263157894736841</v>
      </c>
      <c r="AN52" s="30">
        <v>0.68421052631578949</v>
      </c>
      <c r="AO52" s="30">
        <v>0</v>
      </c>
      <c r="AP52" s="30">
        <v>0.36458333333333343</v>
      </c>
      <c r="AQ52" s="30">
        <v>0.5</v>
      </c>
      <c r="AR52" s="30">
        <v>0.13541666666666671</v>
      </c>
      <c r="AS52" s="30">
        <v>0</v>
      </c>
      <c r="AT52" s="27">
        <v>0.89</v>
      </c>
      <c r="AU52" s="27">
        <v>3.44</v>
      </c>
      <c r="AV52" s="27">
        <v>2.5499999999999998</v>
      </c>
      <c r="AW52" s="27">
        <v>2.6236842105263158</v>
      </c>
      <c r="AX52">
        <v>2.623684210526315</v>
      </c>
      <c r="AY52">
        <v>5.9521582263157891</v>
      </c>
      <c r="AZ52" s="62">
        <v>0.56264133404440497</v>
      </c>
      <c r="BC52" s="65">
        <v>12</v>
      </c>
      <c r="BD52" s="65">
        <v>4.3608435547435528E-2</v>
      </c>
      <c r="BG52">
        <v>8.7216871094871057E-2</v>
      </c>
      <c r="BH52">
        <v>4.3608435547435528E-2</v>
      </c>
      <c r="BI52">
        <v>0.56264133404440497</v>
      </c>
    </row>
    <row r="53" spans="1:61" x14ac:dyDescent="0.3">
      <c r="A53" s="2" t="s">
        <v>37</v>
      </c>
      <c r="B53" s="15" t="s">
        <v>717</v>
      </c>
      <c r="C53" s="15"/>
      <c r="F53" s="2">
        <v>4.04</v>
      </c>
      <c r="G53" s="2" t="s">
        <v>36</v>
      </c>
      <c r="H53" s="11" t="s">
        <v>548</v>
      </c>
      <c r="I53" t="s">
        <v>629</v>
      </c>
      <c r="J53"/>
      <c r="L53" s="27">
        <v>1</v>
      </c>
      <c r="M53">
        <v>2</v>
      </c>
      <c r="N53">
        <v>0</v>
      </c>
      <c r="T53" s="27">
        <v>5.7458564399999998</v>
      </c>
      <c r="U53" s="27">
        <v>5.7458564399999998</v>
      </c>
      <c r="V53" s="27">
        <v>11.67169612</v>
      </c>
      <c r="W53">
        <v>5.6660000000000004</v>
      </c>
      <c r="X53">
        <v>5.6659999999999986</v>
      </c>
      <c r="Y53">
        <v>22.968</v>
      </c>
      <c r="Z53">
        <v>0</v>
      </c>
      <c r="AC53" s="2" t="s">
        <v>464</v>
      </c>
      <c r="AD53">
        <v>30</v>
      </c>
      <c r="AE53" s="57">
        <f t="shared" si="0"/>
        <v>0</v>
      </c>
      <c r="AF53" s="59">
        <v>333.30247418302179</v>
      </c>
      <c r="AG53" s="57">
        <v>638.56770625824583</v>
      </c>
      <c r="AH53" s="57">
        <v>0</v>
      </c>
      <c r="AI53" s="53">
        <v>9.0008332742008132E-2</v>
      </c>
      <c r="AJ53" s="54">
        <v>9.3960279249911127E-2</v>
      </c>
      <c r="AL53" s="30">
        <v>1.833333333333333</v>
      </c>
      <c r="AM53" s="30">
        <v>2.5</v>
      </c>
      <c r="AN53" s="30">
        <v>0.66666666666666663</v>
      </c>
      <c r="AO53" s="30">
        <v>0</v>
      </c>
      <c r="AP53" s="30">
        <v>0.36666666666666659</v>
      </c>
      <c r="AQ53" s="30">
        <v>0.5</v>
      </c>
      <c r="AR53" s="30">
        <v>0.1333333333333333</v>
      </c>
      <c r="AS53" s="30">
        <v>0</v>
      </c>
      <c r="AT53" s="27">
        <v>0.95</v>
      </c>
      <c r="AU53" s="27">
        <v>3.44</v>
      </c>
      <c r="AV53" s="27">
        <v>2.4900000000000002</v>
      </c>
      <c r="AW53" s="27">
        <v>2.614583333333333</v>
      </c>
      <c r="AX53">
        <v>2.614583333333333</v>
      </c>
      <c r="AY53">
        <v>5.9505645781250003</v>
      </c>
      <c r="AZ53" s="62">
        <v>0.54547732833861384</v>
      </c>
      <c r="BA53" s="62">
        <v>0.56942730227099381</v>
      </c>
      <c r="BC53" s="65">
        <v>15</v>
      </c>
      <c r="BD53" s="65">
        <v>4.5004166371004073E-2</v>
      </c>
      <c r="BE53" s="65">
        <v>4.6980139624955557E-2</v>
      </c>
      <c r="BG53">
        <v>9.1984305995959637E-2</v>
      </c>
      <c r="BH53">
        <v>4.5992152997979818E-2</v>
      </c>
      <c r="BI53">
        <v>0.55745231530480388</v>
      </c>
    </row>
    <row r="54" spans="1:61" x14ac:dyDescent="0.3">
      <c r="A54" s="2" t="s">
        <v>38</v>
      </c>
      <c r="B54" s="15" t="s">
        <v>718</v>
      </c>
      <c r="C54" s="15"/>
      <c r="F54" s="2">
        <v>3.87</v>
      </c>
      <c r="G54" s="2" t="s">
        <v>36</v>
      </c>
      <c r="H54" s="11" t="s">
        <v>549</v>
      </c>
      <c r="I54" t="s">
        <v>630</v>
      </c>
      <c r="J54"/>
      <c r="L54" s="27">
        <v>1</v>
      </c>
      <c r="M54">
        <v>1</v>
      </c>
      <c r="N54">
        <v>0</v>
      </c>
      <c r="T54" s="27">
        <v>5.8532381300000003</v>
      </c>
      <c r="U54" s="27">
        <v>5.8532371599999999</v>
      </c>
      <c r="V54" s="27">
        <v>11.912811489999999</v>
      </c>
      <c r="W54">
        <v>5.7946</v>
      </c>
      <c r="X54">
        <v>5.7946</v>
      </c>
      <c r="Y54">
        <v>11.787599999999999</v>
      </c>
      <c r="Z54">
        <v>0</v>
      </c>
      <c r="AC54" s="2" t="s">
        <v>464</v>
      </c>
      <c r="AD54">
        <v>30</v>
      </c>
      <c r="AE54" s="57">
        <f t="shared" si="0"/>
        <v>0</v>
      </c>
      <c r="AF54" s="59">
        <v>353.45760058531442</v>
      </c>
      <c r="AG54" s="57">
        <v>342.77011164986573</v>
      </c>
      <c r="AH54" s="57">
        <v>0</v>
      </c>
      <c r="AI54" s="53">
        <v>8.487580957467307E-2</v>
      </c>
      <c r="AJ54" s="54">
        <v>8.752221672887435E-2</v>
      </c>
      <c r="AL54" s="30">
        <v>1.833333333333333</v>
      </c>
      <c r="AM54" s="30">
        <v>2.5</v>
      </c>
      <c r="AN54" s="30">
        <v>0.66666666666666663</v>
      </c>
      <c r="AO54" s="30">
        <v>0</v>
      </c>
      <c r="AP54" s="30">
        <v>0.36666666666666659</v>
      </c>
      <c r="AQ54" s="30">
        <v>0.5</v>
      </c>
      <c r="AR54" s="30">
        <v>0.1333333333333333</v>
      </c>
      <c r="AS54" s="30">
        <v>0</v>
      </c>
      <c r="AT54" s="27">
        <v>0.89</v>
      </c>
      <c r="AU54" s="27">
        <v>3.44</v>
      </c>
      <c r="AV54" s="27">
        <v>2.5499999999999998</v>
      </c>
      <c r="AW54" s="27">
        <v>2.6020833333333329</v>
      </c>
      <c r="AX54">
        <v>2.6020833333333329</v>
      </c>
      <c r="AY54">
        <v>5.9098726145833336</v>
      </c>
      <c r="AZ54" s="62">
        <v>0.57410011132036598</v>
      </c>
      <c r="BA54" s="62">
        <v>0.59200041353179045</v>
      </c>
      <c r="BC54" s="65">
        <v>15</v>
      </c>
      <c r="BD54" s="65">
        <v>4.2437904787336528E-2</v>
      </c>
      <c r="BE54" s="65">
        <v>4.3761108364437168E-2</v>
      </c>
      <c r="BG54">
        <v>8.619901315177371E-2</v>
      </c>
      <c r="BH54">
        <v>4.3099506575886848E-2</v>
      </c>
      <c r="BI54">
        <v>0.58305026242607827</v>
      </c>
    </row>
    <row r="55" spans="1:61" x14ac:dyDescent="0.3">
      <c r="A55" s="2" t="s">
        <v>44</v>
      </c>
      <c r="B55" s="15" t="s">
        <v>724</v>
      </c>
      <c r="C55" s="15"/>
      <c r="F55" s="2">
        <v>3.4</v>
      </c>
      <c r="G55" s="2" t="s">
        <v>36</v>
      </c>
      <c r="H55" s="11" t="s">
        <v>553</v>
      </c>
      <c r="I55">
        <v>-1</v>
      </c>
      <c r="J55"/>
      <c r="L55" s="27">
        <v>1</v>
      </c>
      <c r="M55">
        <v>0</v>
      </c>
      <c r="N55">
        <v>0</v>
      </c>
      <c r="T55" s="27">
        <v>15.28115725</v>
      </c>
      <c r="U55" s="27">
        <v>15.28115725</v>
      </c>
      <c r="V55" s="27">
        <v>15.28115725</v>
      </c>
      <c r="W55">
        <v>0</v>
      </c>
      <c r="Z55">
        <v>0</v>
      </c>
      <c r="AC55" s="2" t="s">
        <v>464</v>
      </c>
      <c r="AD55">
        <v>20</v>
      </c>
      <c r="AE55" s="57">
        <f t="shared" si="0"/>
        <v>0</v>
      </c>
      <c r="AF55" s="59">
        <v>229.90248606119221</v>
      </c>
      <c r="AG55" s="57">
        <v>0</v>
      </c>
      <c r="AH55" s="57">
        <v>0</v>
      </c>
      <c r="AI55" s="53">
        <v>8.6993404650164072E-2</v>
      </c>
      <c r="AL55" s="30">
        <v>1.882352941176471</v>
      </c>
      <c r="AM55" s="30">
        <v>2.3529411764705879</v>
      </c>
      <c r="AN55" s="30">
        <v>0.47058823529411759</v>
      </c>
      <c r="AO55" s="30">
        <v>0</v>
      </c>
      <c r="AP55" s="30">
        <v>0.4</v>
      </c>
      <c r="AQ55" s="30">
        <v>0.5</v>
      </c>
      <c r="AR55" s="30">
        <v>9.9999999999999992E-2</v>
      </c>
      <c r="AS55" s="30">
        <v>0</v>
      </c>
      <c r="AT55" s="27">
        <v>0.82</v>
      </c>
      <c r="AU55" s="27">
        <v>3.44</v>
      </c>
      <c r="AV55" s="27">
        <v>2.62</v>
      </c>
      <c r="AW55" s="27">
        <v>2.5211764705882351</v>
      </c>
      <c r="AX55">
        <v>2.521176470588236</v>
      </c>
      <c r="AY55">
        <v>5.6898745917647062</v>
      </c>
      <c r="AZ55" s="62">
        <v>0.57369840599679445</v>
      </c>
      <c r="BC55" s="65">
        <v>10</v>
      </c>
      <c r="BD55" s="65">
        <v>4.3496702325082043E-2</v>
      </c>
      <c r="BG55">
        <v>8.6993404650164072E-2</v>
      </c>
      <c r="BH55">
        <v>4.3496702325082043E-2</v>
      </c>
      <c r="BI55">
        <v>0.57369840599679445</v>
      </c>
    </row>
    <row r="56" spans="1:61" x14ac:dyDescent="0.3">
      <c r="A56" s="2" t="s">
        <v>34</v>
      </c>
      <c r="B56" s="15" t="s">
        <v>715</v>
      </c>
      <c r="C56" s="15"/>
      <c r="F56" s="2">
        <v>3.2</v>
      </c>
      <c r="G56" s="2" t="s">
        <v>36</v>
      </c>
      <c r="H56" s="11" t="s">
        <v>546</v>
      </c>
      <c r="I56" t="s">
        <v>627</v>
      </c>
      <c r="J56"/>
      <c r="L56" s="27">
        <v>1</v>
      </c>
      <c r="M56">
        <v>2</v>
      </c>
      <c r="N56">
        <v>0</v>
      </c>
      <c r="T56" s="27">
        <v>3.9086759899999999</v>
      </c>
      <c r="U56" s="27">
        <v>3.908676100000001</v>
      </c>
      <c r="V56" s="27">
        <v>10.552604730000001</v>
      </c>
      <c r="W56">
        <v>3.899</v>
      </c>
      <c r="X56">
        <v>3.899</v>
      </c>
      <c r="Y56">
        <v>20.399989999999999</v>
      </c>
      <c r="Z56">
        <v>0</v>
      </c>
      <c r="AC56" s="2" t="s">
        <v>464</v>
      </c>
      <c r="AD56">
        <v>14</v>
      </c>
      <c r="AE56" s="57">
        <f t="shared" si="0"/>
        <v>0</v>
      </c>
      <c r="AF56" s="59">
        <v>155.59136328639269</v>
      </c>
      <c r="AG56" s="57">
        <v>310.12474837798999</v>
      </c>
      <c r="AH56" s="57">
        <v>0</v>
      </c>
      <c r="AI56" s="53">
        <v>8.9979287437893268E-2</v>
      </c>
      <c r="AJ56" s="54">
        <v>9.0286248183820222E-2</v>
      </c>
      <c r="AL56" s="30">
        <v>2</v>
      </c>
      <c r="AM56" s="30">
        <v>2.333333333333333</v>
      </c>
      <c r="AN56" s="30">
        <v>0.33333333333333331</v>
      </c>
      <c r="AO56" s="30">
        <v>0</v>
      </c>
      <c r="AP56" s="30">
        <v>0.42857142857142849</v>
      </c>
      <c r="AQ56" s="30">
        <v>0.5</v>
      </c>
      <c r="AR56" s="30">
        <v>7.1428571428571425E-2</v>
      </c>
      <c r="AS56" s="30">
        <v>0</v>
      </c>
      <c r="AT56" s="27">
        <v>0.95</v>
      </c>
      <c r="AU56" s="27">
        <v>3.44</v>
      </c>
      <c r="AV56" s="27">
        <v>2.4900000000000002</v>
      </c>
      <c r="AW56" s="27">
        <v>2.500833333333333</v>
      </c>
      <c r="AX56">
        <v>2.500833333333333</v>
      </c>
      <c r="AY56">
        <v>5.6917605187500007</v>
      </c>
      <c r="AZ56" s="62">
        <v>0.58499657192886345</v>
      </c>
      <c r="BA56" s="62">
        <v>0.58699226437317098</v>
      </c>
      <c r="BC56" s="65">
        <v>7</v>
      </c>
      <c r="BD56" s="65">
        <v>4.4989643718946627E-2</v>
      </c>
      <c r="BE56" s="65">
        <v>4.5143124091910111E-2</v>
      </c>
      <c r="BG56">
        <v>9.0132767810856745E-2</v>
      </c>
      <c r="BH56">
        <v>4.5066383905428373E-2</v>
      </c>
      <c r="BI56">
        <v>0.58599441815101727</v>
      </c>
    </row>
    <row r="57" spans="1:61" x14ac:dyDescent="0.3">
      <c r="A57" s="2" t="s">
        <v>45</v>
      </c>
      <c r="B57" s="15" t="s">
        <v>725</v>
      </c>
      <c r="C57" s="15"/>
      <c r="F57" s="2">
        <v>3.3</v>
      </c>
      <c r="G57" s="2" t="s">
        <v>36</v>
      </c>
      <c r="H57" s="11" t="s">
        <v>554</v>
      </c>
      <c r="I57">
        <v>-1</v>
      </c>
      <c r="J57"/>
      <c r="L57" s="27">
        <v>1</v>
      </c>
      <c r="M57">
        <v>0</v>
      </c>
      <c r="N57">
        <v>0</v>
      </c>
      <c r="T57" s="27">
        <v>3.91068857</v>
      </c>
      <c r="U57" s="27">
        <v>3.9106874500000002</v>
      </c>
      <c r="V57" s="27">
        <v>14.360376649999999</v>
      </c>
      <c r="W57">
        <v>0</v>
      </c>
      <c r="Z57">
        <v>0</v>
      </c>
      <c r="AC57" s="2" t="s">
        <v>464</v>
      </c>
      <c r="AD57">
        <v>20</v>
      </c>
      <c r="AE57" s="57">
        <f t="shared" si="0"/>
        <v>0</v>
      </c>
      <c r="AF57" s="59">
        <v>215.5098899352688</v>
      </c>
      <c r="AG57" s="57">
        <v>0</v>
      </c>
      <c r="AH57" s="57">
        <v>0</v>
      </c>
      <c r="AI57" s="53">
        <v>9.2803165580972902E-2</v>
      </c>
      <c r="AL57" s="30">
        <v>2</v>
      </c>
      <c r="AM57" s="30">
        <v>2.3529411764705879</v>
      </c>
      <c r="AN57" s="30">
        <v>0.35294117647058831</v>
      </c>
      <c r="AO57" s="30">
        <v>0</v>
      </c>
      <c r="AP57" s="30">
        <v>0.42499999999999999</v>
      </c>
      <c r="AQ57" s="30">
        <v>0.5</v>
      </c>
      <c r="AR57" s="30">
        <v>7.4999999999999997E-2</v>
      </c>
      <c r="AS57" s="30">
        <v>0</v>
      </c>
      <c r="AT57" s="27">
        <v>0.95</v>
      </c>
      <c r="AU57" s="27">
        <v>3.44</v>
      </c>
      <c r="AV57" s="27">
        <v>2.4900000000000002</v>
      </c>
      <c r="AW57" s="27">
        <v>2.518823529411764</v>
      </c>
      <c r="AX57">
        <v>2.5188235294117649</v>
      </c>
      <c r="AY57">
        <v>5.720303876470588</v>
      </c>
      <c r="AZ57" s="62">
        <v>0.59173155274922506</v>
      </c>
      <c r="BC57" s="65">
        <v>10</v>
      </c>
      <c r="BD57" s="65">
        <v>4.6401582790486458E-2</v>
      </c>
      <c r="BG57">
        <v>9.2803165580972902E-2</v>
      </c>
      <c r="BH57">
        <v>4.6401582790486458E-2</v>
      </c>
      <c r="BI57">
        <v>0.59173155274922506</v>
      </c>
    </row>
    <row r="58" spans="1:61" x14ac:dyDescent="0.3">
      <c r="A58" s="2" t="s">
        <v>46</v>
      </c>
      <c r="B58" s="15" t="s">
        <v>726</v>
      </c>
      <c r="C58" s="15"/>
      <c r="F58" s="2">
        <v>3.8</v>
      </c>
      <c r="G58" s="2" t="s">
        <v>36</v>
      </c>
      <c r="H58" s="11" t="s">
        <v>555</v>
      </c>
      <c r="I58" t="s">
        <v>633</v>
      </c>
      <c r="J58"/>
      <c r="L58" s="27">
        <v>2</v>
      </c>
      <c r="M58">
        <v>4</v>
      </c>
      <c r="N58">
        <v>0</v>
      </c>
      <c r="T58" s="27">
        <v>7.41544296</v>
      </c>
      <c r="U58" s="27">
        <v>7.4154429599999991</v>
      </c>
      <c r="V58" s="27">
        <v>7.41544296</v>
      </c>
      <c r="W58">
        <v>7.8</v>
      </c>
      <c r="X58">
        <v>13.010999999999999</v>
      </c>
      <c r="Y58">
        <v>5.5460000000000003</v>
      </c>
      <c r="Z58">
        <v>0</v>
      </c>
      <c r="AC58" s="2" t="s">
        <v>464</v>
      </c>
      <c r="AD58">
        <v>14</v>
      </c>
      <c r="AE58" s="57">
        <f t="shared" si="0"/>
        <v>0</v>
      </c>
      <c r="AF58" s="59">
        <v>288.33429290182369</v>
      </c>
      <c r="AG58" s="57">
        <v>556.51188553357167</v>
      </c>
      <c r="AH58" s="57">
        <v>0</v>
      </c>
      <c r="AI58" s="53">
        <v>9.7109503410799117E-2</v>
      </c>
      <c r="AJ58" s="54">
        <v>0.10062678166578309</v>
      </c>
      <c r="AL58" s="30">
        <v>2</v>
      </c>
      <c r="AM58" s="30">
        <v>2.545454545454545</v>
      </c>
      <c r="AN58" s="30">
        <v>0.54545454545454541</v>
      </c>
      <c r="AO58" s="30">
        <v>0</v>
      </c>
      <c r="AP58" s="30">
        <v>0.39285714285714279</v>
      </c>
      <c r="AQ58" s="30">
        <v>0.5</v>
      </c>
      <c r="AR58" s="30">
        <v>0.1071428571428571</v>
      </c>
      <c r="AS58" s="30">
        <v>0</v>
      </c>
      <c r="AT58" s="27">
        <v>1.1000000000000001</v>
      </c>
      <c r="AU58" s="27">
        <v>3.44</v>
      </c>
      <c r="AV58" s="27">
        <v>2.34</v>
      </c>
      <c r="AW58" s="27">
        <v>2.669090909090909</v>
      </c>
      <c r="AX58">
        <v>2.669090909090909</v>
      </c>
      <c r="AY58">
        <v>5.9831974772727277</v>
      </c>
      <c r="AZ58" s="62">
        <v>0.52442413903612473</v>
      </c>
      <c r="BA58" s="62">
        <v>0.54341863036636606</v>
      </c>
      <c r="BC58" s="65">
        <v>7</v>
      </c>
      <c r="BD58" s="65">
        <v>4.8554751705399558E-2</v>
      </c>
      <c r="BE58" s="65">
        <v>5.0313390832891547E-2</v>
      </c>
      <c r="BG58">
        <v>9.8868142538291098E-2</v>
      </c>
      <c r="BH58">
        <v>4.9434071269145549E-2</v>
      </c>
      <c r="BI58">
        <v>0.53392138470124539</v>
      </c>
    </row>
    <row r="59" spans="1:61" x14ac:dyDescent="0.3">
      <c r="A59" s="2" t="s">
        <v>47</v>
      </c>
      <c r="B59" s="15" t="s">
        <v>727</v>
      </c>
      <c r="C59" s="15"/>
      <c r="F59" s="2">
        <v>3.8</v>
      </c>
      <c r="G59" s="2" t="s">
        <v>36</v>
      </c>
      <c r="H59" s="11">
        <v>-1</v>
      </c>
      <c r="I59">
        <v>-1</v>
      </c>
      <c r="J59" t="s">
        <v>1156</v>
      </c>
      <c r="L59" s="27">
        <v>0</v>
      </c>
      <c r="M59">
        <v>0</v>
      </c>
      <c r="N59">
        <v>2</v>
      </c>
      <c r="T59" s="27">
        <v>0</v>
      </c>
      <c r="U59" s="27"/>
      <c r="V59" s="27"/>
      <c r="W59">
        <v>0</v>
      </c>
      <c r="Z59">
        <v>5.5170000000000003</v>
      </c>
      <c r="AA59">
        <v>31.274999999999999</v>
      </c>
      <c r="AB59">
        <v>3.8942000000000001</v>
      </c>
      <c r="AC59" s="2" t="s">
        <v>464</v>
      </c>
      <c r="AD59">
        <v>34</v>
      </c>
      <c r="AE59" s="57">
        <f t="shared" si="0"/>
        <v>0</v>
      </c>
      <c r="AF59" s="59">
        <v>0</v>
      </c>
      <c r="AG59" s="57">
        <v>0</v>
      </c>
      <c r="AH59" s="57">
        <v>671.92152628500003</v>
      </c>
      <c r="AI59" s="53"/>
      <c r="AK59" s="54">
        <v>0.1012022942261822</v>
      </c>
      <c r="AL59" s="30">
        <v>2</v>
      </c>
      <c r="AM59" s="30">
        <v>2.518518518518519</v>
      </c>
      <c r="AN59" s="30">
        <v>0.51851851851851849</v>
      </c>
      <c r="AO59" s="30">
        <v>0</v>
      </c>
      <c r="AP59" s="30">
        <v>0.39705882352941169</v>
      </c>
      <c r="AQ59" s="30">
        <v>0.5</v>
      </c>
      <c r="AR59" s="30">
        <v>0.1029411764705882</v>
      </c>
      <c r="AS59" s="30">
        <v>0</v>
      </c>
      <c r="AT59" s="27">
        <v>1</v>
      </c>
      <c r="AU59" s="27">
        <v>3.44</v>
      </c>
      <c r="AV59" s="27">
        <v>2.44</v>
      </c>
      <c r="AW59" s="27">
        <v>2.6511111111111112</v>
      </c>
      <c r="AX59">
        <v>2.6511111111111112</v>
      </c>
      <c r="AY59">
        <v>5.9544359512962952</v>
      </c>
      <c r="BC59" s="65">
        <v>17</v>
      </c>
      <c r="BF59" s="65">
        <v>5.0601147113091112E-2</v>
      </c>
      <c r="BG59">
        <v>0.1012022942261822</v>
      </c>
      <c r="BH59">
        <v>5.0601147113091112E-2</v>
      </c>
      <c r="BI59">
        <v>0</v>
      </c>
    </row>
    <row r="60" spans="1:61" x14ac:dyDescent="0.3">
      <c r="A60" s="2" t="s">
        <v>40</v>
      </c>
      <c r="B60" s="15" t="s">
        <v>720</v>
      </c>
      <c r="C60" s="15"/>
      <c r="F60" s="2">
        <v>3.85</v>
      </c>
      <c r="G60" s="2" t="s">
        <v>36</v>
      </c>
      <c r="H60" s="11" t="s">
        <v>550</v>
      </c>
      <c r="I60" t="s">
        <v>631</v>
      </c>
      <c r="J60"/>
      <c r="L60" s="27">
        <v>2</v>
      </c>
      <c r="M60">
        <v>2</v>
      </c>
      <c r="N60">
        <v>0</v>
      </c>
      <c r="T60" s="27">
        <v>5.6269875200000001</v>
      </c>
      <c r="U60" s="27">
        <v>5.6269875200000001</v>
      </c>
      <c r="V60" s="27">
        <v>22.749475</v>
      </c>
      <c r="W60">
        <v>5.5670999999999999</v>
      </c>
      <c r="X60">
        <v>5.5670999999999999</v>
      </c>
      <c r="Y60">
        <v>22.4603</v>
      </c>
      <c r="Z60">
        <v>0</v>
      </c>
      <c r="AC60" s="2" t="s">
        <v>464</v>
      </c>
      <c r="AD60">
        <v>30</v>
      </c>
      <c r="AE60" s="57">
        <f t="shared" si="0"/>
        <v>0</v>
      </c>
      <c r="AF60" s="59">
        <v>623.81230762201892</v>
      </c>
      <c r="AG60" s="57">
        <v>602.84300974379039</v>
      </c>
      <c r="AH60" s="57">
        <v>0</v>
      </c>
      <c r="AI60" s="53">
        <v>9.6182776881592519E-2</v>
      </c>
      <c r="AJ60" s="54">
        <v>9.9528399650018556E-2</v>
      </c>
      <c r="AL60" s="30">
        <v>2</v>
      </c>
      <c r="AM60" s="30">
        <v>2.5</v>
      </c>
      <c r="AN60" s="30">
        <v>0.5</v>
      </c>
      <c r="AO60" s="30">
        <v>0</v>
      </c>
      <c r="AP60" s="30">
        <v>0.4</v>
      </c>
      <c r="AQ60" s="30">
        <v>0.5</v>
      </c>
      <c r="AR60" s="30">
        <v>0.1</v>
      </c>
      <c r="AS60" s="30">
        <v>0</v>
      </c>
      <c r="AT60" s="27">
        <v>0.89</v>
      </c>
      <c r="AU60" s="27">
        <v>3.44</v>
      </c>
      <c r="AV60" s="27">
        <v>2.5499999999999998</v>
      </c>
      <c r="AW60" s="27">
        <v>2.6270833333333332</v>
      </c>
      <c r="AX60">
        <v>2.6270833333333332</v>
      </c>
      <c r="AY60">
        <v>5.9103362479166668</v>
      </c>
      <c r="AZ60" s="62">
        <v>0.55608047790729209</v>
      </c>
      <c r="BA60" s="62">
        <v>0</v>
      </c>
      <c r="BC60" s="65">
        <v>15</v>
      </c>
      <c r="BD60" s="65">
        <v>4.8091388440796259E-2</v>
      </c>
      <c r="BE60" s="65">
        <v>4.9764199825009278E-2</v>
      </c>
      <c r="BG60">
        <v>9.7855588265805538E-2</v>
      </c>
      <c r="BH60">
        <v>4.8927794132902769E-2</v>
      </c>
      <c r="BI60">
        <v>0.27804023895364599</v>
      </c>
    </row>
    <row r="61" spans="1:61" x14ac:dyDescent="0.3">
      <c r="A61" s="2" t="s">
        <v>48</v>
      </c>
      <c r="B61" s="15" t="s">
        <v>728</v>
      </c>
      <c r="C61" s="15"/>
      <c r="F61" s="2">
        <v>4.3</v>
      </c>
      <c r="G61" s="2" t="s">
        <v>36</v>
      </c>
      <c r="H61" s="11" t="s">
        <v>556</v>
      </c>
      <c r="I61" t="s">
        <v>634</v>
      </c>
      <c r="J61"/>
      <c r="L61" s="27">
        <v>2</v>
      </c>
      <c r="M61">
        <v>8</v>
      </c>
      <c r="N61">
        <v>0</v>
      </c>
      <c r="T61" s="27">
        <v>7.4836094600000003</v>
      </c>
      <c r="U61" s="27">
        <v>7.4836094600000003</v>
      </c>
      <c r="V61" s="27">
        <v>7.4836094600000003</v>
      </c>
      <c r="W61">
        <v>10.34</v>
      </c>
      <c r="X61">
        <v>10.34</v>
      </c>
      <c r="Y61">
        <v>10.34</v>
      </c>
      <c r="Z61">
        <v>0</v>
      </c>
      <c r="AC61" s="2" t="s">
        <v>464</v>
      </c>
      <c r="AD61">
        <v>14</v>
      </c>
      <c r="AE61" s="57">
        <f t="shared" si="0"/>
        <v>0</v>
      </c>
      <c r="AF61" s="59">
        <v>296.35915518228359</v>
      </c>
      <c r="AG61" s="57">
        <v>1105.507304</v>
      </c>
      <c r="AH61" s="57">
        <v>0</v>
      </c>
      <c r="AI61" s="53">
        <v>9.4479956196318104E-2</v>
      </c>
      <c r="AJ61" s="54">
        <v>0.1013109543417363</v>
      </c>
      <c r="AL61" s="30">
        <v>1.8181818181818179</v>
      </c>
      <c r="AM61" s="30">
        <v>2.545454545454545</v>
      </c>
      <c r="AN61" s="30">
        <v>0.72727272727272729</v>
      </c>
      <c r="AO61" s="30">
        <v>0</v>
      </c>
      <c r="AP61" s="30">
        <v>0.35714285714285721</v>
      </c>
      <c r="AQ61" s="30">
        <v>0.5</v>
      </c>
      <c r="AR61" s="30">
        <v>0.1428571428571429</v>
      </c>
      <c r="AS61" s="30">
        <v>0</v>
      </c>
      <c r="AT61" s="27">
        <v>1</v>
      </c>
      <c r="AU61" s="27">
        <v>3.44</v>
      </c>
      <c r="AV61" s="27">
        <v>2.44</v>
      </c>
      <c r="AW61" s="27">
        <v>2.6618181818181821</v>
      </c>
      <c r="AX61">
        <v>2.6618181818181821</v>
      </c>
      <c r="AY61">
        <v>6.0537295018181814</v>
      </c>
      <c r="AZ61" s="62">
        <v>0.50642227837041764</v>
      </c>
      <c r="BA61" s="62">
        <v>0.5430371307011983</v>
      </c>
      <c r="BC61" s="65">
        <v>7</v>
      </c>
      <c r="BD61" s="65">
        <v>4.7239978098159073E-2</v>
      </c>
      <c r="BE61" s="65">
        <v>5.0655477170868157E-2</v>
      </c>
      <c r="BG61">
        <v>9.789545526902721E-2</v>
      </c>
      <c r="BH61">
        <v>4.8947727634513619E-2</v>
      </c>
      <c r="BI61">
        <v>0.52472970453580792</v>
      </c>
    </row>
    <row r="62" spans="1:61" x14ac:dyDescent="0.3">
      <c r="A62" s="2" t="s">
        <v>49</v>
      </c>
      <c r="B62" s="15" t="s">
        <v>729</v>
      </c>
      <c r="C62" s="15"/>
      <c r="F62" s="2">
        <v>4</v>
      </c>
      <c r="G62" s="2" t="s">
        <v>36</v>
      </c>
      <c r="H62" s="11" t="s">
        <v>557</v>
      </c>
      <c r="I62" t="s">
        <v>635</v>
      </c>
      <c r="J62"/>
      <c r="L62" s="27">
        <v>8</v>
      </c>
      <c r="M62">
        <v>8</v>
      </c>
      <c r="N62">
        <v>0</v>
      </c>
      <c r="T62" s="27">
        <v>5.8017180100000001</v>
      </c>
      <c r="U62" s="27">
        <v>7.9756520899999996</v>
      </c>
      <c r="V62" s="27">
        <v>27.352093400000001</v>
      </c>
      <c r="W62">
        <v>26.646989999999999</v>
      </c>
      <c r="X62">
        <v>7.9359999999999999</v>
      </c>
      <c r="Y62">
        <v>5.7050000000000001</v>
      </c>
      <c r="Z62">
        <v>0</v>
      </c>
      <c r="AC62" s="2" t="s">
        <v>464</v>
      </c>
      <c r="AD62">
        <v>14</v>
      </c>
      <c r="AE62" s="57">
        <f t="shared" si="0"/>
        <v>0</v>
      </c>
      <c r="AF62" s="59">
        <v>1265.6493143942739</v>
      </c>
      <c r="AG62" s="57">
        <v>1206.4392746112001</v>
      </c>
      <c r="AH62" s="57">
        <v>0</v>
      </c>
      <c r="AI62" s="53">
        <v>8.8492127105210025E-2</v>
      </c>
      <c r="AJ62" s="54">
        <v>9.2835174017436004E-2</v>
      </c>
      <c r="AL62" s="30">
        <v>1.8181818181818179</v>
      </c>
      <c r="AM62" s="30">
        <v>2.545454545454545</v>
      </c>
      <c r="AN62" s="30">
        <v>0.72727272727272729</v>
      </c>
      <c r="AO62" s="30">
        <v>0</v>
      </c>
      <c r="AP62" s="30">
        <v>0.35714285714285721</v>
      </c>
      <c r="AQ62" s="30">
        <v>0.5</v>
      </c>
      <c r="AR62" s="30">
        <v>0.1428571428571429</v>
      </c>
      <c r="AS62" s="30">
        <v>0</v>
      </c>
      <c r="AT62" s="27">
        <v>0.95</v>
      </c>
      <c r="AU62" s="27">
        <v>3.44</v>
      </c>
      <c r="AV62" s="27">
        <v>2.4900000000000002</v>
      </c>
      <c r="AW62" s="27">
        <v>2.6527272727272719</v>
      </c>
      <c r="AX62">
        <v>2.6527272727272728</v>
      </c>
      <c r="AY62">
        <v>6.0182046818181814</v>
      </c>
      <c r="AZ62" s="62">
        <v>0.5176653673612065</v>
      </c>
      <c r="BA62" s="62">
        <v>0.54307152550012683</v>
      </c>
      <c r="BC62" s="65">
        <v>7</v>
      </c>
      <c r="BD62" s="65">
        <v>4.4246063552605013E-2</v>
      </c>
      <c r="BE62" s="65">
        <v>4.6417587008717988E-2</v>
      </c>
      <c r="BG62">
        <v>9.0663650561323014E-2</v>
      </c>
      <c r="BH62">
        <v>4.53318252806615E-2</v>
      </c>
      <c r="BI62">
        <v>0.53036844643066661</v>
      </c>
    </row>
    <row r="63" spans="1:61" x14ac:dyDescent="0.3">
      <c r="A63" s="2" t="s">
        <v>38</v>
      </c>
      <c r="B63" s="15" t="s">
        <v>718</v>
      </c>
      <c r="C63" s="15"/>
      <c r="F63" s="2">
        <v>3.91</v>
      </c>
      <c r="G63" s="2" t="s">
        <v>36</v>
      </c>
      <c r="H63" s="11" t="s">
        <v>549</v>
      </c>
      <c r="I63" t="s">
        <v>630</v>
      </c>
      <c r="J63"/>
      <c r="L63" s="27">
        <v>1</v>
      </c>
      <c r="M63">
        <v>1</v>
      </c>
      <c r="N63">
        <v>0</v>
      </c>
      <c r="T63" s="27">
        <v>5.8532381300000003</v>
      </c>
      <c r="U63" s="27">
        <v>5.8532371599999999</v>
      </c>
      <c r="V63" s="27">
        <v>11.912811489999999</v>
      </c>
      <c r="W63">
        <v>5.7946</v>
      </c>
      <c r="X63">
        <v>5.7946</v>
      </c>
      <c r="Y63">
        <v>11.787599999999999</v>
      </c>
      <c r="Z63">
        <v>0</v>
      </c>
      <c r="AC63" s="2" t="s">
        <v>464</v>
      </c>
      <c r="AD63">
        <v>30</v>
      </c>
      <c r="AE63" s="57">
        <f t="shared" si="0"/>
        <v>0</v>
      </c>
      <c r="AF63" s="59">
        <v>353.45760058531442</v>
      </c>
      <c r="AG63" s="57">
        <v>342.77011164986573</v>
      </c>
      <c r="AH63" s="57">
        <v>0</v>
      </c>
      <c r="AI63" s="53">
        <v>8.487580957467307E-2</v>
      </c>
      <c r="AJ63" s="54">
        <v>8.752221672887435E-2</v>
      </c>
      <c r="AL63" s="30">
        <v>1.833333333333333</v>
      </c>
      <c r="AM63" s="30">
        <v>2.5</v>
      </c>
      <c r="AN63" s="30">
        <v>0.66666666666666663</v>
      </c>
      <c r="AO63" s="30">
        <v>0</v>
      </c>
      <c r="AP63" s="30">
        <v>0.36666666666666659</v>
      </c>
      <c r="AQ63" s="30">
        <v>0.5</v>
      </c>
      <c r="AR63" s="30">
        <v>0.1333333333333333</v>
      </c>
      <c r="AS63" s="30">
        <v>0</v>
      </c>
      <c r="AT63" s="27">
        <v>0.89</v>
      </c>
      <c r="AU63" s="27">
        <v>3.44</v>
      </c>
      <c r="AV63" s="27">
        <v>2.5499999999999998</v>
      </c>
      <c r="AW63" s="27">
        <v>2.6020833333333329</v>
      </c>
      <c r="AX63">
        <v>2.6020833333333329</v>
      </c>
      <c r="AY63">
        <v>5.9098726145833336</v>
      </c>
      <c r="AZ63" s="62">
        <v>0.57410011132036598</v>
      </c>
      <c r="BA63" s="62">
        <v>0.59200041353179045</v>
      </c>
      <c r="BC63" s="65">
        <v>15</v>
      </c>
      <c r="BD63" s="65">
        <v>4.2437904787336528E-2</v>
      </c>
      <c r="BE63" s="65">
        <v>4.3761108364437168E-2</v>
      </c>
      <c r="BG63">
        <v>8.619901315177371E-2</v>
      </c>
      <c r="BH63">
        <v>4.3099506575886848E-2</v>
      </c>
      <c r="BI63">
        <v>0.58305026242607827</v>
      </c>
    </row>
    <row r="64" spans="1:61" x14ac:dyDescent="0.3">
      <c r="A64" s="2" t="s">
        <v>51</v>
      </c>
      <c r="B64" s="15" t="s">
        <v>707</v>
      </c>
      <c r="C64" s="15"/>
      <c r="F64" s="2">
        <v>5.5</v>
      </c>
      <c r="G64" s="2" t="s">
        <v>52</v>
      </c>
      <c r="H64" s="11" t="s">
        <v>540</v>
      </c>
      <c r="I64" t="s">
        <v>621</v>
      </c>
      <c r="J64"/>
      <c r="L64" s="27">
        <v>1</v>
      </c>
      <c r="M64">
        <v>4</v>
      </c>
      <c r="N64">
        <v>0</v>
      </c>
      <c r="T64" s="27">
        <v>12.88926011</v>
      </c>
      <c r="U64" s="27">
        <v>12.88926011</v>
      </c>
      <c r="V64" s="27">
        <v>12.88926011</v>
      </c>
      <c r="W64">
        <v>5.5223699999999996</v>
      </c>
      <c r="X64">
        <v>5.5240799999999997</v>
      </c>
      <c r="Y64">
        <v>25.026399999999999</v>
      </c>
      <c r="Z64">
        <v>0</v>
      </c>
      <c r="AC64" s="2" t="s">
        <v>464</v>
      </c>
      <c r="AD64">
        <v>18</v>
      </c>
      <c r="AE64" s="57">
        <f t="shared" si="0"/>
        <v>0</v>
      </c>
      <c r="AF64" s="59">
        <v>195.03203980213701</v>
      </c>
      <c r="AG64" s="57">
        <v>763.45570050087724</v>
      </c>
      <c r="AH64" s="57">
        <v>0</v>
      </c>
      <c r="AI64" s="53">
        <v>9.2292528029042184E-2</v>
      </c>
      <c r="AJ64" s="54">
        <v>9.4308025930991482E-2</v>
      </c>
      <c r="AL64" s="30">
        <v>2</v>
      </c>
      <c r="AM64" s="30">
        <v>3</v>
      </c>
      <c r="AN64" s="30">
        <v>1.857142857142857</v>
      </c>
      <c r="AO64" s="30">
        <v>4</v>
      </c>
      <c r="AP64" s="30">
        <v>0.18421052631578949</v>
      </c>
      <c r="AQ64" s="30">
        <v>0.27631578947368418</v>
      </c>
      <c r="AR64" s="30">
        <v>0.1710526315789474</v>
      </c>
      <c r="AS64" s="30">
        <v>0.36842105263157893</v>
      </c>
      <c r="AT64" s="27">
        <v>0.95</v>
      </c>
      <c r="AU64" s="27">
        <v>3.44</v>
      </c>
      <c r="AV64" s="27">
        <v>2.4900000000000002</v>
      </c>
      <c r="AW64" s="27">
        <v>2.782142857142857</v>
      </c>
      <c r="AX64">
        <v>2.7821428571428579</v>
      </c>
      <c r="AY64">
        <v>6.2021612289285706</v>
      </c>
      <c r="AZ64" s="62">
        <v>0.52524560229640982</v>
      </c>
      <c r="BA64" s="62">
        <v>0.53671599358424449</v>
      </c>
      <c r="BC64" s="65">
        <v>9</v>
      </c>
      <c r="BD64" s="65">
        <v>4.6146264014521092E-2</v>
      </c>
      <c r="BE64" s="65">
        <v>4.7154012965495741E-2</v>
      </c>
      <c r="BG64">
        <v>9.3300276980016833E-2</v>
      </c>
      <c r="BH64">
        <v>4.6650138490008423E-2</v>
      </c>
      <c r="BI64">
        <v>0.53098079794032715</v>
      </c>
    </row>
    <row r="65" spans="1:61" x14ac:dyDescent="0.3">
      <c r="A65" s="2" t="s">
        <v>53</v>
      </c>
      <c r="B65" s="15" t="s">
        <v>730</v>
      </c>
      <c r="C65" s="15"/>
      <c r="F65" s="2">
        <v>1.96</v>
      </c>
      <c r="G65" s="2" t="s">
        <v>54</v>
      </c>
      <c r="H65" s="11" t="s">
        <v>558</v>
      </c>
      <c r="I65">
        <v>-1</v>
      </c>
      <c r="J65"/>
      <c r="L65" s="27">
        <v>1</v>
      </c>
      <c r="M65">
        <v>0</v>
      </c>
      <c r="N65">
        <v>0</v>
      </c>
      <c r="R65" s="2" t="s">
        <v>444</v>
      </c>
      <c r="T65" s="27">
        <v>5.6904349999999999</v>
      </c>
      <c r="U65" s="27">
        <v>5.6904349999999999</v>
      </c>
      <c r="V65" s="27">
        <v>4.0362910000000003</v>
      </c>
      <c r="W65">
        <v>0</v>
      </c>
      <c r="Z65">
        <v>0</v>
      </c>
      <c r="AC65" s="2" t="s">
        <v>464</v>
      </c>
      <c r="AD65">
        <v>12</v>
      </c>
      <c r="AE65" s="57">
        <f t="shared" si="0"/>
        <v>0</v>
      </c>
      <c r="AF65" s="59">
        <v>130.69934266020451</v>
      </c>
      <c r="AG65" s="57">
        <v>0</v>
      </c>
      <c r="AH65" s="57">
        <v>0</v>
      </c>
      <c r="AI65" s="53">
        <v>9.1813774696617348E-2</v>
      </c>
      <c r="AL65" s="30">
        <v>2</v>
      </c>
      <c r="AM65" s="30">
        <v>2.6</v>
      </c>
      <c r="AN65" s="30">
        <v>1.6</v>
      </c>
      <c r="AO65" s="30">
        <v>0</v>
      </c>
      <c r="AP65" s="30">
        <v>0.32258064516129031</v>
      </c>
      <c r="AQ65" s="30">
        <v>0.41935483870967738</v>
      </c>
      <c r="AR65" s="30">
        <v>0.25806451612903231</v>
      </c>
      <c r="AS65" s="30">
        <v>0</v>
      </c>
      <c r="AT65" s="27">
        <v>0.95</v>
      </c>
      <c r="AU65" s="27">
        <v>3.44</v>
      </c>
      <c r="AV65" s="27">
        <v>2.4900000000000002</v>
      </c>
      <c r="AW65" s="27">
        <v>2.633</v>
      </c>
      <c r="AX65">
        <v>2.633</v>
      </c>
      <c r="AY65">
        <v>5.9240260669999998</v>
      </c>
      <c r="AZ65" s="62">
        <v>0</v>
      </c>
      <c r="BC65" s="65">
        <v>6</v>
      </c>
      <c r="BD65" s="65">
        <v>4.5906887348308653E-2</v>
      </c>
      <c r="BG65">
        <v>9.1813774696617348E-2</v>
      </c>
      <c r="BH65">
        <v>4.5906887348308653E-2</v>
      </c>
      <c r="BI65">
        <v>0</v>
      </c>
    </row>
    <row r="66" spans="1:61" x14ac:dyDescent="0.3">
      <c r="A66" s="2" t="s">
        <v>44</v>
      </c>
      <c r="B66" s="15" t="s">
        <v>724</v>
      </c>
      <c r="C66" s="15"/>
      <c r="F66" s="2">
        <v>3.63</v>
      </c>
      <c r="G66" s="2" t="s">
        <v>55</v>
      </c>
      <c r="H66" s="11" t="s">
        <v>553</v>
      </c>
      <c r="I66">
        <v>-1</v>
      </c>
      <c r="J66"/>
      <c r="L66" s="27">
        <v>1</v>
      </c>
      <c r="M66">
        <v>0</v>
      </c>
      <c r="N66">
        <v>0</v>
      </c>
      <c r="O66" s="2">
        <v>3.8769</v>
      </c>
      <c r="P66" s="2">
        <v>3.8769</v>
      </c>
      <c r="Q66" s="2">
        <v>29.824000000000002</v>
      </c>
      <c r="R66" s="2" t="s">
        <v>440</v>
      </c>
      <c r="T66" s="27">
        <v>15.28115725</v>
      </c>
      <c r="U66" s="27">
        <v>15.28115725</v>
      </c>
      <c r="V66" s="27">
        <v>15.28115725</v>
      </c>
      <c r="W66">
        <v>0</v>
      </c>
      <c r="Z66">
        <v>0</v>
      </c>
      <c r="AC66" s="2" t="s">
        <v>464</v>
      </c>
      <c r="AD66">
        <v>20</v>
      </c>
      <c r="AE66" s="57">
        <f t="shared" si="0"/>
        <v>448.26526606464006</v>
      </c>
      <c r="AF66" s="59">
        <v>229.90248606119221</v>
      </c>
      <c r="AG66" s="57">
        <v>0</v>
      </c>
      <c r="AH66" s="57">
        <v>0</v>
      </c>
      <c r="AI66" s="53">
        <v>8.6993404650164072E-2</v>
      </c>
      <c r="AL66" s="30">
        <v>1.882352941176471</v>
      </c>
      <c r="AM66" s="30">
        <v>2.3529411764705879</v>
      </c>
      <c r="AN66" s="30">
        <v>0.47058823529411759</v>
      </c>
      <c r="AO66" s="30">
        <v>0</v>
      </c>
      <c r="AP66" s="30">
        <v>0.4</v>
      </c>
      <c r="AQ66" s="30">
        <v>0.5</v>
      </c>
      <c r="AR66" s="30">
        <v>9.9999999999999992E-2</v>
      </c>
      <c r="AS66" s="30">
        <v>0</v>
      </c>
      <c r="AT66" s="27">
        <v>0.82</v>
      </c>
      <c r="AU66" s="27">
        <v>3.44</v>
      </c>
      <c r="AV66" s="27">
        <v>2.62</v>
      </c>
      <c r="AW66" s="27">
        <v>2.5211764705882351</v>
      </c>
      <c r="AX66">
        <v>2.521176470588236</v>
      </c>
      <c r="AY66">
        <v>5.6898745917647062</v>
      </c>
      <c r="AZ66" s="62">
        <v>0.57369840599679445</v>
      </c>
      <c r="BC66" s="65">
        <v>10</v>
      </c>
      <c r="BD66" s="65">
        <v>4.3496702325082043E-2</v>
      </c>
      <c r="BG66">
        <v>8.6993404650164072E-2</v>
      </c>
      <c r="BH66">
        <v>4.3496702325082043E-2</v>
      </c>
      <c r="BI66">
        <v>0.57369840599679445</v>
      </c>
    </row>
    <row r="67" spans="1:61" x14ac:dyDescent="0.3">
      <c r="A67" s="2" t="s">
        <v>681</v>
      </c>
      <c r="B67" s="19" t="s">
        <v>897</v>
      </c>
      <c r="C67" s="15"/>
      <c r="F67" s="2">
        <v>2.67</v>
      </c>
      <c r="G67" s="2" t="s">
        <v>55</v>
      </c>
      <c r="H67" s="11">
        <v>-1</v>
      </c>
      <c r="I67">
        <v>-1</v>
      </c>
      <c r="J67"/>
      <c r="L67" s="27">
        <v>0</v>
      </c>
      <c r="M67">
        <v>0</v>
      </c>
      <c r="N67">
        <v>0</v>
      </c>
      <c r="O67" s="2">
        <v>3.8079999999999998</v>
      </c>
      <c r="P67" s="2">
        <v>3.8079999999999998</v>
      </c>
      <c r="Q67" s="2">
        <v>28.87</v>
      </c>
      <c r="R67" s="2" t="s">
        <v>440</v>
      </c>
      <c r="T67" s="27">
        <v>0</v>
      </c>
      <c r="U67" s="27"/>
      <c r="V67" s="27"/>
      <c r="W67">
        <v>0</v>
      </c>
      <c r="Z67">
        <v>0</v>
      </c>
      <c r="AC67" s="2" t="s">
        <v>464</v>
      </c>
      <c r="AD67">
        <v>20</v>
      </c>
      <c r="AE67" s="57">
        <f t="shared" ref="AE67:AE130" si="1">O67*P67*Q67</f>
        <v>418.63994367999999</v>
      </c>
      <c r="AF67" s="59">
        <v>0</v>
      </c>
      <c r="AG67" s="57">
        <v>0</v>
      </c>
      <c r="AH67" s="57">
        <v>0</v>
      </c>
      <c r="AI67" s="53"/>
      <c r="AL67" s="30">
        <v>1.933534743202417</v>
      </c>
      <c r="AM67" s="30">
        <v>2.4712990936555901</v>
      </c>
      <c r="AN67" s="30">
        <v>0.75528700906344426</v>
      </c>
      <c r="AO67" s="30">
        <v>0</v>
      </c>
      <c r="AP67" s="30">
        <v>0.37470725995316168</v>
      </c>
      <c r="AQ67" s="30">
        <v>0.47892271662763469</v>
      </c>
      <c r="AR67" s="30">
        <v>0.1463700234192038</v>
      </c>
      <c r="AS67" s="30">
        <v>0</v>
      </c>
      <c r="AT67" s="27">
        <v>0.82</v>
      </c>
      <c r="AU67" s="27">
        <v>3.44</v>
      </c>
      <c r="AV67" s="27">
        <v>2.62</v>
      </c>
      <c r="AW67" s="27">
        <v>2.673474320241692</v>
      </c>
      <c r="AX67">
        <v>2.673474320241692</v>
      </c>
      <c r="AY67">
        <v>6.086490604281928</v>
      </c>
      <c r="BC67" s="65">
        <v>10</v>
      </c>
      <c r="BG67">
        <v>0</v>
      </c>
      <c r="BH67">
        <v>0</v>
      </c>
      <c r="BI67">
        <v>0</v>
      </c>
    </row>
    <row r="68" spans="1:61" x14ac:dyDescent="0.3">
      <c r="A68" s="2" t="s">
        <v>44</v>
      </c>
      <c r="B68" s="19" t="s">
        <v>724</v>
      </c>
      <c r="C68" s="15"/>
      <c r="D68" s="2" t="s">
        <v>680</v>
      </c>
      <c r="E68" s="2" t="s">
        <v>1071</v>
      </c>
      <c r="F68" s="2">
        <v>3.59</v>
      </c>
      <c r="G68" s="2" t="s">
        <v>55</v>
      </c>
      <c r="H68" s="11" t="s">
        <v>553</v>
      </c>
      <c r="I68">
        <v>-1</v>
      </c>
      <c r="J68"/>
      <c r="L68" s="27">
        <v>1</v>
      </c>
      <c r="M68">
        <v>0</v>
      </c>
      <c r="N68">
        <v>0</v>
      </c>
      <c r="O68" s="2">
        <f xml:space="preserve"> 3.857</f>
        <v>3.8570000000000002</v>
      </c>
      <c r="P68" s="2">
        <f xml:space="preserve"> 3.857</f>
        <v>3.8570000000000002</v>
      </c>
      <c r="Q68" s="2">
        <v>14.692</v>
      </c>
      <c r="R68" s="2" t="s">
        <v>439</v>
      </c>
      <c r="T68" s="27">
        <v>15.28115725</v>
      </c>
      <c r="U68" s="27">
        <v>15.28115725</v>
      </c>
      <c r="V68" s="27">
        <v>15.28115725</v>
      </c>
      <c r="W68">
        <v>0</v>
      </c>
      <c r="Z68">
        <v>0</v>
      </c>
      <c r="AC68" s="2" t="s">
        <v>464</v>
      </c>
      <c r="AD68">
        <v>20</v>
      </c>
      <c r="AE68" s="57">
        <f t="shared" si="1"/>
        <v>218.56478870800001</v>
      </c>
      <c r="AF68" s="59">
        <v>229.90248606119221</v>
      </c>
      <c r="AG68" s="57">
        <v>0</v>
      </c>
      <c r="AH68" s="57">
        <v>0</v>
      </c>
      <c r="AI68" s="53">
        <v>8.6993404650164072E-2</v>
      </c>
      <c r="AL68" s="30">
        <v>1.882352941176471</v>
      </c>
      <c r="AM68" s="30">
        <v>2.3529411764705879</v>
      </c>
      <c r="AN68" s="30">
        <v>0.47058823529411759</v>
      </c>
      <c r="AO68" s="30">
        <v>0</v>
      </c>
      <c r="AP68" s="30">
        <v>0.4</v>
      </c>
      <c r="AQ68" s="30">
        <v>0.5</v>
      </c>
      <c r="AR68" s="30">
        <v>9.9999999999999992E-2</v>
      </c>
      <c r="AS68" s="30">
        <v>0</v>
      </c>
      <c r="AT68" s="27">
        <v>0.82</v>
      </c>
      <c r="AU68" s="27">
        <v>3.44</v>
      </c>
      <c r="AV68" s="27">
        <v>2.62</v>
      </c>
      <c r="AW68" s="27">
        <v>2.5211764705882351</v>
      </c>
      <c r="AX68">
        <v>2.521176470588236</v>
      </c>
      <c r="AY68">
        <v>5.6898745917647062</v>
      </c>
      <c r="AZ68" s="62">
        <v>0.57369840599679445</v>
      </c>
      <c r="BC68" s="65">
        <v>10</v>
      </c>
      <c r="BD68" s="65">
        <v>4.3496702325082043E-2</v>
      </c>
      <c r="BG68">
        <v>8.6993404650164072E-2</v>
      </c>
      <c r="BH68">
        <v>4.3496702325082043E-2</v>
      </c>
      <c r="BI68">
        <v>0.57369840599679445</v>
      </c>
    </row>
    <row r="69" spans="1:61" x14ac:dyDescent="0.3">
      <c r="A69" s="2" t="s">
        <v>107</v>
      </c>
      <c r="B69" s="15" t="s">
        <v>732</v>
      </c>
      <c r="C69" s="15"/>
      <c r="F69" s="2">
        <v>2.34</v>
      </c>
      <c r="G69" s="2" t="s">
        <v>447</v>
      </c>
      <c r="H69" s="11" t="s">
        <v>559</v>
      </c>
      <c r="I69" t="s">
        <v>636</v>
      </c>
      <c r="J69"/>
      <c r="L69" s="27">
        <v>0</v>
      </c>
      <c r="M69">
        <v>4</v>
      </c>
      <c r="N69">
        <v>0</v>
      </c>
      <c r="T69" s="27">
        <v>0</v>
      </c>
      <c r="U69" s="27"/>
      <c r="V69" s="27"/>
      <c r="W69">
        <v>32.83</v>
      </c>
      <c r="X69">
        <v>5.4109999999999996</v>
      </c>
      <c r="Y69">
        <v>5.4480000000000004</v>
      </c>
      <c r="Z69">
        <v>0</v>
      </c>
      <c r="AD69">
        <v>20</v>
      </c>
      <c r="AE69" s="57">
        <f t="shared" si="1"/>
        <v>0</v>
      </c>
      <c r="AF69" s="59">
        <v>0</v>
      </c>
      <c r="AG69" s="57">
        <v>967.79977224000004</v>
      </c>
      <c r="AH69" s="57">
        <v>0</v>
      </c>
      <c r="AI69" s="53"/>
      <c r="AJ69" s="54">
        <v>8.2661726417684239E-2</v>
      </c>
      <c r="AL69" s="30">
        <v>2</v>
      </c>
      <c r="AM69" s="30">
        <v>3.0666666666666669</v>
      </c>
      <c r="AN69" s="30">
        <v>1.7333333333333329</v>
      </c>
      <c r="AO69" s="30">
        <v>1.8666666666666669</v>
      </c>
      <c r="AP69" s="30">
        <v>0.23076923076923081</v>
      </c>
      <c r="AQ69" s="30">
        <v>0.35384615384615392</v>
      </c>
      <c r="AR69" s="30">
        <v>0.2</v>
      </c>
      <c r="AS69" s="30">
        <v>0.2153846153846154</v>
      </c>
      <c r="AT69" s="27">
        <v>1.54</v>
      </c>
      <c r="AU69" s="27">
        <v>3.44</v>
      </c>
      <c r="AV69" s="27">
        <v>1.9</v>
      </c>
      <c r="AW69" s="27">
        <v>2.8706666666666658</v>
      </c>
      <c r="AX69">
        <v>2.8706666666666671</v>
      </c>
      <c r="AY69">
        <v>6.2652784753333339</v>
      </c>
      <c r="AZ69" s="62">
        <v>0.52818907539878324</v>
      </c>
      <c r="BA69" s="62">
        <v>0.54796980145127927</v>
      </c>
      <c r="BC69" s="65">
        <v>10</v>
      </c>
      <c r="BE69" s="65">
        <v>4.133086320884212E-2</v>
      </c>
      <c r="BG69">
        <v>8.2661726417684239E-2</v>
      </c>
      <c r="BH69">
        <v>4.133086320884212E-2</v>
      </c>
      <c r="BI69">
        <v>0.53807943842503125</v>
      </c>
    </row>
    <row r="70" spans="1:61" x14ac:dyDescent="0.3">
      <c r="A70" s="2" t="s">
        <v>107</v>
      </c>
      <c r="B70" s="19" t="s">
        <v>732</v>
      </c>
      <c r="C70" s="15"/>
      <c r="D70" s="2" t="s">
        <v>682</v>
      </c>
      <c r="E70" s="2" t="s">
        <v>1071</v>
      </c>
      <c r="F70" s="2">
        <v>1.64</v>
      </c>
      <c r="G70" s="2" t="s">
        <v>447</v>
      </c>
      <c r="H70" s="11" t="s">
        <v>559</v>
      </c>
      <c r="I70" t="s">
        <v>636</v>
      </c>
      <c r="J70"/>
      <c r="L70" s="27">
        <v>0</v>
      </c>
      <c r="M70">
        <v>4</v>
      </c>
      <c r="N70">
        <v>0</v>
      </c>
      <c r="T70" s="27">
        <v>0</v>
      </c>
      <c r="U70" s="27"/>
      <c r="V70" s="27"/>
      <c r="W70">
        <v>32.83</v>
      </c>
      <c r="X70">
        <v>5.4109999999999996</v>
      </c>
      <c r="Y70">
        <v>5.4480000000000004</v>
      </c>
      <c r="Z70">
        <v>0</v>
      </c>
      <c r="AD70">
        <v>20</v>
      </c>
      <c r="AE70" s="57">
        <f t="shared" si="1"/>
        <v>0</v>
      </c>
      <c r="AF70" s="59">
        <v>0</v>
      </c>
      <c r="AG70" s="57">
        <v>967.79977224000004</v>
      </c>
      <c r="AH70" s="57">
        <v>0</v>
      </c>
      <c r="AI70" s="53"/>
      <c r="AJ70" s="54">
        <v>8.2661726417684239E-2</v>
      </c>
      <c r="AL70" s="30">
        <v>2</v>
      </c>
      <c r="AM70" s="30">
        <v>3.0666666666666669</v>
      </c>
      <c r="AN70" s="30">
        <v>1.7333333333333329</v>
      </c>
      <c r="AO70" s="30">
        <v>1.8666666666666669</v>
      </c>
      <c r="AP70" s="30">
        <v>0.23076923076923081</v>
      </c>
      <c r="AQ70" s="30">
        <v>0.35384615384615392</v>
      </c>
      <c r="AR70" s="30">
        <v>0.2</v>
      </c>
      <c r="AS70" s="30">
        <v>0.2153846153846154</v>
      </c>
      <c r="AT70" s="27">
        <v>1.54</v>
      </c>
      <c r="AU70" s="27">
        <v>3.44</v>
      </c>
      <c r="AV70" s="27">
        <v>1.9</v>
      </c>
      <c r="AW70" s="27">
        <v>2.8706666666666658</v>
      </c>
      <c r="AX70">
        <v>2.8706666666666671</v>
      </c>
      <c r="AY70">
        <v>6.2652784753333339</v>
      </c>
      <c r="AZ70" s="62">
        <v>0.52818907539878324</v>
      </c>
      <c r="BA70" s="62">
        <v>0.54796980145127927</v>
      </c>
      <c r="BC70" s="65">
        <v>10</v>
      </c>
      <c r="BE70" s="65">
        <v>4.133086320884212E-2</v>
      </c>
      <c r="BG70">
        <v>8.2661726417684239E-2</v>
      </c>
      <c r="BH70">
        <v>4.133086320884212E-2</v>
      </c>
      <c r="BI70">
        <v>0.53807943842503125</v>
      </c>
    </row>
    <row r="71" spans="1:61" x14ac:dyDescent="0.3">
      <c r="A71" s="2" t="s">
        <v>185</v>
      </c>
      <c r="B71" s="15" t="s">
        <v>733</v>
      </c>
      <c r="C71" s="15"/>
      <c r="F71" s="2">
        <v>4.5999999999999996</v>
      </c>
      <c r="G71" s="2" t="s">
        <v>57</v>
      </c>
      <c r="H71" s="11" t="s">
        <v>560</v>
      </c>
      <c r="I71" t="s">
        <v>637</v>
      </c>
      <c r="J71"/>
      <c r="L71" s="27">
        <v>2</v>
      </c>
      <c r="M71">
        <v>4</v>
      </c>
      <c r="N71">
        <v>0</v>
      </c>
      <c r="T71" s="27">
        <v>13.81974189</v>
      </c>
      <c r="U71" s="27">
        <v>13.81974189</v>
      </c>
      <c r="V71" s="27">
        <v>5.7110870199999999</v>
      </c>
      <c r="W71">
        <v>3.94</v>
      </c>
      <c r="X71">
        <v>27.15</v>
      </c>
      <c r="Y71">
        <v>5.6920000000000002</v>
      </c>
      <c r="Z71">
        <v>0</v>
      </c>
      <c r="AD71">
        <v>14</v>
      </c>
      <c r="AE71" s="57">
        <f t="shared" si="1"/>
        <v>0</v>
      </c>
      <c r="AF71" s="59">
        <v>309.44138863753989</v>
      </c>
      <c r="AG71" s="57">
        <v>608.87893199999996</v>
      </c>
      <c r="AH71" s="57">
        <v>0</v>
      </c>
      <c r="AI71" s="53">
        <v>9.0485633235046756E-2</v>
      </c>
      <c r="AJ71" s="54">
        <v>9.1972306901891634E-2</v>
      </c>
      <c r="AL71" s="30">
        <v>2</v>
      </c>
      <c r="AM71" s="30">
        <v>2.545454545454545</v>
      </c>
      <c r="AN71" s="30">
        <v>0.54545454545454541</v>
      </c>
      <c r="AO71" s="30">
        <v>2.545454545454545</v>
      </c>
      <c r="AP71" s="30">
        <v>0.26190476190476192</v>
      </c>
      <c r="AQ71" s="30">
        <v>0.33333333333333331</v>
      </c>
      <c r="AR71" s="30">
        <v>7.1428571428571425E-2</v>
      </c>
      <c r="AS71" s="30">
        <v>0.33333333333333331</v>
      </c>
      <c r="AT71" s="27">
        <v>0.95</v>
      </c>
      <c r="AU71" s="27">
        <v>3.44</v>
      </c>
      <c r="AV71" s="27">
        <v>2.4900000000000002</v>
      </c>
      <c r="AW71" s="27">
        <v>2.6345454545454539</v>
      </c>
      <c r="AX71">
        <v>2.6345454545454552</v>
      </c>
      <c r="AY71">
        <v>6.036062318181818</v>
      </c>
      <c r="AZ71" s="62">
        <v>0.52932707238284982</v>
      </c>
      <c r="BA71" s="62">
        <v>0.53802388525275069</v>
      </c>
      <c r="BC71" s="65">
        <v>7</v>
      </c>
      <c r="BD71" s="65">
        <v>4.5242816617523378E-2</v>
      </c>
      <c r="BE71" s="65">
        <v>4.5986153450945817E-2</v>
      </c>
      <c r="BG71">
        <v>9.1228970068469195E-2</v>
      </c>
      <c r="BH71">
        <v>4.5614485034234598E-2</v>
      </c>
      <c r="BI71">
        <v>0.5336754788178002</v>
      </c>
    </row>
    <row r="72" spans="1:61" x14ac:dyDescent="0.3">
      <c r="A72" s="2" t="s">
        <v>49</v>
      </c>
      <c r="B72" s="15" t="s">
        <v>729</v>
      </c>
      <c r="C72" s="15"/>
      <c r="F72" s="2">
        <v>3.9</v>
      </c>
      <c r="G72" s="2" t="s">
        <v>57</v>
      </c>
      <c r="H72" s="11" t="s">
        <v>557</v>
      </c>
      <c r="I72" t="s">
        <v>635</v>
      </c>
      <c r="J72"/>
      <c r="L72" s="27">
        <v>8</v>
      </c>
      <c r="M72">
        <v>8</v>
      </c>
      <c r="N72">
        <v>0</v>
      </c>
      <c r="T72" s="27">
        <v>5.8017180100000001</v>
      </c>
      <c r="U72" s="27">
        <v>7.9756520899999996</v>
      </c>
      <c r="V72" s="27">
        <v>27.352093400000001</v>
      </c>
      <c r="W72">
        <v>26.646989999999999</v>
      </c>
      <c r="X72">
        <v>7.9359999999999999</v>
      </c>
      <c r="Y72">
        <v>5.7050000000000001</v>
      </c>
      <c r="Z72">
        <v>0</v>
      </c>
      <c r="AD72">
        <v>14</v>
      </c>
      <c r="AE72" s="57">
        <f t="shared" si="1"/>
        <v>0</v>
      </c>
      <c r="AF72" s="59">
        <v>1265.6493143942739</v>
      </c>
      <c r="AG72" s="57">
        <v>1206.4392746112001</v>
      </c>
      <c r="AH72" s="57">
        <v>0</v>
      </c>
      <c r="AI72" s="53">
        <v>8.8492127105210025E-2</v>
      </c>
      <c r="AJ72" s="54">
        <v>9.2835174017436004E-2</v>
      </c>
      <c r="AL72" s="30">
        <v>1.8181818181818179</v>
      </c>
      <c r="AM72" s="30">
        <v>2.545454545454545</v>
      </c>
      <c r="AN72" s="30">
        <v>0.72727272727272729</v>
      </c>
      <c r="AO72" s="30">
        <v>0</v>
      </c>
      <c r="AP72" s="30">
        <v>0.35714285714285721</v>
      </c>
      <c r="AQ72" s="30">
        <v>0.5</v>
      </c>
      <c r="AR72" s="30">
        <v>0.1428571428571429</v>
      </c>
      <c r="AS72" s="30">
        <v>0</v>
      </c>
      <c r="AT72" s="27">
        <v>0.95</v>
      </c>
      <c r="AU72" s="27">
        <v>3.44</v>
      </c>
      <c r="AV72" s="27">
        <v>2.4900000000000002</v>
      </c>
      <c r="AW72" s="27">
        <v>2.6527272727272719</v>
      </c>
      <c r="AX72">
        <v>2.6527272727272728</v>
      </c>
      <c r="AY72">
        <v>6.0182046818181814</v>
      </c>
      <c r="AZ72" s="62">
        <v>0.5176653673612065</v>
      </c>
      <c r="BA72" s="62">
        <v>0.54307152550012683</v>
      </c>
      <c r="BC72" s="65">
        <v>7</v>
      </c>
      <c r="BD72" s="65">
        <v>4.4246063552605013E-2</v>
      </c>
      <c r="BE72" s="65">
        <v>4.6417587008717988E-2</v>
      </c>
      <c r="BG72">
        <v>9.0663650561323014E-2</v>
      </c>
      <c r="BH72">
        <v>4.53318252806615E-2</v>
      </c>
      <c r="BI72">
        <v>0.53036844643066661</v>
      </c>
    </row>
    <row r="73" spans="1:61" x14ac:dyDescent="0.3">
      <c r="A73" s="2" t="s">
        <v>56</v>
      </c>
      <c r="B73" s="15" t="s">
        <v>734</v>
      </c>
      <c r="C73" s="15"/>
      <c r="F73" s="2">
        <v>3.6</v>
      </c>
      <c r="G73" s="2" t="s">
        <v>57</v>
      </c>
      <c r="H73" s="11" t="s">
        <v>561</v>
      </c>
      <c r="I73" t="s">
        <v>638</v>
      </c>
      <c r="J73"/>
      <c r="L73" s="27">
        <v>1</v>
      </c>
      <c r="M73">
        <v>4</v>
      </c>
      <c r="N73">
        <v>0</v>
      </c>
      <c r="T73" s="27">
        <v>2.92483936</v>
      </c>
      <c r="U73" s="27">
        <v>2.92483936</v>
      </c>
      <c r="V73" s="27">
        <v>3.4422619999999999</v>
      </c>
      <c r="W73">
        <v>4.1684000000000001</v>
      </c>
      <c r="X73">
        <v>4.1684000000000001</v>
      </c>
      <c r="Y73">
        <v>4.1684000000000001</v>
      </c>
      <c r="Z73">
        <v>0</v>
      </c>
      <c r="AD73">
        <v>2</v>
      </c>
      <c r="AE73" s="57">
        <f t="shared" si="1"/>
        <v>0</v>
      </c>
      <c r="AF73" s="59">
        <v>25.502259160055111</v>
      </c>
      <c r="AG73" s="57">
        <v>72.428278301504008</v>
      </c>
      <c r="AH73" s="57">
        <v>0</v>
      </c>
      <c r="AI73" s="53">
        <v>7.8424424575398208E-2</v>
      </c>
      <c r="AJ73" s="54">
        <v>0.1104540959360879</v>
      </c>
      <c r="AL73" s="30">
        <v>2</v>
      </c>
      <c r="AM73" s="30">
        <v>2</v>
      </c>
      <c r="AN73" s="30">
        <v>4</v>
      </c>
      <c r="AO73" s="30">
        <v>0</v>
      </c>
      <c r="AP73" s="30">
        <v>0.25</v>
      </c>
      <c r="AQ73" s="30">
        <v>0.25</v>
      </c>
      <c r="AR73" s="30">
        <v>0.5</v>
      </c>
      <c r="AS73" s="30">
        <v>0</v>
      </c>
      <c r="AT73" s="27">
        <v>1.91</v>
      </c>
      <c r="AU73" s="27">
        <v>3.44</v>
      </c>
      <c r="AV73" s="27">
        <v>1.53</v>
      </c>
      <c r="AW73" s="27">
        <v>2.6749999999999998</v>
      </c>
      <c r="AX73">
        <v>2.6749999999999998</v>
      </c>
      <c r="AY73">
        <v>5.9690498749999996</v>
      </c>
      <c r="AZ73" s="62">
        <v>0.32856522012819489</v>
      </c>
      <c r="BA73" s="62">
        <v>0.46275601691422702</v>
      </c>
      <c r="BC73" s="65">
        <v>1</v>
      </c>
      <c r="BD73" s="65">
        <v>3.9212212287699097E-2</v>
      </c>
      <c r="BE73" s="65">
        <v>5.5227047968043973E-2</v>
      </c>
      <c r="BG73">
        <v>9.4439260255743063E-2</v>
      </c>
      <c r="BH73">
        <v>4.7219630127871531E-2</v>
      </c>
      <c r="BI73">
        <v>0.39566061852121093</v>
      </c>
    </row>
    <row r="74" spans="1:61" x14ac:dyDescent="0.3">
      <c r="A74" s="2" t="s">
        <v>58</v>
      </c>
      <c r="B74" s="15" t="s">
        <v>735</v>
      </c>
      <c r="C74" s="15"/>
      <c r="F74" s="2">
        <v>4.2</v>
      </c>
      <c r="G74" s="2" t="s">
        <v>57</v>
      </c>
      <c r="H74" s="11">
        <v>-1</v>
      </c>
      <c r="I74">
        <v>-1</v>
      </c>
      <c r="J74"/>
      <c r="L74" s="27">
        <v>0</v>
      </c>
      <c r="M74">
        <v>0</v>
      </c>
      <c r="N74">
        <v>0</v>
      </c>
      <c r="O74" s="2">
        <v>44.2</v>
      </c>
      <c r="P74" s="2">
        <v>7.92</v>
      </c>
      <c r="Q74" s="2">
        <v>6.46</v>
      </c>
      <c r="S74" s="2" t="s">
        <v>1146</v>
      </c>
      <c r="T74" s="27">
        <v>0</v>
      </c>
      <c r="U74" s="27"/>
      <c r="V74" s="27"/>
      <c r="W74">
        <v>0</v>
      </c>
      <c r="Z74">
        <v>0</v>
      </c>
      <c r="AD74">
        <v>34</v>
      </c>
      <c r="AE74" s="57">
        <f t="shared" si="1"/>
        <v>2261.4134400000003</v>
      </c>
      <c r="AF74" s="59">
        <v>0</v>
      </c>
      <c r="AG74" s="57">
        <v>0</v>
      </c>
      <c r="AH74" s="57">
        <v>0</v>
      </c>
      <c r="AI74" s="53"/>
      <c r="AL74" s="30">
        <v>1.8518518518518521</v>
      </c>
      <c r="AM74" s="30">
        <v>2.518518518518519</v>
      </c>
      <c r="AN74" s="30">
        <v>0.66666666666666663</v>
      </c>
      <c r="AO74" s="30">
        <v>3.1111111111111112</v>
      </c>
      <c r="AP74" s="30">
        <v>0.22727272727272729</v>
      </c>
      <c r="AQ74" s="30">
        <v>0.30909090909090908</v>
      </c>
      <c r="AR74" s="30">
        <v>8.1818181818181804E-2</v>
      </c>
      <c r="AS74" s="30">
        <v>0.38181818181818178</v>
      </c>
      <c r="AT74" s="27">
        <v>0.82</v>
      </c>
      <c r="AU74" s="27">
        <v>3.44</v>
      </c>
      <c r="AV74" s="27">
        <v>2.62</v>
      </c>
      <c r="AW74" s="27">
        <v>2.6207407407407399</v>
      </c>
      <c r="AX74">
        <v>2.6207407407407408</v>
      </c>
      <c r="AY74">
        <v>5.9672971914814816</v>
      </c>
      <c r="BC74" s="65">
        <v>17</v>
      </c>
      <c r="BG74">
        <v>0</v>
      </c>
      <c r="BH74">
        <v>0</v>
      </c>
      <c r="BI74">
        <v>0</v>
      </c>
    </row>
    <row r="75" spans="1:61" x14ac:dyDescent="0.3">
      <c r="A75" s="2" t="s">
        <v>59</v>
      </c>
      <c r="B75" s="15" t="s">
        <v>736</v>
      </c>
      <c r="C75" s="15"/>
      <c r="F75" s="2">
        <v>3.55</v>
      </c>
      <c r="G75" s="2" t="s">
        <v>57</v>
      </c>
      <c r="H75" s="11">
        <v>-1</v>
      </c>
      <c r="I75">
        <v>-1</v>
      </c>
      <c r="J75" t="s">
        <v>1157</v>
      </c>
      <c r="L75" s="27">
        <v>0</v>
      </c>
      <c r="M75">
        <v>0</v>
      </c>
      <c r="N75">
        <v>4</v>
      </c>
      <c r="T75" s="27">
        <v>0</v>
      </c>
      <c r="U75" s="27"/>
      <c r="V75" s="27"/>
      <c r="W75">
        <v>0</v>
      </c>
      <c r="Z75">
        <v>34.1</v>
      </c>
      <c r="AA75">
        <v>7.85</v>
      </c>
      <c r="AB75">
        <v>6.52</v>
      </c>
      <c r="AD75">
        <v>34</v>
      </c>
      <c r="AE75" s="57">
        <f t="shared" si="1"/>
        <v>0</v>
      </c>
      <c r="AF75" s="59">
        <v>0</v>
      </c>
      <c r="AG75" s="57">
        <v>0</v>
      </c>
      <c r="AH75" s="57">
        <v>1745.3062</v>
      </c>
      <c r="AI75" s="53"/>
      <c r="AK75" s="54">
        <v>7.7923289334559179E-2</v>
      </c>
      <c r="AL75" s="30">
        <v>1.62962962962963</v>
      </c>
      <c r="AM75" s="30">
        <v>2.518518518518519</v>
      </c>
      <c r="AN75" s="30">
        <v>0.88888888888888884</v>
      </c>
      <c r="AO75" s="30">
        <v>0</v>
      </c>
      <c r="AP75" s="30">
        <v>0.32352941176470579</v>
      </c>
      <c r="AQ75" s="30">
        <v>0.5</v>
      </c>
      <c r="AR75" s="30">
        <v>0.1764705882352941</v>
      </c>
      <c r="AS75" s="30">
        <v>0</v>
      </c>
      <c r="AT75" s="27">
        <v>0.82</v>
      </c>
      <c r="AU75" s="27">
        <v>3.44</v>
      </c>
      <c r="AV75" s="27">
        <v>2.62</v>
      </c>
      <c r="AW75" s="27">
        <v>2.642962962962963</v>
      </c>
      <c r="AX75">
        <v>2.642962962962963</v>
      </c>
      <c r="AY75">
        <v>5.9454711914814808</v>
      </c>
      <c r="BB75" s="62">
        <v>0.52945551775309363</v>
      </c>
      <c r="BC75" s="65">
        <v>17</v>
      </c>
      <c r="BF75" s="65">
        <v>3.8961644667279589E-2</v>
      </c>
      <c r="BG75">
        <v>7.7923289334559179E-2</v>
      </c>
      <c r="BH75">
        <v>3.8961644667279589E-2</v>
      </c>
      <c r="BI75">
        <v>0.52945551775309363</v>
      </c>
    </row>
    <row r="76" spans="1:61" x14ac:dyDescent="0.3">
      <c r="A76" s="2" t="s">
        <v>60</v>
      </c>
      <c r="B76" s="15" t="s">
        <v>737</v>
      </c>
      <c r="C76" s="15"/>
      <c r="F76" s="2">
        <v>2.54</v>
      </c>
      <c r="G76" s="2" t="s">
        <v>62</v>
      </c>
      <c r="H76" s="11" t="s">
        <v>562</v>
      </c>
      <c r="I76" t="s">
        <v>639</v>
      </c>
      <c r="J76"/>
      <c r="L76" s="27">
        <v>1</v>
      </c>
      <c r="M76">
        <v>2</v>
      </c>
      <c r="N76">
        <v>0</v>
      </c>
      <c r="O76" s="2">
        <v>3.8860999999999999</v>
      </c>
      <c r="P76" s="2">
        <v>3.8860999999999999</v>
      </c>
      <c r="Q76" s="2">
        <v>12.5922</v>
      </c>
      <c r="R76" s="2" t="s">
        <v>440</v>
      </c>
      <c r="T76" s="27">
        <v>3.8962357000000001</v>
      </c>
      <c r="U76" s="27">
        <v>3.8962353200000002</v>
      </c>
      <c r="V76" s="27">
        <v>6.87349342</v>
      </c>
      <c r="W76">
        <v>3.8839999999999999</v>
      </c>
      <c r="X76">
        <v>3.8839999999999999</v>
      </c>
      <c r="Y76">
        <v>12.6</v>
      </c>
      <c r="Z76">
        <v>0</v>
      </c>
      <c r="AD76">
        <v>8</v>
      </c>
      <c r="AE76" s="57">
        <f t="shared" si="1"/>
        <v>190.164548614962</v>
      </c>
      <c r="AF76" s="59">
        <v>95.595427689592043</v>
      </c>
      <c r="AG76" s="57">
        <v>190.07674560000001</v>
      </c>
      <c r="AH76" s="57">
        <v>0</v>
      </c>
      <c r="AI76" s="53">
        <v>8.3686010862117841E-2</v>
      </c>
      <c r="AJ76" s="54">
        <v>8.4176525379230829E-2</v>
      </c>
      <c r="AL76" s="30">
        <v>2</v>
      </c>
      <c r="AM76" s="30">
        <v>2.285714285714286</v>
      </c>
      <c r="AN76" s="30">
        <v>0.2857142857142857</v>
      </c>
      <c r="AO76" s="30">
        <v>0</v>
      </c>
      <c r="AP76" s="30">
        <v>0.4375</v>
      </c>
      <c r="AQ76" s="30">
        <v>0.5</v>
      </c>
      <c r="AR76" s="30">
        <v>6.25E-2</v>
      </c>
      <c r="AS76" s="30">
        <v>0</v>
      </c>
      <c r="AT76" s="27">
        <v>0.95</v>
      </c>
      <c r="AU76" s="27">
        <v>3.44</v>
      </c>
      <c r="AV76" s="27">
        <v>2.4900000000000002</v>
      </c>
      <c r="AW76" s="27">
        <v>2.4571428571428569</v>
      </c>
      <c r="AX76">
        <v>2.4571428571428569</v>
      </c>
      <c r="AY76">
        <v>5.6224409357142857</v>
      </c>
      <c r="AZ76" s="62">
        <v>0.57028696666713652</v>
      </c>
      <c r="BA76" s="62">
        <v>0.57362962851932398</v>
      </c>
      <c r="BC76" s="65">
        <v>4</v>
      </c>
      <c r="BD76" s="65">
        <v>4.184300543105892E-2</v>
      </c>
      <c r="BE76" s="65">
        <v>4.2088262689615408E-2</v>
      </c>
      <c r="BG76">
        <v>8.3931268120674335E-2</v>
      </c>
      <c r="BH76">
        <v>4.1965634060337167E-2</v>
      </c>
      <c r="BI76">
        <v>0.57195829759323025</v>
      </c>
    </row>
    <row r="77" spans="1:61" x14ac:dyDescent="0.3">
      <c r="A77" s="2" t="s">
        <v>61</v>
      </c>
      <c r="B77" s="19" t="s">
        <v>898</v>
      </c>
      <c r="C77" s="15"/>
      <c r="F77" s="2">
        <v>2.3199999999999998</v>
      </c>
      <c r="G77" s="2" t="s">
        <v>62</v>
      </c>
      <c r="H77" s="34" t="s">
        <v>562</v>
      </c>
      <c r="I77" s="1" t="s">
        <v>639</v>
      </c>
      <c r="J77"/>
      <c r="L77" s="27">
        <v>0</v>
      </c>
      <c r="M77">
        <v>2</v>
      </c>
      <c r="N77">
        <v>0</v>
      </c>
      <c r="O77" s="2">
        <v>3.8915000000000002</v>
      </c>
      <c r="P77" s="2">
        <v>3.8915000000000002</v>
      </c>
      <c r="Q77" s="2">
        <v>12.589499999999999</v>
      </c>
      <c r="R77" s="2" t="s">
        <v>440</v>
      </c>
      <c r="T77" s="27">
        <v>0</v>
      </c>
      <c r="U77" s="27"/>
      <c r="V77" s="27"/>
      <c r="W77">
        <v>3.8839999999999999</v>
      </c>
      <c r="X77">
        <v>3.8839999999999999</v>
      </c>
      <c r="Y77">
        <v>12.6</v>
      </c>
      <c r="Z77">
        <v>0</v>
      </c>
      <c r="AD77">
        <v>8</v>
      </c>
      <c r="AE77" s="57">
        <f t="shared" si="1"/>
        <v>190.65252074137501</v>
      </c>
      <c r="AF77" s="59">
        <v>0</v>
      </c>
      <c r="AG77" s="57">
        <v>190.07674560000001</v>
      </c>
      <c r="AH77" s="57">
        <v>0</v>
      </c>
      <c r="AI77" s="53"/>
      <c r="AJ77" s="54">
        <v>8.4176525379230829E-2</v>
      </c>
      <c r="AL77" s="30">
        <v>2</v>
      </c>
      <c r="AM77" s="30">
        <v>2.285714285714286</v>
      </c>
      <c r="AN77" s="30">
        <v>0.3</v>
      </c>
      <c r="AO77" s="30">
        <v>0</v>
      </c>
      <c r="AP77" s="30">
        <v>0.43613707165109028</v>
      </c>
      <c r="AQ77" s="30">
        <v>0.49844236760124599</v>
      </c>
      <c r="AR77" s="30">
        <v>6.5420560747663545E-2</v>
      </c>
      <c r="AS77" s="30">
        <v>0</v>
      </c>
      <c r="AT77" s="27">
        <v>0.95</v>
      </c>
      <c r="AU77" s="27">
        <v>3.44</v>
      </c>
      <c r="AV77" s="27">
        <v>2.4900000000000002</v>
      </c>
      <c r="AW77" s="27">
        <v>2.4592857142857141</v>
      </c>
      <c r="AX77">
        <v>2.459285714285715</v>
      </c>
      <c r="AY77">
        <v>5.625208883928571</v>
      </c>
      <c r="AZ77" s="62">
        <v>0.57028696666713652</v>
      </c>
      <c r="BA77" s="62">
        <v>0.57362962851932398</v>
      </c>
      <c r="BC77" s="65">
        <v>4</v>
      </c>
      <c r="BE77" s="65">
        <v>4.2088262689615408E-2</v>
      </c>
      <c r="BG77">
        <v>8.4176525379230829E-2</v>
      </c>
      <c r="BH77">
        <v>4.2088262689615408E-2</v>
      </c>
      <c r="BI77">
        <v>0.57195829759323025</v>
      </c>
    </row>
    <row r="78" spans="1:61" x14ac:dyDescent="0.3">
      <c r="A78" s="2" t="s">
        <v>887</v>
      </c>
      <c r="B78" s="19" t="s">
        <v>899</v>
      </c>
      <c r="C78" s="15"/>
      <c r="F78" s="2">
        <v>2.2200000000000002</v>
      </c>
      <c r="G78" s="2" t="s">
        <v>62</v>
      </c>
      <c r="H78" s="34" t="s">
        <v>562</v>
      </c>
      <c r="I78" s="1" t="s">
        <v>639</v>
      </c>
      <c r="J78"/>
      <c r="L78" s="27">
        <v>0</v>
      </c>
      <c r="M78">
        <v>2</v>
      </c>
      <c r="N78">
        <v>0</v>
      </c>
      <c r="O78" s="2">
        <v>3.8965000000000001</v>
      </c>
      <c r="P78" s="2">
        <v>3.8965000000000001</v>
      </c>
      <c r="Q78" s="2">
        <v>12.6137</v>
      </c>
      <c r="R78" s="2" t="s">
        <v>440</v>
      </c>
      <c r="T78" s="27">
        <v>0</v>
      </c>
      <c r="U78" s="27"/>
      <c r="V78" s="27"/>
      <c r="W78">
        <v>3.8839999999999999</v>
      </c>
      <c r="X78">
        <v>3.8839999999999999</v>
      </c>
      <c r="Y78">
        <v>12.6</v>
      </c>
      <c r="Z78">
        <v>0</v>
      </c>
      <c r="AD78">
        <v>8</v>
      </c>
      <c r="AE78" s="57">
        <f t="shared" si="1"/>
        <v>191.51017750782501</v>
      </c>
      <c r="AF78" s="59">
        <v>0</v>
      </c>
      <c r="AG78" s="57">
        <v>190.07674560000001</v>
      </c>
      <c r="AH78" s="57">
        <v>0</v>
      </c>
      <c r="AI78" s="53"/>
      <c r="AJ78" s="54">
        <v>8.4176525379230829E-2</v>
      </c>
      <c r="AL78" s="30">
        <v>2</v>
      </c>
      <c r="AM78" s="30">
        <v>2.285714285714286</v>
      </c>
      <c r="AN78" s="30">
        <v>0.31428571428571428</v>
      </c>
      <c r="AO78" s="30">
        <v>0</v>
      </c>
      <c r="AP78" s="30">
        <v>0.43478260869565211</v>
      </c>
      <c r="AQ78" s="30">
        <v>0.49689440993788808</v>
      </c>
      <c r="AR78" s="30">
        <v>6.8322981366459631E-2</v>
      </c>
      <c r="AS78" s="30">
        <v>0</v>
      </c>
      <c r="AT78" s="27">
        <v>0.95</v>
      </c>
      <c r="AU78" s="27">
        <v>3.44</v>
      </c>
      <c r="AV78" s="27">
        <v>2.4900000000000002</v>
      </c>
      <c r="AW78" s="27">
        <v>2.4614285714285709</v>
      </c>
      <c r="AX78">
        <v>2.4614285714285709</v>
      </c>
      <c r="AY78">
        <v>5.627976832142858</v>
      </c>
      <c r="AZ78" s="62">
        <v>0.57028696666713652</v>
      </c>
      <c r="BA78" s="62">
        <v>0.57362962851932398</v>
      </c>
      <c r="BC78" s="65">
        <v>4</v>
      </c>
      <c r="BE78" s="65">
        <v>4.2088262689615408E-2</v>
      </c>
      <c r="BG78">
        <v>8.4176525379230829E-2</v>
      </c>
      <c r="BH78">
        <v>4.2088262689615408E-2</v>
      </c>
      <c r="BI78">
        <v>0.57195829759323025</v>
      </c>
    </row>
    <row r="79" spans="1:61" x14ac:dyDescent="0.3">
      <c r="A79" s="2" t="s">
        <v>888</v>
      </c>
      <c r="B79" s="19" t="s">
        <v>900</v>
      </c>
      <c r="C79" s="15"/>
      <c r="F79" s="2">
        <v>2.16</v>
      </c>
      <c r="G79" s="2" t="s">
        <v>62</v>
      </c>
      <c r="H79" s="34" t="s">
        <v>562</v>
      </c>
      <c r="I79" s="1" t="s">
        <v>639</v>
      </c>
      <c r="J79"/>
      <c r="L79" s="27">
        <v>0</v>
      </c>
      <c r="M79">
        <v>2</v>
      </c>
      <c r="N79">
        <v>0</v>
      </c>
      <c r="O79" s="2">
        <v>3.9016999999999999</v>
      </c>
      <c r="P79" s="2">
        <v>3.9016999999999999</v>
      </c>
      <c r="Q79" s="2">
        <v>12.593500000000001</v>
      </c>
      <c r="R79" s="2" t="s">
        <v>440</v>
      </c>
      <c r="T79" s="27">
        <v>0</v>
      </c>
      <c r="U79" s="27"/>
      <c r="V79" s="27"/>
      <c r="W79">
        <v>3.8839999999999999</v>
      </c>
      <c r="X79">
        <v>3.8839999999999999</v>
      </c>
      <c r="Y79">
        <v>12.6</v>
      </c>
      <c r="Z79">
        <v>0</v>
      </c>
      <c r="AD79">
        <v>8</v>
      </c>
      <c r="AE79" s="57">
        <f t="shared" si="1"/>
        <v>191.71416120521499</v>
      </c>
      <c r="AF79" s="59">
        <v>0</v>
      </c>
      <c r="AG79" s="57">
        <v>190.07674560000001</v>
      </c>
      <c r="AH79" s="57">
        <v>0</v>
      </c>
      <c r="AI79" s="53"/>
      <c r="AJ79" s="54">
        <v>8.4176525379230829E-2</v>
      </c>
      <c r="AL79" s="30">
        <v>2</v>
      </c>
      <c r="AM79" s="30">
        <v>2.285714285714286</v>
      </c>
      <c r="AN79" s="30">
        <v>0.32857142857142863</v>
      </c>
      <c r="AO79" s="30">
        <v>0</v>
      </c>
      <c r="AP79" s="30">
        <v>0.43343653250774</v>
      </c>
      <c r="AQ79" s="30">
        <v>0.49535603715170279</v>
      </c>
      <c r="AR79" s="30">
        <v>7.1207430340557279E-2</v>
      </c>
      <c r="AS79" s="30">
        <v>0</v>
      </c>
      <c r="AT79" s="27">
        <v>0.95</v>
      </c>
      <c r="AU79" s="27">
        <v>3.44</v>
      </c>
      <c r="AV79" s="27">
        <v>2.4900000000000002</v>
      </c>
      <c r="AW79" s="27">
        <v>2.463571428571429</v>
      </c>
      <c r="AX79">
        <v>2.463571428571429</v>
      </c>
      <c r="AY79">
        <v>5.6307447803571433</v>
      </c>
      <c r="AZ79" s="62">
        <v>0.57028696666713652</v>
      </c>
      <c r="BA79" s="62">
        <v>0.57362962851932398</v>
      </c>
      <c r="BC79" s="65">
        <v>4</v>
      </c>
      <c r="BE79" s="65">
        <v>4.2088262689615408E-2</v>
      </c>
      <c r="BG79">
        <v>8.4176525379230829E-2</v>
      </c>
      <c r="BH79">
        <v>4.2088262689615408E-2</v>
      </c>
      <c r="BI79">
        <v>0.57195829759323025</v>
      </c>
    </row>
    <row r="80" spans="1:61" x14ac:dyDescent="0.3">
      <c r="A80" s="2" t="s">
        <v>889</v>
      </c>
      <c r="B80" s="19" t="s">
        <v>901</v>
      </c>
      <c r="C80" s="15"/>
      <c r="F80" s="2">
        <v>2.1</v>
      </c>
      <c r="G80" s="2" t="s">
        <v>62</v>
      </c>
      <c r="H80" s="34" t="s">
        <v>562</v>
      </c>
      <c r="I80" s="1" t="s">
        <v>639</v>
      </c>
      <c r="J80"/>
      <c r="L80" s="27">
        <v>0</v>
      </c>
      <c r="M80">
        <v>2</v>
      </c>
      <c r="N80">
        <v>0</v>
      </c>
      <c r="O80" s="2">
        <v>3.9022000000000001</v>
      </c>
      <c r="P80" s="2">
        <v>3.9022000000000001</v>
      </c>
      <c r="Q80" s="2">
        <v>12.6189</v>
      </c>
      <c r="R80" s="2" t="s">
        <v>440</v>
      </c>
      <c r="T80" s="27">
        <v>0</v>
      </c>
      <c r="U80" s="27"/>
      <c r="V80" s="27"/>
      <c r="W80">
        <v>3.8839999999999999</v>
      </c>
      <c r="X80">
        <v>3.8839999999999999</v>
      </c>
      <c r="Y80">
        <v>12.6</v>
      </c>
      <c r="Z80">
        <v>0</v>
      </c>
      <c r="AD80">
        <v>8</v>
      </c>
      <c r="AE80" s="57">
        <f t="shared" si="1"/>
        <v>192.15007039947599</v>
      </c>
      <c r="AF80" s="59">
        <v>0</v>
      </c>
      <c r="AG80" s="57">
        <v>190.07674560000001</v>
      </c>
      <c r="AH80" s="57">
        <v>0</v>
      </c>
      <c r="AI80" s="53"/>
      <c r="AJ80" s="54">
        <v>8.4176525379230829E-2</v>
      </c>
      <c r="AL80" s="30">
        <v>2</v>
      </c>
      <c r="AM80" s="30">
        <v>2.285714285714286</v>
      </c>
      <c r="AN80" s="30">
        <v>0.34285714285714292</v>
      </c>
      <c r="AO80" s="30">
        <v>0</v>
      </c>
      <c r="AP80" s="30">
        <v>0.4320987654320988</v>
      </c>
      <c r="AQ80" s="30">
        <v>0.49382716049382719</v>
      </c>
      <c r="AR80" s="30">
        <v>7.4074074074074084E-2</v>
      </c>
      <c r="AS80" s="30">
        <v>0</v>
      </c>
      <c r="AT80" s="27">
        <v>0.95</v>
      </c>
      <c r="AU80" s="27">
        <v>3.44</v>
      </c>
      <c r="AV80" s="27">
        <v>2.4900000000000002</v>
      </c>
      <c r="AW80" s="27">
        <v>2.4657142857142849</v>
      </c>
      <c r="AX80">
        <v>2.4657142857142862</v>
      </c>
      <c r="AY80">
        <v>5.6335127285714286</v>
      </c>
      <c r="AZ80" s="62">
        <v>0.57028696666713652</v>
      </c>
      <c r="BA80" s="62">
        <v>0.57362962851932398</v>
      </c>
      <c r="BC80" s="65">
        <v>4</v>
      </c>
      <c r="BE80" s="65">
        <v>4.2088262689615408E-2</v>
      </c>
      <c r="BG80">
        <v>8.4176525379230829E-2</v>
      </c>
      <c r="BH80">
        <v>4.2088262689615408E-2</v>
      </c>
      <c r="BI80">
        <v>0.57195829759323025</v>
      </c>
    </row>
    <row r="81" spans="1:61" x14ac:dyDescent="0.3">
      <c r="A81" s="2" t="s">
        <v>890</v>
      </c>
      <c r="B81" s="19" t="s">
        <v>902</v>
      </c>
      <c r="C81" s="15"/>
      <c r="F81" s="2">
        <v>2.08</v>
      </c>
      <c r="G81" s="2" t="s">
        <v>62</v>
      </c>
      <c r="H81" s="34" t="s">
        <v>562</v>
      </c>
      <c r="I81" s="1" t="s">
        <v>639</v>
      </c>
      <c r="J81"/>
      <c r="L81" s="27">
        <v>0</v>
      </c>
      <c r="M81">
        <v>2</v>
      </c>
      <c r="N81">
        <v>0</v>
      </c>
      <c r="O81" s="2">
        <v>3.9043999999999999</v>
      </c>
      <c r="P81" s="2">
        <v>3.9043999999999999</v>
      </c>
      <c r="Q81" s="2">
        <v>12.6092</v>
      </c>
      <c r="R81" s="2" t="s">
        <v>440</v>
      </c>
      <c r="T81" s="27">
        <v>0</v>
      </c>
      <c r="U81" s="27"/>
      <c r="V81" s="27"/>
      <c r="W81">
        <v>3.8839999999999999</v>
      </c>
      <c r="X81">
        <v>3.8839999999999999</v>
      </c>
      <c r="Y81">
        <v>12.6</v>
      </c>
      <c r="Z81">
        <v>0</v>
      </c>
      <c r="AD81">
        <v>8</v>
      </c>
      <c r="AE81" s="57">
        <f t="shared" si="1"/>
        <v>192.21892385811199</v>
      </c>
      <c r="AF81" s="59">
        <v>0</v>
      </c>
      <c r="AG81" s="57">
        <v>190.07674560000001</v>
      </c>
      <c r="AH81" s="57">
        <v>0</v>
      </c>
      <c r="AI81" s="53"/>
      <c r="AJ81" s="54">
        <v>8.4176525379230829E-2</v>
      </c>
      <c r="AL81" s="30">
        <v>2</v>
      </c>
      <c r="AM81" s="30">
        <v>2.285714285714286</v>
      </c>
      <c r="AN81" s="30">
        <v>0.35714285714285721</v>
      </c>
      <c r="AO81" s="30">
        <v>0</v>
      </c>
      <c r="AP81" s="30">
        <v>0.43076923076923068</v>
      </c>
      <c r="AQ81" s="30">
        <v>0.49230769230769222</v>
      </c>
      <c r="AR81" s="30">
        <v>7.6923076923076913E-2</v>
      </c>
      <c r="AS81" s="30">
        <v>0</v>
      </c>
      <c r="AT81" s="27">
        <v>0.95</v>
      </c>
      <c r="AU81" s="27">
        <v>3.44</v>
      </c>
      <c r="AV81" s="27">
        <v>2.4900000000000002</v>
      </c>
      <c r="AW81" s="27">
        <v>2.467857142857143</v>
      </c>
      <c r="AX81">
        <v>2.467857142857143</v>
      </c>
      <c r="AY81">
        <v>5.6362806767857148</v>
      </c>
      <c r="AZ81" s="62">
        <v>0.57028696666713652</v>
      </c>
      <c r="BA81" s="62">
        <v>0.57362962851932398</v>
      </c>
      <c r="BC81" s="65">
        <v>4</v>
      </c>
      <c r="BE81" s="65">
        <v>4.2088262689615408E-2</v>
      </c>
      <c r="BG81">
        <v>8.4176525379230829E-2</v>
      </c>
      <c r="BH81">
        <v>4.2088262689615408E-2</v>
      </c>
      <c r="BI81">
        <v>0.57195829759323025</v>
      </c>
    </row>
    <row r="82" spans="1:61" x14ac:dyDescent="0.3">
      <c r="A82" s="2" t="s">
        <v>215</v>
      </c>
      <c r="B82" s="19" t="s">
        <v>738</v>
      </c>
      <c r="C82" s="15"/>
      <c r="F82" s="2">
        <v>4.0999999999999996</v>
      </c>
      <c r="G82" s="2" t="s">
        <v>64</v>
      </c>
      <c r="H82" s="11" t="s">
        <v>591</v>
      </c>
      <c r="I82" t="s">
        <v>640</v>
      </c>
      <c r="J82"/>
      <c r="L82" s="27">
        <v>1</v>
      </c>
      <c r="M82">
        <v>1</v>
      </c>
      <c r="N82">
        <v>0</v>
      </c>
      <c r="O82" s="2">
        <v>3.87</v>
      </c>
      <c r="P82" s="2">
        <v>3.87</v>
      </c>
      <c r="Q82" s="2">
        <v>15.1</v>
      </c>
      <c r="R82" s="2" t="s">
        <v>439</v>
      </c>
      <c r="T82" s="27">
        <v>3.950634</v>
      </c>
      <c r="U82" s="27">
        <v>3.950634</v>
      </c>
      <c r="V82" s="27">
        <v>15.513552000000001</v>
      </c>
      <c r="W82">
        <v>3.8658999999999999</v>
      </c>
      <c r="X82">
        <v>3.8658999999999999</v>
      </c>
      <c r="Y82">
        <v>15.2538</v>
      </c>
      <c r="Z82">
        <v>0</v>
      </c>
      <c r="AD82">
        <v>20</v>
      </c>
      <c r="AE82" s="57">
        <f t="shared" si="1"/>
        <v>226.15119000000001</v>
      </c>
      <c r="AF82" s="59">
        <v>242.1279024923125</v>
      </c>
      <c r="AG82" s="57">
        <v>227.970829547178</v>
      </c>
      <c r="AH82" s="57">
        <v>0</v>
      </c>
      <c r="AI82" s="53">
        <v>8.2600971611006269E-2</v>
      </c>
      <c r="AJ82" s="54">
        <v>8.7730522539775438E-2</v>
      </c>
      <c r="AL82" s="30">
        <v>1.9375</v>
      </c>
      <c r="AM82" s="30">
        <v>2.5</v>
      </c>
      <c r="AN82" s="30">
        <v>0.5625</v>
      </c>
      <c r="AO82" s="30">
        <v>2.625</v>
      </c>
      <c r="AP82" s="30">
        <v>0.25409836065573771</v>
      </c>
      <c r="AQ82" s="30">
        <v>0.32786885245901642</v>
      </c>
      <c r="AR82" s="30">
        <v>7.3770491803278687E-2</v>
      </c>
      <c r="AS82" s="30">
        <v>0.34426229508196721</v>
      </c>
      <c r="AT82" s="27">
        <v>0.79</v>
      </c>
      <c r="AU82" s="27">
        <v>3.44</v>
      </c>
      <c r="AV82" s="27">
        <v>2.65</v>
      </c>
      <c r="AW82" s="27">
        <v>2.6056249999999999</v>
      </c>
      <c r="AX82">
        <v>2.6056249999999999</v>
      </c>
      <c r="AY82">
        <v>5.9703320286696879</v>
      </c>
      <c r="AZ82" s="62">
        <v>0.52453741991489755</v>
      </c>
      <c r="BA82" s="62">
        <v>0.55711138795694093</v>
      </c>
      <c r="BC82" s="65">
        <v>10</v>
      </c>
      <c r="BD82" s="65">
        <v>4.1300485805503127E-2</v>
      </c>
      <c r="BE82" s="65">
        <v>4.3865261269887712E-2</v>
      </c>
      <c r="BG82">
        <v>8.5165747075390846E-2</v>
      </c>
      <c r="BH82">
        <v>4.2582873537695423E-2</v>
      </c>
      <c r="BI82">
        <v>0.54082440393591924</v>
      </c>
    </row>
    <row r="83" spans="1:61" x14ac:dyDescent="0.3">
      <c r="A83" s="2" t="s">
        <v>683</v>
      </c>
      <c r="B83" s="19" t="s">
        <v>903</v>
      </c>
      <c r="C83" s="2" t="s">
        <v>685</v>
      </c>
      <c r="F83" s="2">
        <v>4.3</v>
      </c>
      <c r="G83" s="2" t="s">
        <v>64</v>
      </c>
      <c r="H83" s="14" t="s">
        <v>687</v>
      </c>
      <c r="I83">
        <v>7221084</v>
      </c>
      <c r="J83"/>
      <c r="L83" s="27">
        <v>0</v>
      </c>
      <c r="M83">
        <v>2</v>
      </c>
      <c r="N83">
        <v>0</v>
      </c>
      <c r="O83" s="1">
        <v>3.87</v>
      </c>
      <c r="P83" s="1">
        <v>3.87</v>
      </c>
      <c r="Q83" s="2">
        <v>17.2</v>
      </c>
      <c r="R83" s="2" t="s">
        <v>439</v>
      </c>
      <c r="T83" s="27">
        <v>0</v>
      </c>
      <c r="U83" s="27"/>
      <c r="V83" s="27"/>
      <c r="W83">
        <v>3.8607</v>
      </c>
      <c r="X83">
        <v>3.8607</v>
      </c>
      <c r="Y83">
        <v>29.216000000000001</v>
      </c>
      <c r="Z83">
        <v>0</v>
      </c>
      <c r="AD83">
        <v>20</v>
      </c>
      <c r="AE83" s="57">
        <f t="shared" si="1"/>
        <v>257.60268000000002</v>
      </c>
      <c r="AF83" s="59">
        <v>0</v>
      </c>
      <c r="AG83" s="57">
        <v>435.46461117984001</v>
      </c>
      <c r="AH83" s="57">
        <v>0</v>
      </c>
      <c r="AI83" s="53"/>
      <c r="AJ83" s="54">
        <v>9.1855914288016927E-2</v>
      </c>
      <c r="AL83" s="30">
        <v>1.940917661847894</v>
      </c>
      <c r="AM83" s="30">
        <v>2.5141420490257702</v>
      </c>
      <c r="AN83" s="30">
        <v>0.56568196103079826</v>
      </c>
      <c r="AO83" s="30">
        <v>2.6398491514770579</v>
      </c>
      <c r="AP83" s="30">
        <v>0.2533639645553003</v>
      </c>
      <c r="AQ83" s="30">
        <v>0.32819166393173621</v>
      </c>
      <c r="AR83" s="30">
        <v>7.3843124384640635E-2</v>
      </c>
      <c r="AS83" s="30">
        <v>0.34460124712832302</v>
      </c>
      <c r="AT83" s="27">
        <v>0.79</v>
      </c>
      <c r="AU83" s="27">
        <v>3.44</v>
      </c>
      <c r="AV83" s="27">
        <v>2.65</v>
      </c>
      <c r="AW83" s="27">
        <v>2.62350722815839</v>
      </c>
      <c r="AX83">
        <v>2.6235072281583909</v>
      </c>
      <c r="AY83">
        <v>6.0278785903935539</v>
      </c>
      <c r="BA83" s="62">
        <v>0</v>
      </c>
      <c r="BC83" s="65">
        <v>10</v>
      </c>
      <c r="BE83" s="65">
        <v>4.5927957144008463E-2</v>
      </c>
      <c r="BG83">
        <v>9.1855914288016927E-2</v>
      </c>
      <c r="BH83">
        <v>4.5927957144008463E-2</v>
      </c>
      <c r="BI83">
        <v>0</v>
      </c>
    </row>
    <row r="84" spans="1:61" x14ac:dyDescent="0.3">
      <c r="A84" s="2" t="s">
        <v>684</v>
      </c>
      <c r="B84" s="19" t="s">
        <v>904</v>
      </c>
      <c r="C84" s="2" t="s">
        <v>686</v>
      </c>
      <c r="F84" s="2">
        <v>4.2</v>
      </c>
      <c r="G84" s="2" t="s">
        <v>64</v>
      </c>
      <c r="H84" s="11">
        <v>-1</v>
      </c>
      <c r="I84">
        <v>-1</v>
      </c>
      <c r="J84"/>
      <c r="L84" s="27">
        <v>0</v>
      </c>
      <c r="M84">
        <v>0</v>
      </c>
      <c r="N84">
        <v>0</v>
      </c>
      <c r="O84" s="1">
        <v>3.87</v>
      </c>
      <c r="P84" s="1">
        <v>3.87</v>
      </c>
      <c r="Q84" s="2">
        <v>14.4</v>
      </c>
      <c r="R84" s="2" t="s">
        <v>439</v>
      </c>
      <c r="T84" s="27">
        <v>0</v>
      </c>
      <c r="U84" s="27"/>
      <c r="V84" s="27"/>
      <c r="W84">
        <v>0</v>
      </c>
      <c r="Z84">
        <v>0</v>
      </c>
      <c r="AD84">
        <v>20</v>
      </c>
      <c r="AE84" s="57">
        <f t="shared" si="1"/>
        <v>215.66736</v>
      </c>
      <c r="AF84" s="59">
        <v>0</v>
      </c>
      <c r="AG84" s="57">
        <v>0</v>
      </c>
      <c r="AH84" s="57">
        <v>0</v>
      </c>
      <c r="AI84" s="53"/>
      <c r="AL84" s="30">
        <v>1.937926753569212</v>
      </c>
      <c r="AM84" s="30">
        <v>2.4829298572315328</v>
      </c>
      <c r="AN84" s="30">
        <v>0.55865921787709494</v>
      </c>
      <c r="AO84" s="30">
        <v>2.6070763500931098</v>
      </c>
      <c r="AP84" s="30">
        <v>0.25544100801832759</v>
      </c>
      <c r="AQ84" s="30">
        <v>0.32727867779414171</v>
      </c>
      <c r="AR84" s="30">
        <v>7.3637702503681887E-2</v>
      </c>
      <c r="AS84" s="30">
        <v>0.3436426116838488</v>
      </c>
      <c r="AT84" s="27">
        <v>0.79</v>
      </c>
      <c r="AU84" s="27">
        <v>3.44</v>
      </c>
      <c r="AV84" s="27">
        <v>2.65</v>
      </c>
      <c r="AW84" s="27">
        <v>2.671675977653631</v>
      </c>
      <c r="AX84">
        <v>2.671675977653631</v>
      </c>
      <c r="AY84">
        <v>6.2243029613210306</v>
      </c>
      <c r="BC84" s="65">
        <v>10</v>
      </c>
      <c r="BG84">
        <v>0</v>
      </c>
      <c r="BH84">
        <v>0</v>
      </c>
      <c r="BI84">
        <v>0</v>
      </c>
    </row>
    <row r="85" spans="1:61" x14ac:dyDescent="0.3">
      <c r="A85" s="2" t="s">
        <v>859</v>
      </c>
      <c r="B85" s="19" t="s">
        <v>905</v>
      </c>
      <c r="C85" s="2" t="s">
        <v>858</v>
      </c>
      <c r="F85" s="2">
        <v>4</v>
      </c>
      <c r="G85" s="2" t="s">
        <v>64</v>
      </c>
      <c r="H85" s="11">
        <v>-1</v>
      </c>
      <c r="I85">
        <v>-1</v>
      </c>
      <c r="J85"/>
      <c r="L85" s="27">
        <v>0</v>
      </c>
      <c r="M85">
        <v>0</v>
      </c>
      <c r="N85">
        <v>0</v>
      </c>
      <c r="O85" s="1">
        <v>3.87</v>
      </c>
      <c r="P85" s="1">
        <v>3.87</v>
      </c>
      <c r="Q85" s="2">
        <v>28.5</v>
      </c>
      <c r="R85" s="2" t="s">
        <v>439</v>
      </c>
      <c r="T85" s="27">
        <v>0</v>
      </c>
      <c r="U85" s="27"/>
      <c r="V85" s="27"/>
      <c r="W85">
        <v>0</v>
      </c>
      <c r="Z85">
        <v>0</v>
      </c>
      <c r="AD85">
        <v>20</v>
      </c>
      <c r="AE85" s="57">
        <f t="shared" si="1"/>
        <v>426.84165000000002</v>
      </c>
      <c r="AF85" s="59">
        <v>0</v>
      </c>
      <c r="AG85" s="57">
        <v>0</v>
      </c>
      <c r="AH85" s="57">
        <v>0</v>
      </c>
      <c r="AI85" s="53"/>
      <c r="AL85" s="30">
        <v>1.9375</v>
      </c>
      <c r="AM85" s="30">
        <v>2.5</v>
      </c>
      <c r="AN85" s="30">
        <v>0.5625</v>
      </c>
      <c r="AO85" s="30">
        <v>2.625</v>
      </c>
      <c r="AP85" s="30">
        <v>0.25409836065573771</v>
      </c>
      <c r="AQ85" s="30">
        <v>0.32786885245901642</v>
      </c>
      <c r="AR85" s="30">
        <v>7.3770491803278687E-2</v>
      </c>
      <c r="AS85" s="30">
        <v>0.34426229508196721</v>
      </c>
      <c r="AT85" s="27">
        <v>1</v>
      </c>
      <c r="AU85" s="27">
        <v>3.44</v>
      </c>
      <c r="AV85" s="27">
        <v>2.44</v>
      </c>
      <c r="AW85" s="27">
        <v>2.6937500000000001</v>
      </c>
      <c r="AX85">
        <v>2.6937500000000001</v>
      </c>
      <c r="AY85">
        <v>6.2824412981156881</v>
      </c>
      <c r="BC85" s="65">
        <v>10</v>
      </c>
      <c r="BG85">
        <v>0</v>
      </c>
      <c r="BH85">
        <v>0</v>
      </c>
      <c r="BI85">
        <v>0</v>
      </c>
    </row>
    <row r="86" spans="1:61" x14ac:dyDescent="0.3">
      <c r="A86" s="2" t="s">
        <v>65</v>
      </c>
      <c r="B86" s="15" t="s">
        <v>739</v>
      </c>
      <c r="C86" s="15"/>
      <c r="F86" s="2">
        <v>2.62</v>
      </c>
      <c r="G86" s="2" t="s">
        <v>66</v>
      </c>
      <c r="H86" s="11" t="s">
        <v>563</v>
      </c>
      <c r="I86" t="s">
        <v>641</v>
      </c>
      <c r="J86"/>
      <c r="L86" s="27">
        <v>2</v>
      </c>
      <c r="M86">
        <v>4</v>
      </c>
      <c r="N86">
        <v>0</v>
      </c>
      <c r="O86" s="2">
        <v>5.4580000000000002</v>
      </c>
      <c r="P86" s="2">
        <v>5.4210000000000003</v>
      </c>
      <c r="Q86" s="2">
        <v>41.02</v>
      </c>
      <c r="R86" s="2" t="s">
        <v>450</v>
      </c>
      <c r="T86" s="27">
        <v>5.5344280000000001</v>
      </c>
      <c r="U86" s="27">
        <v>5.4860709999999999</v>
      </c>
      <c r="V86" s="27">
        <v>20.96113527</v>
      </c>
      <c r="W86">
        <v>5.4676999999999998</v>
      </c>
      <c r="X86">
        <v>5.4396000000000004</v>
      </c>
      <c r="Y86">
        <v>41.247500000000002</v>
      </c>
      <c r="Z86">
        <v>0</v>
      </c>
      <c r="AD86">
        <v>30</v>
      </c>
      <c r="AE86" s="57">
        <f t="shared" si="1"/>
        <v>1213.6922943600002</v>
      </c>
      <c r="AF86" s="59">
        <v>630.95473618941708</v>
      </c>
      <c r="AG86" s="57">
        <v>1226.7873076977</v>
      </c>
      <c r="AH86" s="57">
        <v>0</v>
      </c>
      <c r="AI86" s="53">
        <v>9.5093984653104466E-2</v>
      </c>
      <c r="AJ86" s="54">
        <v>9.781646683743643E-2</v>
      </c>
      <c r="AL86" s="30">
        <v>2</v>
      </c>
      <c r="AM86" s="30">
        <v>3.125</v>
      </c>
      <c r="AN86" s="30">
        <v>2.583333333333333</v>
      </c>
      <c r="AO86" s="30">
        <v>2.916666666666667</v>
      </c>
      <c r="AP86" s="30">
        <v>0.18823529411764711</v>
      </c>
      <c r="AQ86" s="30">
        <v>0.29411764705882348</v>
      </c>
      <c r="AR86" s="30">
        <v>0.24313725490196081</v>
      </c>
      <c r="AS86" s="30">
        <v>0.2745098039215686</v>
      </c>
      <c r="AT86" s="27">
        <v>1.54</v>
      </c>
      <c r="AU86" s="27">
        <v>3.44</v>
      </c>
      <c r="AV86" s="27">
        <v>1.9</v>
      </c>
      <c r="AW86" s="27">
        <v>2.839583333333334</v>
      </c>
      <c r="AX86">
        <v>2.8395833333333331</v>
      </c>
      <c r="AY86">
        <v>6.168614470625001</v>
      </c>
      <c r="AZ86" s="62">
        <v>0.52762523515344584</v>
      </c>
      <c r="BA86" s="62">
        <v>0</v>
      </c>
      <c r="BC86" s="65">
        <v>15</v>
      </c>
      <c r="BD86" s="65">
        <v>4.7546992326552233E-2</v>
      </c>
      <c r="BE86" s="65">
        <v>4.8908233418718222E-2</v>
      </c>
      <c r="BG86">
        <v>9.6455225745270448E-2</v>
      </c>
      <c r="BH86">
        <v>4.8227612872635231E-2</v>
      </c>
      <c r="BI86">
        <v>0.26381261757672292</v>
      </c>
    </row>
    <row r="87" spans="1:61" x14ac:dyDescent="0.3">
      <c r="A87" s="2" t="s">
        <v>67</v>
      </c>
      <c r="B87" s="15" t="s">
        <v>740</v>
      </c>
      <c r="C87" s="15"/>
      <c r="F87" s="2">
        <v>2.67</v>
      </c>
      <c r="G87" s="2" t="s">
        <v>66</v>
      </c>
      <c r="H87" s="11">
        <v>-1</v>
      </c>
      <c r="I87">
        <v>-1</v>
      </c>
      <c r="J87"/>
      <c r="L87" s="27">
        <v>0</v>
      </c>
      <c r="M87">
        <v>0</v>
      </c>
      <c r="N87">
        <v>0</v>
      </c>
      <c r="O87" s="2">
        <v>5.4359999999999999</v>
      </c>
      <c r="P87" s="2">
        <v>5.42</v>
      </c>
      <c r="Q87" s="2">
        <v>41.19</v>
      </c>
      <c r="R87" s="2" t="s">
        <v>450</v>
      </c>
      <c r="T87" s="27">
        <v>0</v>
      </c>
      <c r="U87" s="27"/>
      <c r="V87" s="27"/>
      <c r="W87">
        <v>0</v>
      </c>
      <c r="Z87">
        <v>0</v>
      </c>
      <c r="AD87">
        <v>30</v>
      </c>
      <c r="AE87" s="57">
        <f t="shared" si="1"/>
        <v>1213.5859128</v>
      </c>
      <c r="AF87" s="59">
        <v>0</v>
      </c>
      <c r="AG87" s="57">
        <v>0</v>
      </c>
      <c r="AH87" s="57">
        <v>0</v>
      </c>
      <c r="AI87" s="53"/>
      <c r="AL87" s="30">
        <v>2</v>
      </c>
      <c r="AM87" s="30">
        <v>3</v>
      </c>
      <c r="AN87" s="30">
        <v>2.208333333333333</v>
      </c>
      <c r="AO87" s="30">
        <v>2.333333333333333</v>
      </c>
      <c r="AP87" s="30">
        <v>0.20960698689956331</v>
      </c>
      <c r="AQ87" s="30">
        <v>0.31441048034934499</v>
      </c>
      <c r="AR87" s="30">
        <v>0.23144104803493451</v>
      </c>
      <c r="AS87" s="30">
        <v>0.24454148471615719</v>
      </c>
      <c r="AT87" s="27">
        <v>1.1000000000000001</v>
      </c>
      <c r="AU87" s="27">
        <v>3.44</v>
      </c>
      <c r="AV87" s="27">
        <v>2.34</v>
      </c>
      <c r="AW87" s="27">
        <v>2.80125</v>
      </c>
      <c r="AX87">
        <v>2.80125</v>
      </c>
      <c r="AY87">
        <v>6.1250013054166672</v>
      </c>
      <c r="BC87" s="65">
        <v>15</v>
      </c>
      <c r="BG87">
        <v>0</v>
      </c>
      <c r="BH87">
        <v>0</v>
      </c>
      <c r="BI87">
        <v>0</v>
      </c>
    </row>
    <row r="88" spans="1:61" x14ac:dyDescent="0.3">
      <c r="A88" s="2" t="s">
        <v>68</v>
      </c>
      <c r="B88" s="15" t="s">
        <v>741</v>
      </c>
      <c r="C88" s="15"/>
      <c r="F88" s="2">
        <v>2.71</v>
      </c>
      <c r="G88" s="2" t="s">
        <v>66</v>
      </c>
      <c r="H88" s="11">
        <v>-1</v>
      </c>
      <c r="I88">
        <v>-1</v>
      </c>
      <c r="J88"/>
      <c r="L88" s="27">
        <v>0</v>
      </c>
      <c r="M88">
        <v>0</v>
      </c>
      <c r="N88">
        <v>0</v>
      </c>
      <c r="O88" s="2">
        <v>5.4370000000000003</v>
      </c>
      <c r="P88" s="2">
        <v>5.4359999999999999</v>
      </c>
      <c r="Q88" s="2">
        <v>41.29</v>
      </c>
      <c r="R88" s="2" t="s">
        <v>450</v>
      </c>
      <c r="T88" s="27">
        <v>0</v>
      </c>
      <c r="U88" s="27"/>
      <c r="V88" s="27"/>
      <c r="W88">
        <v>0</v>
      </c>
      <c r="Z88">
        <v>0</v>
      </c>
      <c r="AD88">
        <v>30</v>
      </c>
      <c r="AE88" s="57">
        <f t="shared" si="1"/>
        <v>1220.3479162799999</v>
      </c>
      <c r="AF88" s="59">
        <v>0</v>
      </c>
      <c r="AG88" s="57">
        <v>0</v>
      </c>
      <c r="AH88" s="57">
        <v>0</v>
      </c>
      <c r="AI88" s="53"/>
      <c r="AL88" s="30">
        <v>2</v>
      </c>
      <c r="AM88" s="30">
        <v>2.875</v>
      </c>
      <c r="AN88" s="30">
        <v>1.833333333333333</v>
      </c>
      <c r="AO88" s="30">
        <v>1.75</v>
      </c>
      <c r="AP88" s="30">
        <v>0.23645320197044331</v>
      </c>
      <c r="AQ88" s="30">
        <v>0.33990147783251229</v>
      </c>
      <c r="AR88" s="30">
        <v>0.21674876847290639</v>
      </c>
      <c r="AS88" s="30">
        <v>0.2068965517241379</v>
      </c>
      <c r="AT88" s="27">
        <v>1.1000000000000001</v>
      </c>
      <c r="AU88" s="27">
        <v>3.44</v>
      </c>
      <c r="AV88" s="27">
        <v>2.34</v>
      </c>
      <c r="AW88" s="27">
        <v>2.7629166666666669</v>
      </c>
      <c r="AX88">
        <v>2.762916666666666</v>
      </c>
      <c r="AY88">
        <v>6.0813881402083334</v>
      </c>
      <c r="BC88" s="65">
        <v>15</v>
      </c>
      <c r="BG88">
        <v>0</v>
      </c>
      <c r="BH88">
        <v>0</v>
      </c>
      <c r="BI88">
        <v>0</v>
      </c>
    </row>
    <row r="89" spans="1:61" x14ac:dyDescent="0.3">
      <c r="A89" s="2" t="s">
        <v>69</v>
      </c>
      <c r="B89" s="15" t="s">
        <v>742</v>
      </c>
      <c r="C89" s="15"/>
      <c r="F89" s="2">
        <v>2.75</v>
      </c>
      <c r="G89" s="2" t="s">
        <v>70</v>
      </c>
      <c r="H89" s="11" t="s">
        <v>564</v>
      </c>
      <c r="I89" t="s">
        <v>642</v>
      </c>
      <c r="J89"/>
      <c r="L89" s="27">
        <v>2</v>
      </c>
      <c r="M89">
        <v>4</v>
      </c>
      <c r="N89">
        <v>0</v>
      </c>
      <c r="T89" s="27">
        <v>8.3195821399999996</v>
      </c>
      <c r="U89" s="27">
        <v>8.3195821399999996</v>
      </c>
      <c r="V89" s="27">
        <v>8.2425581700000006</v>
      </c>
      <c r="W89">
        <v>5.5339970000000003</v>
      </c>
      <c r="X89">
        <v>5.4998300000000002</v>
      </c>
      <c r="Y89">
        <v>16.550709999999999</v>
      </c>
      <c r="Z89">
        <v>0</v>
      </c>
      <c r="AD89">
        <v>12</v>
      </c>
      <c r="AE89" s="57">
        <f t="shared" si="1"/>
        <v>0</v>
      </c>
      <c r="AF89" s="59">
        <v>248.80917443900231</v>
      </c>
      <c r="AG89" s="57">
        <v>503.73811661477208</v>
      </c>
      <c r="AH89" s="57">
        <v>0</v>
      </c>
      <c r="AI89" s="53">
        <v>9.6459465588893734E-2</v>
      </c>
      <c r="AJ89" s="54">
        <v>9.5287607621536111E-2</v>
      </c>
      <c r="AL89" s="30">
        <v>2</v>
      </c>
      <c r="AM89" s="30">
        <v>3.333333333333333</v>
      </c>
      <c r="AN89" s="30">
        <v>2.666666666666667</v>
      </c>
      <c r="AO89" s="30">
        <v>4.666666666666667</v>
      </c>
      <c r="AP89" s="30">
        <v>0.15789473684210531</v>
      </c>
      <c r="AQ89" s="30">
        <v>0.26315789473684209</v>
      </c>
      <c r="AR89" s="30">
        <v>0.2105263157894737</v>
      </c>
      <c r="AS89" s="30">
        <v>0.36842105263157898</v>
      </c>
      <c r="AT89" s="27">
        <v>2.02</v>
      </c>
      <c r="AU89" s="27">
        <v>3.44</v>
      </c>
      <c r="AV89" s="27">
        <v>1.42</v>
      </c>
      <c r="AW89" s="27">
        <v>3.0044444444444438</v>
      </c>
      <c r="AX89">
        <v>3.0044444444444438</v>
      </c>
      <c r="AY89">
        <v>6.4228342255555546</v>
      </c>
      <c r="AZ89" s="62">
        <v>0.52562348257484404</v>
      </c>
      <c r="BA89" s="62">
        <v>0.51923783589802341</v>
      </c>
      <c r="BC89" s="65">
        <v>6</v>
      </c>
      <c r="BD89" s="65">
        <v>4.8229732794446867E-2</v>
      </c>
      <c r="BE89" s="65">
        <v>4.7643803810768062E-2</v>
      </c>
      <c r="BG89">
        <v>9.5873536605214915E-2</v>
      </c>
      <c r="BH89">
        <v>4.7936768302607458E-2</v>
      </c>
      <c r="BI89">
        <v>0.52243065923643373</v>
      </c>
    </row>
    <row r="90" spans="1:61" x14ac:dyDescent="0.3">
      <c r="A90" s="2" t="s">
        <v>71</v>
      </c>
      <c r="B90" s="15" t="s">
        <v>743</v>
      </c>
      <c r="C90" s="15"/>
      <c r="F90" s="2">
        <v>3.59</v>
      </c>
      <c r="G90" s="2" t="s">
        <v>77</v>
      </c>
      <c r="H90" s="11" t="s">
        <v>565</v>
      </c>
      <c r="I90" t="s">
        <v>643</v>
      </c>
      <c r="J90"/>
      <c r="L90" s="27">
        <v>2</v>
      </c>
      <c r="M90">
        <v>2</v>
      </c>
      <c r="N90">
        <v>0</v>
      </c>
      <c r="T90" s="27">
        <v>3.8703880000000002</v>
      </c>
      <c r="U90" s="27">
        <v>3.8703880000000002</v>
      </c>
      <c r="V90" s="27">
        <v>13.604850000000001</v>
      </c>
      <c r="W90">
        <v>3.8415499999999998</v>
      </c>
      <c r="X90">
        <v>3.8415499999999998</v>
      </c>
      <c r="Y90">
        <v>13.4695</v>
      </c>
      <c r="Z90">
        <v>0</v>
      </c>
      <c r="AD90">
        <v>8</v>
      </c>
      <c r="AE90" s="57">
        <f t="shared" si="1"/>
        <v>0</v>
      </c>
      <c r="AF90" s="59">
        <v>203.79933701026059</v>
      </c>
      <c r="AG90" s="57">
        <v>198.77623248847371</v>
      </c>
      <c r="AH90" s="57">
        <v>0</v>
      </c>
      <c r="AI90" s="53">
        <v>7.8508596910668346E-2</v>
      </c>
      <c r="AJ90" s="54">
        <v>8.0492520658513728E-2</v>
      </c>
      <c r="AL90" s="30">
        <v>1.857142857142857</v>
      </c>
      <c r="AM90" s="30">
        <v>2.285714285714286</v>
      </c>
      <c r="AN90" s="30">
        <v>0.42857142857142849</v>
      </c>
      <c r="AO90" s="30">
        <v>0</v>
      </c>
      <c r="AP90" s="30">
        <v>0.40625000000000011</v>
      </c>
      <c r="AQ90" s="30">
        <v>0.5</v>
      </c>
      <c r="AR90" s="30">
        <v>9.375E-2</v>
      </c>
      <c r="AS90" s="30">
        <v>0</v>
      </c>
      <c r="AT90" s="27">
        <v>0.82</v>
      </c>
      <c r="AU90" s="27">
        <v>3.44</v>
      </c>
      <c r="AV90" s="27">
        <v>2.62</v>
      </c>
      <c r="AW90" s="27">
        <v>2.46</v>
      </c>
      <c r="AX90">
        <v>2.46</v>
      </c>
      <c r="AY90">
        <v>5.5854910899999997</v>
      </c>
      <c r="AZ90" s="62">
        <v>0.55645098073491572</v>
      </c>
      <c r="BA90" s="62">
        <v>0.57051257855519</v>
      </c>
      <c r="BC90" s="65">
        <v>4</v>
      </c>
      <c r="BD90" s="65">
        <v>3.9254298455334173E-2</v>
      </c>
      <c r="BE90" s="65">
        <v>4.0246260329256871E-2</v>
      </c>
      <c r="BG90">
        <v>7.950055878459103E-2</v>
      </c>
      <c r="BH90">
        <v>3.9750279392295522E-2</v>
      </c>
      <c r="BI90">
        <v>0.56348177964505286</v>
      </c>
    </row>
    <row r="91" spans="1:61" x14ac:dyDescent="0.3">
      <c r="A91" s="2" t="s">
        <v>72</v>
      </c>
      <c r="B91" s="19" t="s">
        <v>906</v>
      </c>
      <c r="C91" s="15"/>
      <c r="F91" s="2">
        <v>3.74</v>
      </c>
      <c r="G91" s="2" t="s">
        <v>77</v>
      </c>
      <c r="H91" s="34" t="s">
        <v>565</v>
      </c>
      <c r="I91" s="1" t="s">
        <v>643</v>
      </c>
      <c r="J91"/>
      <c r="L91" s="27">
        <v>0</v>
      </c>
      <c r="M91">
        <v>2</v>
      </c>
      <c r="N91">
        <v>0</v>
      </c>
      <c r="T91" s="27">
        <v>0</v>
      </c>
      <c r="U91" s="27"/>
      <c r="V91" s="27"/>
      <c r="W91">
        <v>3.8415499999999998</v>
      </c>
      <c r="X91">
        <v>3.8415499999999998</v>
      </c>
      <c r="Y91">
        <v>13.4695</v>
      </c>
      <c r="Z91">
        <v>0</v>
      </c>
      <c r="AD91">
        <v>8</v>
      </c>
      <c r="AE91" s="57">
        <f t="shared" si="1"/>
        <v>0</v>
      </c>
      <c r="AF91" s="59">
        <v>0</v>
      </c>
      <c r="AG91" s="57">
        <v>198.77623248847371</v>
      </c>
      <c r="AH91" s="57">
        <v>0</v>
      </c>
      <c r="AI91" s="53"/>
      <c r="AJ91" s="54">
        <v>8.0492520658513728E-2</v>
      </c>
      <c r="AL91" s="30">
        <v>1.857142857142857</v>
      </c>
      <c r="AM91" s="30">
        <v>2.285714285714286</v>
      </c>
      <c r="AN91" s="30">
        <v>0.42857142857142849</v>
      </c>
      <c r="AO91" s="30">
        <v>0</v>
      </c>
      <c r="AP91" s="30">
        <v>0.40625000000000011</v>
      </c>
      <c r="AQ91" s="30">
        <v>0.5</v>
      </c>
      <c r="AR91" s="30">
        <v>9.375E-2</v>
      </c>
      <c r="AS91" s="30">
        <v>0</v>
      </c>
      <c r="AT91" s="27">
        <v>0.82</v>
      </c>
      <c r="AU91" s="27">
        <v>3.44</v>
      </c>
      <c r="AV91" s="27">
        <v>2.62</v>
      </c>
      <c r="AW91" s="27">
        <v>2.4569999999999999</v>
      </c>
      <c r="AX91">
        <v>2.4569999999999999</v>
      </c>
      <c r="AY91">
        <v>5.5866607328571423</v>
      </c>
      <c r="AZ91" s="62">
        <v>0.55645098073491572</v>
      </c>
      <c r="BA91" s="62">
        <v>0.57051257855519</v>
      </c>
      <c r="BC91" s="65">
        <v>4</v>
      </c>
      <c r="BE91" s="65">
        <v>4.0246260329256871E-2</v>
      </c>
      <c r="BG91">
        <v>8.0492520658513728E-2</v>
      </c>
      <c r="BH91">
        <v>4.0246260329256871E-2</v>
      </c>
      <c r="BI91">
        <v>0.56348177964505286</v>
      </c>
    </row>
    <row r="92" spans="1:61" x14ac:dyDescent="0.3">
      <c r="A92" s="2" t="s">
        <v>76</v>
      </c>
      <c r="B92" s="19" t="s">
        <v>907</v>
      </c>
      <c r="C92" s="15"/>
      <c r="F92" s="2">
        <v>3.82</v>
      </c>
      <c r="G92" s="2" t="s">
        <v>77</v>
      </c>
      <c r="H92" s="34" t="s">
        <v>1158</v>
      </c>
      <c r="I92" s="1" t="s">
        <v>1159</v>
      </c>
      <c r="J92"/>
      <c r="L92" s="27">
        <v>0</v>
      </c>
      <c r="M92">
        <v>1</v>
      </c>
      <c r="N92">
        <v>0</v>
      </c>
      <c r="T92" s="27">
        <v>0</v>
      </c>
      <c r="U92" s="27"/>
      <c r="V92" s="27"/>
      <c r="W92">
        <v>6.7352999999999987</v>
      </c>
      <c r="X92">
        <v>8.0756999999999994</v>
      </c>
      <c r="Y92">
        <v>15.016999999999999</v>
      </c>
      <c r="Z92">
        <v>0</v>
      </c>
      <c r="AD92">
        <v>8</v>
      </c>
      <c r="AE92" s="57">
        <f t="shared" si="1"/>
        <v>0</v>
      </c>
      <c r="AF92" s="59">
        <v>0</v>
      </c>
      <c r="AG92" s="57">
        <v>801.31327174450405</v>
      </c>
      <c r="AH92" s="57">
        <v>0</v>
      </c>
      <c r="AI92" s="53"/>
      <c r="AJ92" s="54">
        <v>9.9836110071951645E-3</v>
      </c>
      <c r="AL92" s="30">
        <v>1.857142857142857</v>
      </c>
      <c r="AM92" s="30">
        <v>2.285714285714286</v>
      </c>
      <c r="AN92" s="30">
        <v>0.42857142857142849</v>
      </c>
      <c r="AO92" s="30">
        <v>0</v>
      </c>
      <c r="AP92" s="30">
        <v>0.40625000000000011</v>
      </c>
      <c r="AQ92" s="30">
        <v>0.5</v>
      </c>
      <c r="AR92" s="30">
        <v>9.375E-2</v>
      </c>
      <c r="AS92" s="30">
        <v>0</v>
      </c>
      <c r="AT92" s="27">
        <v>0.82</v>
      </c>
      <c r="AU92" s="27">
        <v>3.44</v>
      </c>
      <c r="AV92" s="27">
        <v>2.62</v>
      </c>
      <c r="AW92" s="27">
        <v>2.4510000000000001</v>
      </c>
      <c r="AX92">
        <v>2.4510000000000001</v>
      </c>
      <c r="AY92">
        <v>5.5890000185714284</v>
      </c>
      <c r="BA92" s="62">
        <v>0.26693366029414328</v>
      </c>
      <c r="BC92" s="65">
        <v>4</v>
      </c>
      <c r="BE92" s="65">
        <v>4.9918055035975822E-3</v>
      </c>
      <c r="BG92">
        <v>9.9836110071951645E-3</v>
      </c>
      <c r="BH92">
        <v>4.9918055035975822E-3</v>
      </c>
      <c r="BI92">
        <v>0.26693366029414328</v>
      </c>
    </row>
    <row r="93" spans="1:61" x14ac:dyDescent="0.3">
      <c r="A93" s="2" t="s">
        <v>75</v>
      </c>
      <c r="B93" s="19" t="s">
        <v>908</v>
      </c>
      <c r="C93" s="15"/>
      <c r="F93" s="2">
        <v>4.16</v>
      </c>
      <c r="G93" s="2" t="s">
        <v>77</v>
      </c>
      <c r="H93" s="34" t="s">
        <v>1160</v>
      </c>
      <c r="I93" s="1" t="s">
        <v>1161</v>
      </c>
      <c r="J93"/>
      <c r="L93" s="27">
        <v>0</v>
      </c>
      <c r="M93">
        <v>4</v>
      </c>
      <c r="N93">
        <v>0</v>
      </c>
      <c r="T93" s="27">
        <v>0</v>
      </c>
      <c r="U93" s="27"/>
      <c r="V93" s="27"/>
      <c r="W93">
        <v>18.184000000000001</v>
      </c>
      <c r="X93">
        <v>13.009</v>
      </c>
      <c r="Y93">
        <v>13.112</v>
      </c>
      <c r="Z93">
        <v>0</v>
      </c>
      <c r="AD93">
        <v>8</v>
      </c>
      <c r="AE93" s="57">
        <f t="shared" si="1"/>
        <v>0</v>
      </c>
      <c r="AF93" s="59">
        <v>0</v>
      </c>
      <c r="AG93" s="57">
        <v>2626.6697286954709</v>
      </c>
      <c r="AH93" s="57">
        <v>0</v>
      </c>
      <c r="AI93" s="53"/>
      <c r="AJ93" s="54">
        <v>1.2182726914773829E-2</v>
      </c>
      <c r="AL93" s="30">
        <v>1.857142857142857</v>
      </c>
      <c r="AM93" s="30">
        <v>2.285714285714286</v>
      </c>
      <c r="AN93" s="30">
        <v>0.42857142857142849</v>
      </c>
      <c r="AO93" s="30">
        <v>0</v>
      </c>
      <c r="AP93" s="30">
        <v>0.40625000000000011</v>
      </c>
      <c r="AQ93" s="30">
        <v>0.5</v>
      </c>
      <c r="AR93" s="30">
        <v>9.375E-2</v>
      </c>
      <c r="AS93" s="30">
        <v>0</v>
      </c>
      <c r="AT93" s="27">
        <v>0.82</v>
      </c>
      <c r="AU93" s="27">
        <v>3.44</v>
      </c>
      <c r="AV93" s="27">
        <v>2.62</v>
      </c>
      <c r="AW93" s="27">
        <v>2.4449999999999998</v>
      </c>
      <c r="AX93">
        <v>2.4449999999999998</v>
      </c>
      <c r="AY93">
        <v>5.5913393042857136</v>
      </c>
      <c r="BC93" s="65">
        <v>4</v>
      </c>
      <c r="BE93" s="65">
        <v>6.0913634573869172E-3</v>
      </c>
      <c r="BG93">
        <v>1.2182726914773829E-2</v>
      </c>
      <c r="BH93">
        <v>6.0913634573869172E-3</v>
      </c>
      <c r="BI93">
        <v>0</v>
      </c>
    </row>
    <row r="94" spans="1:61" x14ac:dyDescent="0.3">
      <c r="A94" s="2" t="s">
        <v>74</v>
      </c>
      <c r="B94" s="19" t="s">
        <v>909</v>
      </c>
      <c r="C94" s="15"/>
      <c r="F94" s="2">
        <v>3.52</v>
      </c>
      <c r="G94" s="2" t="s">
        <v>77</v>
      </c>
      <c r="H94" s="34" t="s">
        <v>1162</v>
      </c>
      <c r="I94" s="1" t="s">
        <v>1163</v>
      </c>
      <c r="J94"/>
      <c r="L94" s="27">
        <v>0</v>
      </c>
      <c r="M94">
        <v>4</v>
      </c>
      <c r="N94">
        <v>0</v>
      </c>
      <c r="T94" s="27">
        <v>0</v>
      </c>
      <c r="U94" s="27"/>
      <c r="V94" s="27"/>
      <c r="W94">
        <v>10.103899999999999</v>
      </c>
      <c r="X94">
        <v>13.944800000000001</v>
      </c>
      <c r="Y94">
        <v>16.4237</v>
      </c>
      <c r="Z94">
        <v>0</v>
      </c>
      <c r="AD94">
        <v>8</v>
      </c>
      <c r="AE94" s="57">
        <f t="shared" si="1"/>
        <v>0</v>
      </c>
      <c r="AF94" s="59">
        <v>0</v>
      </c>
      <c r="AG94" s="57">
        <v>2303.3090882103638</v>
      </c>
      <c r="AH94" s="57">
        <v>0</v>
      </c>
      <c r="AI94" s="53"/>
      <c r="AJ94" s="54">
        <v>1.3893055067508771E-2</v>
      </c>
      <c r="AL94" s="30">
        <v>1.857142857142857</v>
      </c>
      <c r="AM94" s="30">
        <v>2.285714285714286</v>
      </c>
      <c r="AN94" s="30">
        <v>0.42857142857142849</v>
      </c>
      <c r="AO94" s="30">
        <v>0</v>
      </c>
      <c r="AP94" s="30">
        <v>0.40625000000000011</v>
      </c>
      <c r="AQ94" s="30">
        <v>0.5</v>
      </c>
      <c r="AR94" s="30">
        <v>9.375E-2</v>
      </c>
      <c r="AS94" s="30">
        <v>0</v>
      </c>
      <c r="AT94" s="27">
        <v>0.82</v>
      </c>
      <c r="AU94" s="27">
        <v>3.44</v>
      </c>
      <c r="AV94" s="27">
        <v>2.62</v>
      </c>
      <c r="AW94" s="27">
        <v>2.4390000000000001</v>
      </c>
      <c r="AX94">
        <v>2.4390000000000001</v>
      </c>
      <c r="AY94">
        <v>5.5936785899999997</v>
      </c>
      <c r="BC94" s="65">
        <v>4</v>
      </c>
      <c r="BE94" s="65">
        <v>6.9465275337543854E-3</v>
      </c>
      <c r="BG94">
        <v>1.3893055067508771E-2</v>
      </c>
      <c r="BH94">
        <v>6.9465275337543854E-3</v>
      </c>
      <c r="BI94">
        <v>0</v>
      </c>
    </row>
    <row r="95" spans="1:61" x14ac:dyDescent="0.3">
      <c r="A95" s="2" t="s">
        <v>73</v>
      </c>
      <c r="B95" s="15" t="s">
        <v>744</v>
      </c>
      <c r="C95" s="15"/>
      <c r="F95" s="2">
        <v>3.43</v>
      </c>
      <c r="G95" s="2" t="s">
        <v>77</v>
      </c>
      <c r="H95" s="34" t="s">
        <v>1164</v>
      </c>
      <c r="I95" s="1" t="s">
        <v>1165</v>
      </c>
      <c r="J95"/>
      <c r="L95" s="27">
        <v>0</v>
      </c>
      <c r="M95">
        <v>2</v>
      </c>
      <c r="N95">
        <v>0</v>
      </c>
      <c r="T95" s="27">
        <v>0</v>
      </c>
      <c r="U95" s="27"/>
      <c r="V95" s="27"/>
      <c r="W95">
        <v>5.4507000000000003</v>
      </c>
      <c r="X95">
        <v>9.7352000000000007</v>
      </c>
      <c r="Y95">
        <v>31.373799999999999</v>
      </c>
      <c r="Z95">
        <v>0</v>
      </c>
      <c r="AD95">
        <v>8</v>
      </c>
      <c r="AE95" s="57">
        <f t="shared" si="1"/>
        <v>0</v>
      </c>
      <c r="AF95" s="59">
        <v>0</v>
      </c>
      <c r="AG95" s="57">
        <v>1647.0185271674609</v>
      </c>
      <c r="AH95" s="57">
        <v>0</v>
      </c>
      <c r="AI95" s="53"/>
      <c r="AJ95" s="54">
        <v>9.714523386398553E-3</v>
      </c>
      <c r="AL95" s="30">
        <v>1.857142857142857</v>
      </c>
      <c r="AM95" s="30">
        <v>2.285714285714286</v>
      </c>
      <c r="AN95" s="30">
        <v>0.42857142857142849</v>
      </c>
      <c r="AO95" s="30">
        <v>0</v>
      </c>
      <c r="AP95" s="30">
        <v>0.40625000000000011</v>
      </c>
      <c r="AQ95" s="30">
        <v>0.5</v>
      </c>
      <c r="AR95" s="30">
        <v>9.375E-2</v>
      </c>
      <c r="AS95" s="30">
        <v>0</v>
      </c>
      <c r="AT95" s="27">
        <v>0.82</v>
      </c>
      <c r="AU95" s="27">
        <v>3.44</v>
      </c>
      <c r="AV95" s="27">
        <v>2.62</v>
      </c>
      <c r="AW95" s="27">
        <v>2.4300000000000002</v>
      </c>
      <c r="AX95">
        <v>2.4300000000000002</v>
      </c>
      <c r="AY95">
        <v>5.5971875185714284</v>
      </c>
      <c r="BC95" s="65">
        <v>4</v>
      </c>
      <c r="BE95" s="65">
        <v>4.8572616931992756E-3</v>
      </c>
      <c r="BG95">
        <v>9.714523386398553E-3</v>
      </c>
      <c r="BH95">
        <v>4.8572616931992756E-3</v>
      </c>
      <c r="BI95">
        <v>0</v>
      </c>
    </row>
    <row r="96" spans="1:61" x14ac:dyDescent="0.3">
      <c r="A96" s="2" t="s">
        <v>44</v>
      </c>
      <c r="B96" s="19" t="s">
        <v>724</v>
      </c>
      <c r="C96" s="15"/>
      <c r="D96" s="2" t="s">
        <v>680</v>
      </c>
      <c r="E96" s="2" t="s">
        <v>1071</v>
      </c>
      <c r="F96" s="2">
        <v>3.44</v>
      </c>
      <c r="G96" s="2" t="s">
        <v>78</v>
      </c>
      <c r="H96" s="11" t="s">
        <v>553</v>
      </c>
      <c r="I96">
        <v>-1</v>
      </c>
      <c r="J96"/>
      <c r="L96" s="27">
        <v>1</v>
      </c>
      <c r="M96">
        <v>0</v>
      </c>
      <c r="N96">
        <v>0</v>
      </c>
      <c r="T96" s="27">
        <v>15.28115725</v>
      </c>
      <c r="U96" s="27">
        <v>15.28115725</v>
      </c>
      <c r="V96" s="27">
        <v>15.28115725</v>
      </c>
      <c r="W96">
        <v>0</v>
      </c>
      <c r="Z96">
        <v>0</v>
      </c>
      <c r="AD96">
        <v>20</v>
      </c>
      <c r="AE96" s="57">
        <f t="shared" si="1"/>
        <v>0</v>
      </c>
      <c r="AF96" s="59">
        <v>229.90248606119221</v>
      </c>
      <c r="AG96" s="57">
        <v>0</v>
      </c>
      <c r="AH96" s="57">
        <v>0</v>
      </c>
      <c r="AI96" s="53">
        <v>8.6993404650164072E-2</v>
      </c>
      <c r="AL96" s="30">
        <v>1.882352941176471</v>
      </c>
      <c r="AM96" s="30">
        <v>2.3529411764705879</v>
      </c>
      <c r="AN96" s="30">
        <v>0.47058823529411759</v>
      </c>
      <c r="AO96" s="30">
        <v>0</v>
      </c>
      <c r="AP96" s="30">
        <v>0.4</v>
      </c>
      <c r="AQ96" s="30">
        <v>0.5</v>
      </c>
      <c r="AR96" s="30">
        <v>9.9999999999999992E-2</v>
      </c>
      <c r="AS96" s="30">
        <v>0</v>
      </c>
      <c r="AT96" s="27">
        <v>0.82</v>
      </c>
      <c r="AU96" s="27">
        <v>3.44</v>
      </c>
      <c r="AV96" s="27">
        <v>2.62</v>
      </c>
      <c r="AW96" s="27">
        <v>2.5211764705882351</v>
      </c>
      <c r="AX96">
        <v>2.521176470588236</v>
      </c>
      <c r="AY96">
        <v>5.6898745917647062</v>
      </c>
      <c r="AZ96" s="62">
        <v>0.57369840599679445</v>
      </c>
      <c r="BC96" s="65">
        <v>10</v>
      </c>
      <c r="BD96" s="65">
        <v>4.3496702325082043E-2</v>
      </c>
      <c r="BG96">
        <v>8.6993404650164072E-2</v>
      </c>
      <c r="BH96">
        <v>4.3496702325082043E-2</v>
      </c>
      <c r="BI96">
        <v>0.57369840599679445</v>
      </c>
    </row>
    <row r="97" spans="1:61" x14ac:dyDescent="0.3">
      <c r="A97" s="2" t="s">
        <v>44</v>
      </c>
      <c r="B97" s="15" t="s">
        <v>724</v>
      </c>
      <c r="C97" s="15"/>
      <c r="F97" s="2">
        <v>3.69</v>
      </c>
      <c r="G97" s="2" t="s">
        <v>78</v>
      </c>
      <c r="H97" s="11" t="s">
        <v>553</v>
      </c>
      <c r="I97">
        <v>-1</v>
      </c>
      <c r="J97"/>
      <c r="L97" s="27">
        <v>1</v>
      </c>
      <c r="M97">
        <v>0</v>
      </c>
      <c r="N97">
        <v>0</v>
      </c>
      <c r="O97" s="2">
        <v>3.87</v>
      </c>
      <c r="P97" s="2">
        <v>3.87</v>
      </c>
      <c r="Q97" s="2">
        <v>29.8</v>
      </c>
      <c r="R97" s="2" t="s">
        <v>440</v>
      </c>
      <c r="T97" s="27">
        <v>15.28115725</v>
      </c>
      <c r="U97" s="27">
        <v>15.28115725</v>
      </c>
      <c r="V97" s="27">
        <v>15.28115725</v>
      </c>
      <c r="W97">
        <v>0</v>
      </c>
      <c r="Z97">
        <v>0</v>
      </c>
      <c r="AC97" s="2">
        <v>3</v>
      </c>
      <c r="AD97">
        <v>20</v>
      </c>
      <c r="AE97" s="57">
        <f t="shared" si="1"/>
        <v>446.31162</v>
      </c>
      <c r="AF97" s="59">
        <v>229.90248606119221</v>
      </c>
      <c r="AG97" s="57">
        <v>0</v>
      </c>
      <c r="AH97" s="57">
        <v>0</v>
      </c>
      <c r="AI97" s="53">
        <v>8.6993404650164072E-2</v>
      </c>
      <c r="AL97" s="30">
        <v>1.882352941176471</v>
      </c>
      <c r="AM97" s="30">
        <v>2.3529411764705879</v>
      </c>
      <c r="AN97" s="30">
        <v>0.47058823529411759</v>
      </c>
      <c r="AO97" s="30">
        <v>0</v>
      </c>
      <c r="AP97" s="30">
        <v>0.4</v>
      </c>
      <c r="AQ97" s="30">
        <v>0.5</v>
      </c>
      <c r="AR97" s="30">
        <v>9.9999999999999992E-2</v>
      </c>
      <c r="AS97" s="30">
        <v>0</v>
      </c>
      <c r="AT97" s="27">
        <v>0.82</v>
      </c>
      <c r="AU97" s="27">
        <v>3.44</v>
      </c>
      <c r="AV97" s="27">
        <v>2.62</v>
      </c>
      <c r="AW97" s="27">
        <v>2.5211764705882351</v>
      </c>
      <c r="AX97">
        <v>2.521176470588236</v>
      </c>
      <c r="AY97">
        <v>5.6898745917647062</v>
      </c>
      <c r="AZ97" s="62">
        <v>0.57369840599679445</v>
      </c>
      <c r="BC97" s="65">
        <v>10</v>
      </c>
      <c r="BD97" s="65">
        <v>4.3496702325082043E-2</v>
      </c>
      <c r="BG97">
        <v>8.6993404650164072E-2</v>
      </c>
      <c r="BH97">
        <v>4.3496702325082043E-2</v>
      </c>
      <c r="BI97">
        <v>0.57369840599679445</v>
      </c>
    </row>
    <row r="98" spans="1:61" x14ac:dyDescent="0.3">
      <c r="A98" s="2" t="s">
        <v>44</v>
      </c>
      <c r="B98" s="15" t="s">
        <v>724</v>
      </c>
      <c r="C98" s="15"/>
      <c r="F98" s="2">
        <v>3.78</v>
      </c>
      <c r="G98" s="2" t="s">
        <v>80</v>
      </c>
      <c r="H98" s="11" t="s">
        <v>553</v>
      </c>
      <c r="I98">
        <v>-1</v>
      </c>
      <c r="J98"/>
      <c r="L98" s="27">
        <v>1</v>
      </c>
      <c r="M98">
        <v>0</v>
      </c>
      <c r="N98">
        <v>0</v>
      </c>
      <c r="O98" s="2">
        <v>3.859</v>
      </c>
      <c r="P98" s="2">
        <v>3.859</v>
      </c>
      <c r="Q98" s="2">
        <v>29.047999999999998</v>
      </c>
      <c r="R98" s="2" t="s">
        <v>440</v>
      </c>
      <c r="T98" s="27">
        <v>15.28115725</v>
      </c>
      <c r="U98" s="27">
        <v>15.28115725</v>
      </c>
      <c r="V98" s="27">
        <v>15.28115725</v>
      </c>
      <c r="W98">
        <v>0</v>
      </c>
      <c r="Z98">
        <v>0</v>
      </c>
      <c r="AC98" s="2">
        <v>3</v>
      </c>
      <c r="AD98">
        <v>20</v>
      </c>
      <c r="AE98" s="57">
        <f t="shared" si="1"/>
        <v>432.57935928799998</v>
      </c>
      <c r="AF98" s="59">
        <v>229.90248606119221</v>
      </c>
      <c r="AG98" s="57">
        <v>0</v>
      </c>
      <c r="AH98" s="57">
        <v>0</v>
      </c>
      <c r="AI98" s="53">
        <v>8.6993404650164072E-2</v>
      </c>
      <c r="AL98" s="30">
        <v>1.882352941176471</v>
      </c>
      <c r="AM98" s="30">
        <v>2.3529411764705879</v>
      </c>
      <c r="AN98" s="30">
        <v>0.47058823529411759</v>
      </c>
      <c r="AO98" s="30">
        <v>0</v>
      </c>
      <c r="AP98" s="30">
        <v>0.4</v>
      </c>
      <c r="AQ98" s="30">
        <v>0.5</v>
      </c>
      <c r="AR98" s="30">
        <v>9.9999999999999992E-2</v>
      </c>
      <c r="AS98" s="30">
        <v>0</v>
      </c>
      <c r="AT98" s="27">
        <v>0.82</v>
      </c>
      <c r="AU98" s="27">
        <v>3.44</v>
      </c>
      <c r="AV98" s="27">
        <v>2.62</v>
      </c>
      <c r="AW98" s="27">
        <v>2.5211764705882351</v>
      </c>
      <c r="AX98">
        <v>2.521176470588236</v>
      </c>
      <c r="AY98">
        <v>5.6898745917647062</v>
      </c>
      <c r="AZ98" s="62">
        <v>0.57369840599679445</v>
      </c>
      <c r="BC98" s="65">
        <v>10</v>
      </c>
      <c r="BD98" s="65">
        <v>4.3496702325082043E-2</v>
      </c>
      <c r="BG98">
        <v>8.6993404650164072E-2</v>
      </c>
      <c r="BH98">
        <v>4.3496702325082043E-2</v>
      </c>
      <c r="BI98">
        <v>0.57369840599679445</v>
      </c>
    </row>
    <row r="99" spans="1:61" x14ac:dyDescent="0.3">
      <c r="A99" s="2" t="s">
        <v>79</v>
      </c>
      <c r="B99" s="19" t="s">
        <v>910</v>
      </c>
      <c r="C99" s="15"/>
      <c r="F99" s="2">
        <v>3.2</v>
      </c>
      <c r="G99" s="2" t="s">
        <v>80</v>
      </c>
      <c r="H99" s="11">
        <v>-1</v>
      </c>
      <c r="I99">
        <v>-1</v>
      </c>
      <c r="J99"/>
      <c r="L99" s="27">
        <v>0</v>
      </c>
      <c r="M99">
        <v>0</v>
      </c>
      <c r="N99">
        <v>0</v>
      </c>
      <c r="O99" s="2">
        <v>3.8650000000000002</v>
      </c>
      <c r="P99" s="2">
        <v>3.8650000000000002</v>
      </c>
      <c r="Q99" s="2">
        <v>29.241</v>
      </c>
      <c r="R99"/>
      <c r="S99"/>
      <c r="T99" s="27">
        <v>0</v>
      </c>
      <c r="U99" s="27"/>
      <c r="V99" s="27"/>
      <c r="W99">
        <v>0</v>
      </c>
      <c r="Z99">
        <v>0</v>
      </c>
      <c r="AC99" s="2">
        <v>3</v>
      </c>
      <c r="AD99">
        <v>20</v>
      </c>
      <c r="AE99" s="57">
        <f t="shared" si="1"/>
        <v>436.80863722500004</v>
      </c>
      <c r="AF99" s="59">
        <v>0</v>
      </c>
      <c r="AG99" s="57">
        <v>0</v>
      </c>
      <c r="AH99" s="57">
        <v>0</v>
      </c>
      <c r="AI99" s="53"/>
      <c r="AL99" s="30">
        <v>1.882352941176471</v>
      </c>
      <c r="AM99" s="30">
        <v>2.3529411764705879</v>
      </c>
      <c r="AN99" s="30">
        <v>0.49411764705882361</v>
      </c>
      <c r="AO99" s="30">
        <v>0</v>
      </c>
      <c r="AP99" s="30">
        <v>0.39800995024875629</v>
      </c>
      <c r="AQ99" s="30">
        <v>0.4975124378109454</v>
      </c>
      <c r="AR99" s="30">
        <v>0.1044776119402985</v>
      </c>
      <c r="AS99" s="30">
        <v>0</v>
      </c>
      <c r="AT99" s="27">
        <v>0.82</v>
      </c>
      <c r="AU99" s="27">
        <v>3.44</v>
      </c>
      <c r="AV99" s="27">
        <v>2.62</v>
      </c>
      <c r="AW99" s="27">
        <v>2.5228823529411768</v>
      </c>
      <c r="AX99">
        <v>2.5228823529411768</v>
      </c>
      <c r="AY99">
        <v>5.6932629430588237</v>
      </c>
      <c r="BC99" s="65">
        <v>10</v>
      </c>
      <c r="BG99">
        <v>0</v>
      </c>
      <c r="BH99">
        <v>0</v>
      </c>
      <c r="BI99">
        <v>0</v>
      </c>
    </row>
    <row r="100" spans="1:61" x14ac:dyDescent="0.3">
      <c r="A100" s="2" t="s">
        <v>81</v>
      </c>
      <c r="B100" s="19" t="s">
        <v>911</v>
      </c>
      <c r="C100" s="15"/>
      <c r="F100" s="2">
        <v>2.93</v>
      </c>
      <c r="G100" s="2" t="s">
        <v>80</v>
      </c>
      <c r="H100" s="11">
        <v>-1</v>
      </c>
      <c r="I100">
        <v>-1</v>
      </c>
      <c r="J100"/>
      <c r="L100" s="27">
        <v>0</v>
      </c>
      <c r="M100">
        <v>0</v>
      </c>
      <c r="N100">
        <v>0</v>
      </c>
      <c r="O100" s="2">
        <v>3.8660000000000001</v>
      </c>
      <c r="P100" s="2">
        <v>3.8660000000000001</v>
      </c>
      <c r="Q100" s="2">
        <v>29.145</v>
      </c>
      <c r="T100" s="27">
        <v>0</v>
      </c>
      <c r="U100" s="27"/>
      <c r="V100" s="27"/>
      <c r="W100">
        <v>0</v>
      </c>
      <c r="Z100">
        <v>0</v>
      </c>
      <c r="AC100" s="2">
        <v>3</v>
      </c>
      <c r="AD100">
        <v>20</v>
      </c>
      <c r="AE100" s="57">
        <f t="shared" si="1"/>
        <v>435.59988762</v>
      </c>
      <c r="AF100" s="59">
        <v>0</v>
      </c>
      <c r="AG100" s="57">
        <v>0</v>
      </c>
      <c r="AH100" s="57">
        <v>0</v>
      </c>
      <c r="AI100" s="53"/>
      <c r="AL100" s="30">
        <v>1.882352941176471</v>
      </c>
      <c r="AM100" s="30">
        <v>2.3529411764705879</v>
      </c>
      <c r="AN100" s="30">
        <v>0.51764705882352946</v>
      </c>
      <c r="AO100" s="30">
        <v>0</v>
      </c>
      <c r="AP100" s="30">
        <v>0.39603960396039611</v>
      </c>
      <c r="AQ100" s="30">
        <v>0.49504950495049499</v>
      </c>
      <c r="AR100" s="30">
        <v>0.1089108910891089</v>
      </c>
      <c r="AS100" s="30">
        <v>0</v>
      </c>
      <c r="AT100" s="27">
        <v>0.82</v>
      </c>
      <c r="AU100" s="27">
        <v>3.44</v>
      </c>
      <c r="AV100" s="27">
        <v>2.62</v>
      </c>
      <c r="AW100" s="27">
        <v>2.5245882352941171</v>
      </c>
      <c r="AX100">
        <v>2.524588235294118</v>
      </c>
      <c r="AY100">
        <v>5.6966512943529413</v>
      </c>
      <c r="BC100" s="65">
        <v>10</v>
      </c>
      <c r="BG100">
        <v>0</v>
      </c>
      <c r="BH100">
        <v>0</v>
      </c>
      <c r="BI100">
        <v>0</v>
      </c>
    </row>
    <row r="101" spans="1:61" x14ac:dyDescent="0.3">
      <c r="A101" s="2" t="s">
        <v>82</v>
      </c>
      <c r="B101" s="19" t="s">
        <v>912</v>
      </c>
      <c r="C101" s="15"/>
      <c r="F101" s="2">
        <v>2.69</v>
      </c>
      <c r="G101" s="2" t="s">
        <v>80</v>
      </c>
      <c r="H101" s="11">
        <v>-1</v>
      </c>
      <c r="I101">
        <v>-1</v>
      </c>
      <c r="J101"/>
      <c r="L101" s="27">
        <v>0</v>
      </c>
      <c r="M101">
        <v>0</v>
      </c>
      <c r="N101">
        <v>0</v>
      </c>
      <c r="O101" s="2">
        <v>3.871</v>
      </c>
      <c r="P101" s="2">
        <v>3.871</v>
      </c>
      <c r="Q101" s="2">
        <v>29.241</v>
      </c>
      <c r="T101" s="27">
        <v>0</v>
      </c>
      <c r="U101" s="27"/>
      <c r="V101" s="27"/>
      <c r="W101">
        <v>0</v>
      </c>
      <c r="Z101">
        <v>0</v>
      </c>
      <c r="AC101" s="2">
        <v>3</v>
      </c>
      <c r="AD101">
        <v>20</v>
      </c>
      <c r="AE101" s="57">
        <f t="shared" si="1"/>
        <v>438.16588748099997</v>
      </c>
      <c r="AF101" s="59">
        <v>0</v>
      </c>
      <c r="AG101" s="57">
        <v>0</v>
      </c>
      <c r="AH101" s="57">
        <v>0</v>
      </c>
      <c r="AI101" s="53"/>
      <c r="AL101" s="30">
        <v>1.882352941176471</v>
      </c>
      <c r="AM101" s="30">
        <v>2.3529411764705879</v>
      </c>
      <c r="AN101" s="30">
        <v>0.54117647058823526</v>
      </c>
      <c r="AO101" s="30">
        <v>0</v>
      </c>
      <c r="AP101" s="30">
        <v>0.39408866995073888</v>
      </c>
      <c r="AQ101" s="30">
        <v>0.49261083743842371</v>
      </c>
      <c r="AR101" s="30">
        <v>0.1133004926108374</v>
      </c>
      <c r="AS101" s="30">
        <v>0</v>
      </c>
      <c r="AT101" s="27">
        <v>0.82</v>
      </c>
      <c r="AU101" s="27">
        <v>3.44</v>
      </c>
      <c r="AV101" s="27">
        <v>2.62</v>
      </c>
      <c r="AW101" s="27">
        <v>2.5262941176470588</v>
      </c>
      <c r="AX101">
        <v>2.5262941176470588</v>
      </c>
      <c r="AY101">
        <v>5.7000396456470588</v>
      </c>
      <c r="BC101" s="65">
        <v>10</v>
      </c>
      <c r="BG101">
        <v>0</v>
      </c>
      <c r="BH101">
        <v>0</v>
      </c>
      <c r="BI101">
        <v>0</v>
      </c>
    </row>
    <row r="102" spans="1:61" x14ac:dyDescent="0.3">
      <c r="A102" s="2" t="s">
        <v>83</v>
      </c>
      <c r="B102" s="19" t="s">
        <v>913</v>
      </c>
      <c r="C102" s="15"/>
      <c r="F102" s="2">
        <v>2.4300000000000002</v>
      </c>
      <c r="G102" s="2" t="s">
        <v>80</v>
      </c>
      <c r="H102" s="11">
        <v>-1</v>
      </c>
      <c r="I102">
        <v>-1</v>
      </c>
      <c r="J102"/>
      <c r="L102" s="27">
        <v>0</v>
      </c>
      <c r="M102">
        <v>0</v>
      </c>
      <c r="N102">
        <v>0</v>
      </c>
      <c r="O102" s="2">
        <v>3.8740000000000001</v>
      </c>
      <c r="P102" s="2">
        <v>3.8740000000000001</v>
      </c>
      <c r="Q102" s="2">
        <v>32.945999999999998</v>
      </c>
      <c r="T102" s="27">
        <v>0</v>
      </c>
      <c r="U102" s="27"/>
      <c r="V102" s="27"/>
      <c r="W102">
        <v>0</v>
      </c>
      <c r="Z102">
        <v>0</v>
      </c>
      <c r="AC102" s="2">
        <v>3</v>
      </c>
      <c r="AD102">
        <v>20</v>
      </c>
      <c r="AE102" s="57">
        <f t="shared" si="1"/>
        <v>494.44948269600002</v>
      </c>
      <c r="AF102" s="59">
        <v>0</v>
      </c>
      <c r="AG102" s="57">
        <v>0</v>
      </c>
      <c r="AH102" s="57">
        <v>0</v>
      </c>
      <c r="AI102" s="53"/>
      <c r="AL102" s="30">
        <v>1.882352941176471</v>
      </c>
      <c r="AM102" s="30">
        <v>2.3529411764705879</v>
      </c>
      <c r="AN102" s="30">
        <v>0.56470588235294128</v>
      </c>
      <c r="AO102" s="30">
        <v>0</v>
      </c>
      <c r="AP102" s="30">
        <v>0.39215686274509798</v>
      </c>
      <c r="AQ102" s="30">
        <v>0.49019607843137247</v>
      </c>
      <c r="AR102" s="30">
        <v>0.1176470588235294</v>
      </c>
      <c r="AS102" s="30">
        <v>0</v>
      </c>
      <c r="AT102" s="27">
        <v>0.82</v>
      </c>
      <c r="AU102" s="27">
        <v>3.44</v>
      </c>
      <c r="AV102" s="27">
        <v>2.62</v>
      </c>
      <c r="AW102" s="27">
        <v>2.528</v>
      </c>
      <c r="AX102">
        <v>2.528</v>
      </c>
      <c r="AY102">
        <v>5.7034279969411772</v>
      </c>
      <c r="BC102" s="65">
        <v>10</v>
      </c>
      <c r="BG102">
        <v>0</v>
      </c>
      <c r="BH102">
        <v>0</v>
      </c>
      <c r="BI102">
        <v>0</v>
      </c>
    </row>
    <row r="103" spans="1:61" x14ac:dyDescent="0.3">
      <c r="A103" s="5" t="s">
        <v>84</v>
      </c>
      <c r="B103" s="19" t="s">
        <v>914</v>
      </c>
      <c r="C103" s="15"/>
      <c r="F103" s="2">
        <v>2.41</v>
      </c>
      <c r="G103" s="2" t="s">
        <v>80</v>
      </c>
      <c r="H103" s="11">
        <v>-1</v>
      </c>
      <c r="I103">
        <v>-1</v>
      </c>
      <c r="J103"/>
      <c r="L103" s="27">
        <v>0</v>
      </c>
      <c r="M103">
        <v>0</v>
      </c>
      <c r="N103">
        <v>0</v>
      </c>
      <c r="O103" s="2">
        <v>3.8759999999999999</v>
      </c>
      <c r="P103" s="2">
        <v>3.8759999999999999</v>
      </c>
      <c r="Q103" s="2">
        <f>AVERAGE(Q99:Q102)</f>
        <v>30.143249999999998</v>
      </c>
      <c r="T103" s="27">
        <v>0</v>
      </c>
      <c r="U103" s="27"/>
      <c r="V103" s="27"/>
      <c r="W103">
        <v>0</v>
      </c>
      <c r="Z103">
        <v>0</v>
      </c>
      <c r="AC103" s="2">
        <v>3</v>
      </c>
      <c r="AD103">
        <v>20</v>
      </c>
      <c r="AE103" s="57">
        <f t="shared" si="1"/>
        <v>452.85337861199991</v>
      </c>
      <c r="AF103" s="59">
        <v>0</v>
      </c>
      <c r="AG103" s="57">
        <v>0</v>
      </c>
      <c r="AH103" s="57">
        <v>0</v>
      </c>
      <c r="AI103" s="53"/>
      <c r="AL103" s="30">
        <v>1.882352941176471</v>
      </c>
      <c r="AM103" s="30">
        <v>2.3529411764705879</v>
      </c>
      <c r="AN103" s="30">
        <v>0.58823529411764708</v>
      </c>
      <c r="AO103" s="30">
        <v>0</v>
      </c>
      <c r="AP103" s="30">
        <v>0.3902439024390244</v>
      </c>
      <c r="AQ103" s="30">
        <v>0.48780487804878048</v>
      </c>
      <c r="AR103" s="30">
        <v>0.12195121951219511</v>
      </c>
      <c r="AS103" s="30">
        <v>0</v>
      </c>
      <c r="AT103" s="27">
        <v>0.82</v>
      </c>
      <c r="AU103" s="27">
        <v>3.44</v>
      </c>
      <c r="AV103" s="27">
        <v>2.62</v>
      </c>
      <c r="AW103" s="27">
        <v>2.5297058823529408</v>
      </c>
      <c r="AX103">
        <v>2.5297058823529408</v>
      </c>
      <c r="AY103">
        <v>5.7068163482352947</v>
      </c>
      <c r="BC103" s="65">
        <v>10</v>
      </c>
      <c r="BG103">
        <v>0</v>
      </c>
      <c r="BH103">
        <v>0</v>
      </c>
      <c r="BI103">
        <v>0</v>
      </c>
    </row>
    <row r="104" spans="1:61" x14ac:dyDescent="0.3">
      <c r="A104" s="2" t="s">
        <v>85</v>
      </c>
      <c r="B104" s="19" t="s">
        <v>915</v>
      </c>
      <c r="C104" s="15"/>
      <c r="F104" s="2">
        <v>3.06</v>
      </c>
      <c r="G104" s="2" t="s">
        <v>80</v>
      </c>
      <c r="H104" s="11">
        <v>-1</v>
      </c>
      <c r="I104">
        <v>-1</v>
      </c>
      <c r="J104"/>
      <c r="L104" s="27">
        <v>0</v>
      </c>
      <c r="M104">
        <v>0</v>
      </c>
      <c r="N104">
        <v>0</v>
      </c>
      <c r="O104" s="2">
        <v>3.8660000000000001</v>
      </c>
      <c r="P104" s="2">
        <v>3.8660000000000001</v>
      </c>
      <c r="Q104" s="2">
        <v>29.114000000000001</v>
      </c>
      <c r="T104" s="27">
        <v>0</v>
      </c>
      <c r="U104" s="27"/>
      <c r="V104" s="27"/>
      <c r="W104">
        <v>0</v>
      </c>
      <c r="Z104">
        <v>0</v>
      </c>
      <c r="AC104" s="2">
        <v>3</v>
      </c>
      <c r="AD104">
        <v>20</v>
      </c>
      <c r="AE104" s="57">
        <f t="shared" si="1"/>
        <v>435.13656298400002</v>
      </c>
      <c r="AF104" s="59">
        <v>0</v>
      </c>
      <c r="AG104" s="57">
        <v>0</v>
      </c>
      <c r="AH104" s="57">
        <v>0</v>
      </c>
      <c r="AI104" s="53"/>
      <c r="AL104" s="30">
        <v>1.882352941176471</v>
      </c>
      <c r="AM104" s="30">
        <v>2.3529411764705879</v>
      </c>
      <c r="AN104" s="30">
        <v>0.49411764705882361</v>
      </c>
      <c r="AO104" s="30">
        <v>0.1647058823529412</v>
      </c>
      <c r="AP104" s="30">
        <v>0.38461538461538458</v>
      </c>
      <c r="AQ104" s="30">
        <v>0.48076923076923073</v>
      </c>
      <c r="AR104" s="30">
        <v>0.10096153846153851</v>
      </c>
      <c r="AS104" s="30">
        <v>3.3653846153846159E-2</v>
      </c>
      <c r="AT104" s="27">
        <v>0.82</v>
      </c>
      <c r="AU104" s="27">
        <v>3.44</v>
      </c>
      <c r="AV104" s="27">
        <v>2.62</v>
      </c>
      <c r="AW104" s="27">
        <v>2.530823529411764</v>
      </c>
      <c r="AX104">
        <v>2.5308235294117649</v>
      </c>
      <c r="AY104">
        <v>5.7003253741176483</v>
      </c>
      <c r="BC104" s="65">
        <v>10</v>
      </c>
      <c r="BG104">
        <v>0</v>
      </c>
      <c r="BH104">
        <v>0</v>
      </c>
      <c r="BI104">
        <v>0</v>
      </c>
    </row>
    <row r="105" spans="1:61" x14ac:dyDescent="0.3">
      <c r="A105" s="2" t="s">
        <v>86</v>
      </c>
      <c r="B105" s="19" t="s">
        <v>916</v>
      </c>
      <c r="C105" s="15"/>
      <c r="F105" s="2">
        <v>2.12</v>
      </c>
      <c r="G105" s="2" t="s">
        <v>80</v>
      </c>
      <c r="H105" s="11">
        <v>-1</v>
      </c>
      <c r="I105">
        <v>-1</v>
      </c>
      <c r="J105"/>
      <c r="L105" s="27">
        <v>0</v>
      </c>
      <c r="M105">
        <v>0</v>
      </c>
      <c r="N105">
        <v>0</v>
      </c>
      <c r="O105" s="2">
        <v>3.8570000000000002</v>
      </c>
      <c r="P105" s="2">
        <v>3.8570000000000002</v>
      </c>
      <c r="Q105" s="2">
        <v>29.533999999999999</v>
      </c>
      <c r="T105" s="27">
        <v>0</v>
      </c>
      <c r="U105" s="27"/>
      <c r="V105" s="27"/>
      <c r="W105">
        <v>0</v>
      </c>
      <c r="Z105">
        <v>0</v>
      </c>
      <c r="AC105" s="2">
        <v>3</v>
      </c>
      <c r="AD105">
        <v>20</v>
      </c>
      <c r="AE105" s="57">
        <f t="shared" si="1"/>
        <v>439.36104476600002</v>
      </c>
      <c r="AF105" s="59">
        <v>0</v>
      </c>
      <c r="AG105" s="57">
        <v>0</v>
      </c>
      <c r="AH105" s="57">
        <v>0</v>
      </c>
      <c r="AI105" s="53"/>
      <c r="AL105" s="30">
        <v>1.882352941176471</v>
      </c>
      <c r="AM105" s="30">
        <v>2.3529411764705879</v>
      </c>
      <c r="AN105" s="30">
        <v>0.54117647058823526</v>
      </c>
      <c r="AO105" s="30">
        <v>0</v>
      </c>
      <c r="AP105" s="30">
        <v>0.39408866995073888</v>
      </c>
      <c r="AQ105" s="30">
        <v>0.49261083743842371</v>
      </c>
      <c r="AR105" s="30">
        <v>0.1133004926108374</v>
      </c>
      <c r="AS105" s="30">
        <v>0</v>
      </c>
      <c r="AT105" s="27">
        <v>0.82</v>
      </c>
      <c r="AU105" s="27">
        <v>3.44</v>
      </c>
      <c r="AV105" s="27">
        <v>2.62</v>
      </c>
      <c r="AW105" s="27">
        <v>2.525529411764706</v>
      </c>
      <c r="AX105">
        <v>2.525529411764706</v>
      </c>
      <c r="AY105">
        <v>5.7010120870588246</v>
      </c>
      <c r="BC105" s="65">
        <v>10</v>
      </c>
      <c r="BG105">
        <v>0</v>
      </c>
      <c r="BH105">
        <v>0</v>
      </c>
      <c r="BI105">
        <v>0</v>
      </c>
    </row>
    <row r="106" spans="1:61" x14ac:dyDescent="0.3">
      <c r="A106" s="2" t="s">
        <v>87</v>
      </c>
      <c r="B106" s="19" t="s">
        <v>747</v>
      </c>
      <c r="C106" s="15"/>
      <c r="F106" s="2">
        <v>3.9</v>
      </c>
      <c r="G106" s="2" t="s">
        <v>89</v>
      </c>
      <c r="H106" s="11">
        <v>-1</v>
      </c>
      <c r="I106">
        <v>-1</v>
      </c>
      <c r="J106" t="s">
        <v>1166</v>
      </c>
      <c r="L106" s="27">
        <v>0</v>
      </c>
      <c r="M106">
        <v>0</v>
      </c>
      <c r="N106">
        <v>2</v>
      </c>
      <c r="O106" s="2">
        <v>3.9037999999999999</v>
      </c>
      <c r="P106" s="2">
        <v>3.9037999999999999</v>
      </c>
      <c r="Q106" s="2">
        <v>9.7742000000000004</v>
      </c>
      <c r="R106" s="2" t="s">
        <v>439</v>
      </c>
      <c r="T106" s="27">
        <v>0</v>
      </c>
      <c r="U106" s="27"/>
      <c r="V106" s="27"/>
      <c r="W106">
        <v>0</v>
      </c>
      <c r="Z106">
        <v>3.93</v>
      </c>
      <c r="AA106">
        <v>3.93</v>
      </c>
      <c r="AB106">
        <v>18.515000000000001</v>
      </c>
      <c r="AC106" s="2">
        <v>3</v>
      </c>
      <c r="AD106">
        <v>14</v>
      </c>
      <c r="AE106" s="57">
        <f t="shared" si="1"/>
        <v>148.95543042744799</v>
      </c>
      <c r="AF106" s="59">
        <v>0</v>
      </c>
      <c r="AG106" s="57">
        <v>0</v>
      </c>
      <c r="AH106" s="57">
        <v>285.96232350000002</v>
      </c>
      <c r="AI106" s="53"/>
      <c r="AK106" s="54">
        <v>9.7914996833490184E-2</v>
      </c>
      <c r="AL106" s="30">
        <v>1.833333333333333</v>
      </c>
      <c r="AM106" s="30">
        <v>2.333333333333333</v>
      </c>
      <c r="AN106" s="30">
        <v>0.5</v>
      </c>
      <c r="AO106" s="30">
        <v>2.333333333333333</v>
      </c>
      <c r="AP106" s="30">
        <v>0.26190476190476192</v>
      </c>
      <c r="AQ106" s="30">
        <v>0.33333333333333343</v>
      </c>
      <c r="AR106" s="30">
        <v>7.1428571428571425E-2</v>
      </c>
      <c r="AS106" s="30">
        <v>0.33333333333333343</v>
      </c>
      <c r="AT106" s="27">
        <v>0.95</v>
      </c>
      <c r="AU106" s="27">
        <v>3.44</v>
      </c>
      <c r="AV106" s="27">
        <v>2.4900000000000002</v>
      </c>
      <c r="AW106" s="27">
        <v>2.7024999999999988</v>
      </c>
      <c r="AX106">
        <v>2.7025000000000001</v>
      </c>
      <c r="AY106">
        <v>6.4896876145585001</v>
      </c>
      <c r="BB106" s="62">
        <v>0.392702013826212</v>
      </c>
      <c r="BC106" s="65">
        <v>7</v>
      </c>
      <c r="BF106" s="65">
        <v>4.8957498416745092E-2</v>
      </c>
      <c r="BG106">
        <v>9.7914996833490184E-2</v>
      </c>
      <c r="BH106">
        <v>4.8957498416745092E-2</v>
      </c>
      <c r="BI106">
        <v>0.392702013826212</v>
      </c>
    </row>
    <row r="107" spans="1:61" x14ac:dyDescent="0.3">
      <c r="A107" s="2" t="s">
        <v>88</v>
      </c>
      <c r="B107" s="15" t="s">
        <v>745</v>
      </c>
      <c r="C107" s="15"/>
      <c r="F107" s="2">
        <v>3.9</v>
      </c>
      <c r="G107" s="2" t="s">
        <v>89</v>
      </c>
      <c r="H107" s="11" t="s">
        <v>566</v>
      </c>
      <c r="I107" t="s">
        <v>644</v>
      </c>
      <c r="J107"/>
      <c r="L107" s="27">
        <v>1</v>
      </c>
      <c r="M107">
        <v>2</v>
      </c>
      <c r="N107">
        <v>0</v>
      </c>
      <c r="O107" s="1">
        <v>3.847</v>
      </c>
      <c r="P107" s="1">
        <v>3.847</v>
      </c>
      <c r="Q107" s="1">
        <v>18.109400000000001</v>
      </c>
      <c r="R107" s="1" t="s">
        <v>440</v>
      </c>
      <c r="S107" s="1"/>
      <c r="T107" s="27">
        <v>3.9407006600000001</v>
      </c>
      <c r="U107" s="27">
        <v>3.94070016</v>
      </c>
      <c r="V107" s="27">
        <v>9.4498532300000004</v>
      </c>
      <c r="W107">
        <v>3.9499</v>
      </c>
      <c r="X107">
        <v>3.9499</v>
      </c>
      <c r="Y107">
        <v>18.2</v>
      </c>
      <c r="Z107">
        <v>0</v>
      </c>
      <c r="AC107" s="2">
        <v>3</v>
      </c>
      <c r="AD107">
        <v>14</v>
      </c>
      <c r="AE107" s="57">
        <f t="shared" si="1"/>
        <v>268.00841734459999</v>
      </c>
      <c r="AF107" s="59">
        <v>140.22301532111419</v>
      </c>
      <c r="AG107" s="57">
        <v>283.95112218200001</v>
      </c>
      <c r="AH107" s="57">
        <v>0</v>
      </c>
      <c r="AI107" s="53">
        <v>9.984095669273442E-2</v>
      </c>
      <c r="AJ107" s="54">
        <v>9.8608520314468942E-2</v>
      </c>
      <c r="AL107" s="30">
        <v>1.833333333333333</v>
      </c>
      <c r="AM107" s="30">
        <v>2.333333333333333</v>
      </c>
      <c r="AN107" s="30">
        <v>0.5</v>
      </c>
      <c r="AO107" s="30">
        <v>2.333333333333333</v>
      </c>
      <c r="AP107" s="30">
        <v>0.26190476190476192</v>
      </c>
      <c r="AQ107" s="30">
        <v>0.33333333333333343</v>
      </c>
      <c r="AR107" s="30">
        <v>7.1428571428571425E-2</v>
      </c>
      <c r="AS107" s="30">
        <v>0.33333333333333343</v>
      </c>
      <c r="AT107" s="27">
        <v>0.95</v>
      </c>
      <c r="AU107" s="27">
        <v>3.44</v>
      </c>
      <c r="AV107" s="27">
        <v>2.4900000000000002</v>
      </c>
      <c r="AW107" s="27">
        <v>2.499166666666667</v>
      </c>
      <c r="AX107">
        <v>2.499166666666667</v>
      </c>
      <c r="AY107">
        <v>5.7944152492500001</v>
      </c>
      <c r="AZ107" s="62">
        <v>0.55890272128424257</v>
      </c>
      <c r="BA107" s="62">
        <v>0.55200362828233795</v>
      </c>
      <c r="BC107" s="65">
        <v>7</v>
      </c>
      <c r="BD107" s="65">
        <v>4.9920478346367217E-2</v>
      </c>
      <c r="BE107" s="65">
        <v>4.9304260157234471E-2</v>
      </c>
      <c r="BG107">
        <v>9.9224738503601681E-2</v>
      </c>
      <c r="BH107">
        <v>4.9612369251800847E-2</v>
      </c>
      <c r="BI107">
        <v>0.55545317478329026</v>
      </c>
    </row>
    <row r="108" spans="1:61" x14ac:dyDescent="0.3">
      <c r="A108" s="2" t="s">
        <v>860</v>
      </c>
      <c r="B108" s="19" t="s">
        <v>917</v>
      </c>
      <c r="C108" s="15"/>
      <c r="F108" s="2">
        <v>3.9</v>
      </c>
      <c r="G108" s="2" t="s">
        <v>89</v>
      </c>
      <c r="H108" s="11">
        <v>-1</v>
      </c>
      <c r="I108">
        <v>-1</v>
      </c>
      <c r="J108"/>
      <c r="L108" s="27">
        <v>0</v>
      </c>
      <c r="M108">
        <v>0</v>
      </c>
      <c r="N108">
        <v>0</v>
      </c>
      <c r="O108" s="2">
        <v>3.9973999999999998</v>
      </c>
      <c r="P108" s="2">
        <v>3.9973999999999998</v>
      </c>
      <c r="Q108" s="2">
        <v>12.132999999999999</v>
      </c>
      <c r="R108" s="2" t="s">
        <v>439</v>
      </c>
      <c r="T108" s="27">
        <v>0</v>
      </c>
      <c r="U108" s="27"/>
      <c r="V108" s="27"/>
      <c r="W108">
        <v>0</v>
      </c>
      <c r="Z108">
        <v>0</v>
      </c>
      <c r="AC108" s="2">
        <v>3</v>
      </c>
      <c r="AD108">
        <v>14</v>
      </c>
      <c r="AE108" s="57">
        <f t="shared" si="1"/>
        <v>193.87571561907995</v>
      </c>
      <c r="AF108" s="59">
        <v>0</v>
      </c>
      <c r="AG108" s="57">
        <v>0</v>
      </c>
      <c r="AH108" s="57">
        <v>0</v>
      </c>
      <c r="AI108" s="53"/>
      <c r="AL108" s="30">
        <v>1.833333333333333</v>
      </c>
      <c r="AM108" s="30">
        <v>2.333333333333333</v>
      </c>
      <c r="AN108" s="30">
        <v>0.5</v>
      </c>
      <c r="AO108" s="30">
        <v>2.333333333333333</v>
      </c>
      <c r="AP108" s="30">
        <v>0.26190476190476192</v>
      </c>
      <c r="AQ108" s="30">
        <v>0.33333333333333343</v>
      </c>
      <c r="AR108" s="30">
        <v>7.1428571428571425E-2</v>
      </c>
      <c r="AS108" s="30">
        <v>0.33333333333333343</v>
      </c>
      <c r="AT108" s="27">
        <v>0.82</v>
      </c>
      <c r="AU108" s="27">
        <v>3.44</v>
      </c>
      <c r="AV108" s="27">
        <v>2.62</v>
      </c>
      <c r="AW108" s="27">
        <v>2.4725000000000001</v>
      </c>
      <c r="AX108">
        <v>2.4725000000000001</v>
      </c>
      <c r="AY108">
        <v>5.697111802916667</v>
      </c>
      <c r="BC108" s="65">
        <v>7</v>
      </c>
      <c r="BG108">
        <v>0</v>
      </c>
      <c r="BH108">
        <v>0</v>
      </c>
      <c r="BI108">
        <v>0</v>
      </c>
    </row>
    <row r="109" spans="1:61" x14ac:dyDescent="0.3">
      <c r="A109" s="2" t="s">
        <v>861</v>
      </c>
      <c r="B109" s="19" t="s">
        <v>918</v>
      </c>
      <c r="C109" s="15"/>
      <c r="F109" s="2">
        <v>3.9</v>
      </c>
      <c r="G109" s="2" t="s">
        <v>89</v>
      </c>
      <c r="H109" s="11">
        <v>-1</v>
      </c>
      <c r="I109">
        <v>-1</v>
      </c>
      <c r="J109"/>
      <c r="L109" s="27">
        <v>0</v>
      </c>
      <c r="M109">
        <v>0</v>
      </c>
      <c r="N109">
        <v>0</v>
      </c>
      <c r="O109" s="2">
        <v>3.9727000000000001</v>
      </c>
      <c r="P109" s="2">
        <v>3.9727000000000001</v>
      </c>
      <c r="Q109" s="2">
        <v>12.763199999999999</v>
      </c>
      <c r="R109" s="2" t="s">
        <v>439</v>
      </c>
      <c r="T109" s="27">
        <v>0</v>
      </c>
      <c r="U109" s="27"/>
      <c r="V109" s="27"/>
      <c r="W109">
        <v>0</v>
      </c>
      <c r="Z109">
        <v>0</v>
      </c>
      <c r="AC109" s="2">
        <v>3</v>
      </c>
      <c r="AD109">
        <v>14</v>
      </c>
      <c r="AE109" s="57">
        <f t="shared" si="1"/>
        <v>201.43322940532801</v>
      </c>
      <c r="AF109" s="59">
        <v>0</v>
      </c>
      <c r="AG109" s="57">
        <v>0</v>
      </c>
      <c r="AH109" s="57">
        <v>0</v>
      </c>
      <c r="AI109" s="53"/>
      <c r="AL109" s="30">
        <v>1.833333333333333</v>
      </c>
      <c r="AM109" s="30">
        <v>2.333333333333333</v>
      </c>
      <c r="AN109" s="30">
        <v>0.5</v>
      </c>
      <c r="AO109" s="30">
        <v>2.333333333333333</v>
      </c>
      <c r="AP109" s="30">
        <v>0.26190476190476192</v>
      </c>
      <c r="AQ109" s="30">
        <v>0.33333333333333343</v>
      </c>
      <c r="AR109" s="30">
        <v>7.1428571428571425E-2</v>
      </c>
      <c r="AS109" s="30">
        <v>0.33333333333333343</v>
      </c>
      <c r="AT109" s="27">
        <v>0.82</v>
      </c>
      <c r="AU109" s="27">
        <v>3.44</v>
      </c>
      <c r="AV109" s="27">
        <v>2.62</v>
      </c>
      <c r="AW109" s="27">
        <v>2.4725000000000001</v>
      </c>
      <c r="AX109">
        <v>2.4725000000000001</v>
      </c>
      <c r="AY109">
        <v>5.6821885904166667</v>
      </c>
      <c r="BC109" s="65">
        <v>7</v>
      </c>
      <c r="BG109">
        <v>0</v>
      </c>
      <c r="BH109">
        <v>0</v>
      </c>
      <c r="BI109">
        <v>0</v>
      </c>
    </row>
    <row r="110" spans="1:61" x14ac:dyDescent="0.3">
      <c r="A110" s="2" t="s">
        <v>27</v>
      </c>
      <c r="B110" s="15" t="s">
        <v>746</v>
      </c>
      <c r="C110" s="15"/>
      <c r="F110" s="2">
        <v>3.6</v>
      </c>
      <c r="G110" s="2" t="s">
        <v>89</v>
      </c>
      <c r="H110" s="11" t="s">
        <v>567</v>
      </c>
      <c r="I110" t="s">
        <v>645</v>
      </c>
      <c r="J110"/>
      <c r="L110" s="27">
        <v>1</v>
      </c>
      <c r="M110">
        <v>1</v>
      </c>
      <c r="N110">
        <v>0</v>
      </c>
      <c r="Q110"/>
      <c r="T110" s="27">
        <v>3.9948813699999999</v>
      </c>
      <c r="U110" s="27">
        <v>3.9948813699999999</v>
      </c>
      <c r="V110" s="27">
        <v>3.9948813699999999</v>
      </c>
      <c r="W110">
        <v>3.9883000000000002</v>
      </c>
      <c r="X110">
        <v>3.9883000000000002</v>
      </c>
      <c r="Y110">
        <v>3.9883000000000002</v>
      </c>
      <c r="Z110">
        <v>0</v>
      </c>
      <c r="AD110">
        <v>6</v>
      </c>
      <c r="AE110" s="57">
        <f t="shared" si="1"/>
        <v>0</v>
      </c>
      <c r="AF110" s="59">
        <v>63.754620030366901</v>
      </c>
      <c r="AG110" s="57">
        <v>63.440041078387011</v>
      </c>
      <c r="AH110" s="57">
        <v>0</v>
      </c>
      <c r="AI110" s="53">
        <v>9.4110826747020773E-2</v>
      </c>
      <c r="AJ110" s="54">
        <v>9.4577492353549286E-2</v>
      </c>
      <c r="AL110" s="30">
        <v>1.8</v>
      </c>
      <c r="AM110" s="30">
        <v>2.4</v>
      </c>
      <c r="AN110" s="30">
        <v>0.6</v>
      </c>
      <c r="AO110" s="30">
        <v>2.8</v>
      </c>
      <c r="AP110" s="30">
        <v>0.23684210526315791</v>
      </c>
      <c r="AQ110" s="30">
        <v>0.31578947368421051</v>
      </c>
      <c r="AR110" s="30">
        <v>7.8947368421052627E-2</v>
      </c>
      <c r="AS110" s="30">
        <v>0.36842105263157893</v>
      </c>
      <c r="AT110" s="27">
        <v>0.82</v>
      </c>
      <c r="AU110" s="27">
        <v>3.44</v>
      </c>
      <c r="AV110" s="27">
        <v>2.62</v>
      </c>
      <c r="AW110" s="27">
        <v>2.528</v>
      </c>
      <c r="AX110">
        <v>2.528</v>
      </c>
      <c r="AY110">
        <v>5.7952294759999994</v>
      </c>
      <c r="AZ110" s="62">
        <v>0.65619545508850963</v>
      </c>
      <c r="BA110" s="62">
        <v>0.65944931928920669</v>
      </c>
      <c r="BC110" s="65">
        <v>3</v>
      </c>
      <c r="BD110" s="65">
        <v>4.7055413373510387E-2</v>
      </c>
      <c r="BE110" s="65">
        <v>4.7288746176774643E-2</v>
      </c>
      <c r="BG110">
        <v>9.4344159550285023E-2</v>
      </c>
      <c r="BH110">
        <v>4.7172079775142511E-2</v>
      </c>
      <c r="BI110">
        <v>0.65782238718885822</v>
      </c>
    </row>
    <row r="111" spans="1:61" x14ac:dyDescent="0.3">
      <c r="A111" s="2" t="s">
        <v>868</v>
      </c>
      <c r="B111" s="15" t="s">
        <v>865</v>
      </c>
      <c r="C111" s="15"/>
      <c r="F111" s="2">
        <v>4</v>
      </c>
      <c r="G111" s="2" t="s">
        <v>91</v>
      </c>
      <c r="H111" s="11">
        <v>-1</v>
      </c>
      <c r="I111">
        <v>-1</v>
      </c>
      <c r="J111"/>
      <c r="L111" s="27">
        <v>0</v>
      </c>
      <c r="M111">
        <v>0</v>
      </c>
      <c r="N111">
        <v>0</v>
      </c>
      <c r="O111" s="2">
        <v>3.9607999999999999</v>
      </c>
      <c r="P111" s="2">
        <v>3.9607999999999999</v>
      </c>
      <c r="Q111" s="2">
        <v>21.8126</v>
      </c>
      <c r="R111" s="2" t="s">
        <v>440</v>
      </c>
      <c r="T111" s="27">
        <v>0</v>
      </c>
      <c r="U111" s="27"/>
      <c r="V111" s="27"/>
      <c r="W111">
        <v>0</v>
      </c>
      <c r="Z111">
        <v>0</v>
      </c>
      <c r="AD111">
        <v>42</v>
      </c>
      <c r="AE111" s="57">
        <f t="shared" si="1"/>
        <v>342.19468675366397</v>
      </c>
      <c r="AF111" s="59">
        <v>0</v>
      </c>
      <c r="AG111" s="57">
        <v>0</v>
      </c>
      <c r="AH111" s="57">
        <v>0</v>
      </c>
      <c r="AI111" s="53"/>
      <c r="AL111" s="30">
        <v>1.828571428571429</v>
      </c>
      <c r="AM111" s="30">
        <v>2.4</v>
      </c>
      <c r="AN111" s="30">
        <v>0.5714285714285714</v>
      </c>
      <c r="AO111" s="30">
        <v>2.4</v>
      </c>
      <c r="AP111" s="30">
        <v>0.25396825396825401</v>
      </c>
      <c r="AQ111" s="30">
        <v>0.33333333333333331</v>
      </c>
      <c r="AR111" s="30">
        <v>7.9365079365079361E-2</v>
      </c>
      <c r="AS111" s="30">
        <v>0.33333333333333331</v>
      </c>
      <c r="AT111" s="27">
        <v>0.82</v>
      </c>
      <c r="AU111" s="27">
        <v>3.44</v>
      </c>
      <c r="AV111" s="27">
        <v>2.62</v>
      </c>
      <c r="AW111" s="27">
        <v>2.524571428571428</v>
      </c>
      <c r="AX111">
        <v>2.524571428571428</v>
      </c>
      <c r="AY111">
        <v>5.7888591694285711</v>
      </c>
      <c r="BC111" s="65">
        <v>21</v>
      </c>
      <c r="BG111">
        <v>0</v>
      </c>
      <c r="BH111">
        <v>0</v>
      </c>
      <c r="BI111">
        <v>0</v>
      </c>
    </row>
    <row r="112" spans="1:61" x14ac:dyDescent="0.3">
      <c r="A112" s="2" t="s">
        <v>869</v>
      </c>
      <c r="B112" s="15" t="s">
        <v>866</v>
      </c>
      <c r="C112" s="15"/>
      <c r="F112" s="2">
        <v>4</v>
      </c>
      <c r="G112" s="2" t="s">
        <v>91</v>
      </c>
      <c r="H112" s="11">
        <v>-1</v>
      </c>
      <c r="I112">
        <v>-1</v>
      </c>
      <c r="J112"/>
      <c r="L112" s="27">
        <v>0</v>
      </c>
      <c r="M112">
        <v>0</v>
      </c>
      <c r="N112">
        <v>0</v>
      </c>
      <c r="O112" s="2">
        <v>3.9483999999999999</v>
      </c>
      <c r="P112" s="2">
        <v>3.9483999999999999</v>
      </c>
      <c r="Q112" s="2">
        <v>9.7742000000000004</v>
      </c>
      <c r="R112" s="2" t="s">
        <v>439</v>
      </c>
      <c r="T112" s="27">
        <v>0</v>
      </c>
      <c r="U112" s="27"/>
      <c r="V112" s="27"/>
      <c r="W112">
        <v>0</v>
      </c>
      <c r="Z112">
        <v>0</v>
      </c>
      <c r="AD112">
        <v>42</v>
      </c>
      <c r="AE112" s="57">
        <f t="shared" si="1"/>
        <v>152.378434633952</v>
      </c>
      <c r="AF112" s="59">
        <v>0</v>
      </c>
      <c r="AG112" s="57">
        <v>0</v>
      </c>
      <c r="AH112" s="57">
        <v>0</v>
      </c>
      <c r="AI112" s="53"/>
      <c r="AL112" s="30">
        <v>1.828571428571429</v>
      </c>
      <c r="AM112" s="30">
        <v>2.4</v>
      </c>
      <c r="AN112" s="30">
        <v>0.5714285714285714</v>
      </c>
      <c r="AO112" s="30">
        <v>2.4</v>
      </c>
      <c r="AP112" s="30">
        <v>0.25396825396825401</v>
      </c>
      <c r="AQ112" s="30">
        <v>0.33333333333333331</v>
      </c>
      <c r="AR112" s="30">
        <v>7.9365079365079361E-2</v>
      </c>
      <c r="AS112" s="30">
        <v>0.33333333333333331</v>
      </c>
      <c r="AT112" s="27">
        <v>1.1000000000000001</v>
      </c>
      <c r="AU112" s="27">
        <v>3.44</v>
      </c>
      <c r="AV112" s="27">
        <v>2.34</v>
      </c>
      <c r="AW112" s="27">
        <v>2.7611428571428571</v>
      </c>
      <c r="AX112">
        <v>2.7611428571428571</v>
      </c>
      <c r="AY112">
        <v>6.6040800042601706</v>
      </c>
      <c r="BC112" s="65">
        <v>21</v>
      </c>
      <c r="BG112">
        <v>0</v>
      </c>
      <c r="BH112">
        <v>0</v>
      </c>
      <c r="BI112">
        <v>0</v>
      </c>
    </row>
    <row r="113" spans="1:61" x14ac:dyDescent="0.3">
      <c r="A113" s="2" t="s">
        <v>862</v>
      </c>
      <c r="B113" s="15" t="s">
        <v>863</v>
      </c>
      <c r="C113" s="15"/>
      <c r="F113" s="2">
        <v>4</v>
      </c>
      <c r="G113" s="2" t="s">
        <v>91</v>
      </c>
      <c r="H113" s="11" t="s">
        <v>864</v>
      </c>
      <c r="I113">
        <v>1540895</v>
      </c>
      <c r="J113"/>
      <c r="L113" s="27">
        <v>0</v>
      </c>
      <c r="M113">
        <v>4</v>
      </c>
      <c r="N113">
        <v>0</v>
      </c>
      <c r="T113" s="27">
        <v>0</v>
      </c>
      <c r="U113" s="27"/>
      <c r="V113" s="27"/>
      <c r="W113">
        <v>6.5429000000000004</v>
      </c>
      <c r="X113">
        <v>7.6490999999999998</v>
      </c>
      <c r="Y113">
        <v>12.583</v>
      </c>
      <c r="Z113">
        <v>0</v>
      </c>
      <c r="AD113">
        <v>18</v>
      </c>
      <c r="AE113" s="57">
        <f t="shared" si="1"/>
        <v>0</v>
      </c>
      <c r="AF113" s="59">
        <v>0</v>
      </c>
      <c r="AG113" s="57">
        <v>629.74513047537005</v>
      </c>
      <c r="AH113" s="57">
        <v>0</v>
      </c>
      <c r="AI113" s="53"/>
      <c r="AJ113" s="54">
        <v>0.1143319678322086</v>
      </c>
      <c r="AL113" s="30">
        <v>2</v>
      </c>
      <c r="AM113" s="30">
        <v>2.7692307692307692</v>
      </c>
      <c r="AN113" s="30">
        <v>0.76923076923076927</v>
      </c>
      <c r="AO113" s="30">
        <v>3.2307692307692308</v>
      </c>
      <c r="AP113" s="30">
        <v>0.22807017543859651</v>
      </c>
      <c r="AQ113" s="30">
        <v>0.31578947368421051</v>
      </c>
      <c r="AR113" s="30">
        <v>8.771929824561403E-2</v>
      </c>
      <c r="AS113" s="30">
        <v>0.36842105263157893</v>
      </c>
      <c r="AT113" s="27">
        <v>1.1000000000000001</v>
      </c>
      <c r="AU113" s="27">
        <v>3.44</v>
      </c>
      <c r="AV113" s="27">
        <v>2.34</v>
      </c>
      <c r="AW113" s="27">
        <v>2.8123076923076931</v>
      </c>
      <c r="AX113">
        <v>2.8123076923076931</v>
      </c>
      <c r="AY113">
        <v>6.3640369961538461</v>
      </c>
      <c r="BA113" s="62">
        <v>0.55971264878746807</v>
      </c>
      <c r="BC113" s="65">
        <v>9</v>
      </c>
      <c r="BE113" s="65">
        <v>5.7165983916104293E-2</v>
      </c>
      <c r="BG113">
        <v>0.1143319678322086</v>
      </c>
      <c r="BH113">
        <v>5.7165983916104293E-2</v>
      </c>
      <c r="BI113">
        <v>0.55971264878746807</v>
      </c>
    </row>
    <row r="114" spans="1:61" x14ac:dyDescent="0.3">
      <c r="A114" s="2" t="s">
        <v>87</v>
      </c>
      <c r="B114" s="15" t="s">
        <v>747</v>
      </c>
      <c r="C114" s="15"/>
      <c r="F114" s="2">
        <v>3.9</v>
      </c>
      <c r="G114" s="2" t="s">
        <v>91</v>
      </c>
      <c r="H114" s="11" t="s">
        <v>568</v>
      </c>
      <c r="I114">
        <v>-1</v>
      </c>
      <c r="J114"/>
      <c r="L114" s="27">
        <v>1</v>
      </c>
      <c r="M114">
        <v>0</v>
      </c>
      <c r="N114">
        <v>0</v>
      </c>
      <c r="Q114"/>
      <c r="T114" s="27">
        <v>9.9051542599999998</v>
      </c>
      <c r="U114" s="27">
        <v>9.9051542599999998</v>
      </c>
      <c r="V114" s="27">
        <v>9.9051542599999998</v>
      </c>
      <c r="W114">
        <v>0</v>
      </c>
      <c r="Z114">
        <v>0</v>
      </c>
      <c r="AD114">
        <v>14</v>
      </c>
      <c r="AE114" s="57">
        <f t="shared" si="1"/>
        <v>0</v>
      </c>
      <c r="AF114" s="59">
        <v>150.75696951344321</v>
      </c>
      <c r="AG114" s="57">
        <v>0</v>
      </c>
      <c r="AH114" s="57">
        <v>0</v>
      </c>
      <c r="AI114" s="53">
        <v>9.2864695046497372E-2</v>
      </c>
      <c r="AL114" s="30">
        <v>1.833333333333333</v>
      </c>
      <c r="AM114" s="30">
        <v>2.333333333333333</v>
      </c>
      <c r="AN114" s="30">
        <v>0.5</v>
      </c>
      <c r="AO114" s="30">
        <v>2.333333333333333</v>
      </c>
      <c r="AP114" s="30">
        <v>0.26190476190476192</v>
      </c>
      <c r="AQ114" s="30">
        <v>0.33333333333333343</v>
      </c>
      <c r="AR114" s="30">
        <v>7.1428571428571425E-2</v>
      </c>
      <c r="AS114" s="30">
        <v>0.33333333333333343</v>
      </c>
      <c r="AT114" s="27">
        <v>0.95</v>
      </c>
      <c r="AU114" s="27">
        <v>3.44</v>
      </c>
      <c r="AV114" s="27">
        <v>2.4900000000000002</v>
      </c>
      <c r="AW114" s="27">
        <v>2.7024999999999988</v>
      </c>
      <c r="AX114">
        <v>2.7025000000000001</v>
      </c>
      <c r="AY114">
        <v>6.4896876145585001</v>
      </c>
      <c r="AZ114" s="62">
        <v>0.47933948900870132</v>
      </c>
      <c r="BC114" s="65">
        <v>7</v>
      </c>
      <c r="BD114" s="65">
        <v>4.6432347523248672E-2</v>
      </c>
      <c r="BG114">
        <v>9.2864695046497372E-2</v>
      </c>
      <c r="BH114">
        <v>4.6432347523248672E-2</v>
      </c>
      <c r="BI114">
        <v>0.47933948900870132</v>
      </c>
    </row>
    <row r="115" spans="1:61" x14ac:dyDescent="0.3">
      <c r="A115" s="2" t="s">
        <v>92</v>
      </c>
      <c r="B115" s="19" t="s">
        <v>919</v>
      </c>
      <c r="C115" s="15"/>
      <c r="F115" s="2">
        <v>4.0999999999999996</v>
      </c>
      <c r="G115" s="2" t="s">
        <v>93</v>
      </c>
      <c r="H115" s="11">
        <v>-1</v>
      </c>
      <c r="I115">
        <v>-1</v>
      </c>
      <c r="J115"/>
      <c r="L115" s="27">
        <v>0</v>
      </c>
      <c r="M115">
        <v>0</v>
      </c>
      <c r="N115">
        <v>0</v>
      </c>
      <c r="O115" s="2">
        <v>3.9499</v>
      </c>
      <c r="P115" s="2">
        <v>3.9499</v>
      </c>
      <c r="Q115" s="2">
        <v>17.030999999999999</v>
      </c>
      <c r="R115" s="2" t="s">
        <v>439</v>
      </c>
      <c r="T115" s="27">
        <v>0</v>
      </c>
      <c r="U115" s="27"/>
      <c r="V115" s="27"/>
      <c r="W115">
        <v>0</v>
      </c>
      <c r="Z115">
        <v>0</v>
      </c>
      <c r="AD115">
        <v>20</v>
      </c>
      <c r="AE115" s="57">
        <f t="shared" si="1"/>
        <v>265.71272318030998</v>
      </c>
      <c r="AF115" s="59">
        <v>0</v>
      </c>
      <c r="AG115" s="57">
        <v>0</v>
      </c>
      <c r="AH115" s="57">
        <v>0</v>
      </c>
      <c r="AI115" s="53"/>
      <c r="AL115" s="30">
        <v>1.8787878787878789</v>
      </c>
      <c r="AM115" s="30">
        <v>2.4242424242424239</v>
      </c>
      <c r="AN115" s="30">
        <v>0.54545454545454541</v>
      </c>
      <c r="AO115" s="30">
        <v>2.545454545454545</v>
      </c>
      <c r="AP115" s="30">
        <v>0.25409836065573771</v>
      </c>
      <c r="AQ115" s="30">
        <v>0.32786885245901642</v>
      </c>
      <c r="AR115" s="30">
        <v>7.3770491803278687E-2</v>
      </c>
      <c r="AS115" s="30">
        <v>0.34426229508196721</v>
      </c>
      <c r="AT115" s="27">
        <v>0.82</v>
      </c>
      <c r="AU115" s="27">
        <v>3.44</v>
      </c>
      <c r="AV115" s="27">
        <v>2.62</v>
      </c>
      <c r="AW115" s="27">
        <v>2.543333333333333</v>
      </c>
      <c r="AX115">
        <v>2.5433333333333339</v>
      </c>
      <c r="AY115">
        <v>5.8398279362121217</v>
      </c>
      <c r="BC115" s="65">
        <v>10</v>
      </c>
      <c r="BG115">
        <v>0</v>
      </c>
      <c r="BH115">
        <v>0</v>
      </c>
      <c r="BI115">
        <v>0</v>
      </c>
    </row>
    <row r="116" spans="1:61" x14ac:dyDescent="0.3">
      <c r="A116" s="2" t="s">
        <v>34</v>
      </c>
      <c r="B116" s="15" t="s">
        <v>715</v>
      </c>
      <c r="C116" s="15"/>
      <c r="F116" s="2">
        <v>3.2</v>
      </c>
      <c r="G116" s="2" t="s">
        <v>94</v>
      </c>
      <c r="H116" s="11" t="s">
        <v>546</v>
      </c>
      <c r="I116" t="s">
        <v>627</v>
      </c>
      <c r="J116"/>
      <c r="L116" s="27">
        <v>1</v>
      </c>
      <c r="M116">
        <v>2</v>
      </c>
      <c r="N116">
        <v>0</v>
      </c>
      <c r="Q116"/>
      <c r="R116"/>
      <c r="S116"/>
      <c r="T116" s="27">
        <v>3.9086759899999999</v>
      </c>
      <c r="U116" s="27">
        <v>3.908676100000001</v>
      </c>
      <c r="V116" s="27">
        <v>10.552604730000001</v>
      </c>
      <c r="W116">
        <v>3.899</v>
      </c>
      <c r="X116">
        <v>3.899</v>
      </c>
      <c r="Y116">
        <v>20.399989999999999</v>
      </c>
      <c r="Z116">
        <v>0</v>
      </c>
      <c r="AD116">
        <v>14</v>
      </c>
      <c r="AE116" s="57">
        <f t="shared" si="1"/>
        <v>0</v>
      </c>
      <c r="AF116" s="59">
        <v>155.59136328639269</v>
      </c>
      <c r="AG116" s="57">
        <v>310.12474837798999</v>
      </c>
      <c r="AH116" s="57">
        <v>0</v>
      </c>
      <c r="AI116" s="53">
        <v>8.9979287437893268E-2</v>
      </c>
      <c r="AJ116" s="54">
        <v>9.0286248183820222E-2</v>
      </c>
      <c r="AL116" s="30">
        <v>2</v>
      </c>
      <c r="AM116" s="30">
        <v>2.333333333333333</v>
      </c>
      <c r="AN116" s="30">
        <v>0.33333333333333331</v>
      </c>
      <c r="AO116" s="30">
        <v>0</v>
      </c>
      <c r="AP116" s="30">
        <v>0.42857142857142849</v>
      </c>
      <c r="AQ116" s="30">
        <v>0.5</v>
      </c>
      <c r="AR116" s="30">
        <v>7.1428571428571425E-2</v>
      </c>
      <c r="AS116" s="30">
        <v>0</v>
      </c>
      <c r="AT116" s="27">
        <v>0.95</v>
      </c>
      <c r="AU116" s="27">
        <v>3.44</v>
      </c>
      <c r="AV116" s="27">
        <v>2.4900000000000002</v>
      </c>
      <c r="AW116" s="27">
        <v>2.500833333333333</v>
      </c>
      <c r="AX116">
        <v>2.500833333333333</v>
      </c>
      <c r="AY116">
        <v>5.6917605187500007</v>
      </c>
      <c r="AZ116" s="62">
        <v>0.58499657192886345</v>
      </c>
      <c r="BA116" s="62">
        <v>0.58699226437317098</v>
      </c>
      <c r="BC116" s="65">
        <v>7</v>
      </c>
      <c r="BD116" s="65">
        <v>4.4989643718946627E-2</v>
      </c>
      <c r="BE116" s="65">
        <v>4.5143124091910111E-2</v>
      </c>
      <c r="BG116">
        <v>9.0132767810856745E-2</v>
      </c>
      <c r="BH116">
        <v>4.5066383905428373E-2</v>
      </c>
      <c r="BI116">
        <v>0.58599441815101727</v>
      </c>
    </row>
    <row r="117" spans="1:61" x14ac:dyDescent="0.3">
      <c r="A117" s="2" t="s">
        <v>95</v>
      </c>
      <c r="B117" s="15" t="s">
        <v>748</v>
      </c>
      <c r="C117" s="15"/>
      <c r="F117" s="2">
        <v>3.3</v>
      </c>
      <c r="G117" s="2" t="s">
        <v>96</v>
      </c>
      <c r="H117" s="11">
        <v>-1</v>
      </c>
      <c r="I117" t="s">
        <v>646</v>
      </c>
      <c r="J117"/>
      <c r="L117" s="27">
        <v>0</v>
      </c>
      <c r="M117">
        <v>1</v>
      </c>
      <c r="N117">
        <v>0</v>
      </c>
      <c r="O117" s="2">
        <v>3.8917999999999999</v>
      </c>
      <c r="P117" s="2">
        <v>3.8820000000000001</v>
      </c>
      <c r="Q117" s="2">
        <v>36.127000000000002</v>
      </c>
      <c r="R117" s="1" t="s">
        <v>484</v>
      </c>
      <c r="S117" s="1"/>
      <c r="T117" s="27">
        <v>0</v>
      </c>
      <c r="U117" s="27"/>
      <c r="V117" s="27"/>
      <c r="W117">
        <v>3.8715999999999999</v>
      </c>
      <c r="X117">
        <v>3.8715999999999999</v>
      </c>
      <c r="Y117">
        <v>36.936999999999998</v>
      </c>
      <c r="Z117">
        <v>0</v>
      </c>
      <c r="AC117" s="2">
        <v>4</v>
      </c>
      <c r="AD117">
        <v>26</v>
      </c>
      <c r="AE117" s="57">
        <f t="shared" si="1"/>
        <v>545.80554548520001</v>
      </c>
      <c r="AF117" s="59">
        <v>0</v>
      </c>
      <c r="AG117" s="57">
        <v>553.65927766671996</v>
      </c>
      <c r="AH117" s="57">
        <v>0</v>
      </c>
      <c r="AI117" s="53"/>
      <c r="AJ117" s="54">
        <v>4.696028956576237E-2</v>
      </c>
      <c r="AL117" s="30">
        <v>1.714285714285714</v>
      </c>
      <c r="AM117" s="30">
        <v>2.4761904761904758</v>
      </c>
      <c r="AN117" s="30">
        <v>0.76190476190476186</v>
      </c>
      <c r="AO117" s="30">
        <v>0</v>
      </c>
      <c r="AP117" s="30">
        <v>0.34615384615384609</v>
      </c>
      <c r="AQ117" s="30">
        <v>0.5</v>
      </c>
      <c r="AR117" s="30">
        <v>0.1538461538461538</v>
      </c>
      <c r="AS117" s="30">
        <v>0</v>
      </c>
      <c r="AT117" s="27">
        <v>0.93</v>
      </c>
      <c r="AU117" s="27">
        <v>3.44</v>
      </c>
      <c r="AV117" s="27">
        <v>2.5099999999999998</v>
      </c>
      <c r="AW117" s="27">
        <v>2.618095238095238</v>
      </c>
      <c r="AX117">
        <v>2.618095238095238</v>
      </c>
      <c r="AY117">
        <v>5.9615126490476191</v>
      </c>
      <c r="BC117" s="65">
        <v>13</v>
      </c>
      <c r="BE117" s="65">
        <v>2.3480144782881181E-2</v>
      </c>
      <c r="BG117">
        <v>4.696028956576237E-2</v>
      </c>
      <c r="BH117">
        <v>2.3480144782881181E-2</v>
      </c>
      <c r="BI117">
        <v>0</v>
      </c>
    </row>
    <row r="118" spans="1:61" x14ac:dyDescent="0.3">
      <c r="A118" s="2" t="s">
        <v>97</v>
      </c>
      <c r="B118" s="15" t="s">
        <v>749</v>
      </c>
      <c r="C118" s="15"/>
      <c r="F118" s="2">
        <v>2.0099999999999998</v>
      </c>
      <c r="G118" s="2" t="s">
        <v>100</v>
      </c>
      <c r="H118" s="11" t="s">
        <v>569</v>
      </c>
      <c r="I118" t="s">
        <v>647</v>
      </c>
      <c r="J118"/>
      <c r="L118" s="27">
        <v>4</v>
      </c>
      <c r="M118">
        <v>2</v>
      </c>
      <c r="N118">
        <v>0</v>
      </c>
      <c r="O118" s="2">
        <v>5.63</v>
      </c>
      <c r="P118" s="2">
        <v>5.63</v>
      </c>
      <c r="Q118" s="2">
        <v>7.9509999999999996</v>
      </c>
      <c r="R118" s="2" t="s">
        <v>485</v>
      </c>
      <c r="T118" s="27">
        <v>5.6671750000000003</v>
      </c>
      <c r="U118" s="27">
        <v>9.8157737100000002</v>
      </c>
      <c r="V118" s="27">
        <v>9.8153266899999991</v>
      </c>
      <c r="W118">
        <v>5.6200999999999999</v>
      </c>
      <c r="X118">
        <v>5.6342999999999996</v>
      </c>
      <c r="Y118">
        <v>7.9375</v>
      </c>
      <c r="Z118">
        <v>0</v>
      </c>
      <c r="AD118">
        <v>12</v>
      </c>
      <c r="AE118" s="57">
        <f t="shared" si="1"/>
        <v>252.02205189999998</v>
      </c>
      <c r="AF118" s="59">
        <v>515.32350958904738</v>
      </c>
      <c r="AG118" s="57">
        <v>251.3435485224438</v>
      </c>
      <c r="AH118" s="57">
        <v>0</v>
      </c>
      <c r="AI118" s="53">
        <v>9.3145371998025736E-2</v>
      </c>
      <c r="AJ118" s="54">
        <v>9.5486835214538698E-2</v>
      </c>
      <c r="AL118" s="30">
        <v>2</v>
      </c>
      <c r="AM118" s="30">
        <v>2.4</v>
      </c>
      <c r="AN118" s="30">
        <v>0.9</v>
      </c>
      <c r="AO118" s="30">
        <v>1.4</v>
      </c>
      <c r="AP118" s="30">
        <v>0.29850746268656708</v>
      </c>
      <c r="AQ118" s="30">
        <v>0.35820895522388058</v>
      </c>
      <c r="AR118" s="30">
        <v>0.1343283582089552</v>
      </c>
      <c r="AS118" s="30">
        <v>0.20895522388059701</v>
      </c>
      <c r="AT118" s="27">
        <v>0.95</v>
      </c>
      <c r="AU118" s="27">
        <v>3.44</v>
      </c>
      <c r="AV118" s="27">
        <v>2.4900000000000002</v>
      </c>
      <c r="AW118" s="27">
        <v>2.5870000000000002</v>
      </c>
      <c r="AX118">
        <v>2.5870000000000002</v>
      </c>
      <c r="AY118">
        <v>5.8948612069999999</v>
      </c>
      <c r="AZ118" s="62">
        <v>0.57095915761344151</v>
      </c>
      <c r="BA118" s="62">
        <v>0.58531177478599872</v>
      </c>
      <c r="BC118" s="65">
        <v>6</v>
      </c>
      <c r="BD118" s="65">
        <v>4.6572685999012868E-2</v>
      </c>
      <c r="BE118" s="65">
        <v>4.7743417607269342E-2</v>
      </c>
      <c r="BG118">
        <v>9.4316103606282217E-2</v>
      </c>
      <c r="BH118">
        <v>4.7158051803141102E-2</v>
      </c>
      <c r="BI118">
        <v>0.57813546619972012</v>
      </c>
    </row>
    <row r="119" spans="1:61" x14ac:dyDescent="0.3">
      <c r="A119" s="2" t="s">
        <v>98</v>
      </c>
      <c r="B119" s="15" t="s">
        <v>750</v>
      </c>
      <c r="C119" s="15"/>
      <c r="F119" s="2">
        <v>2.21</v>
      </c>
      <c r="G119" s="2" t="s">
        <v>101</v>
      </c>
      <c r="H119" s="11">
        <v>-1</v>
      </c>
      <c r="I119">
        <v>-1</v>
      </c>
      <c r="J119"/>
      <c r="L119" s="27">
        <v>0</v>
      </c>
      <c r="M119">
        <v>0</v>
      </c>
      <c r="N119">
        <v>0</v>
      </c>
      <c r="O119" s="2">
        <v>3.9668000000000001</v>
      </c>
      <c r="P119" s="2">
        <v>5.63</v>
      </c>
      <c r="Q119" s="2">
        <v>20.597999999999999</v>
      </c>
      <c r="R119" s="2" t="s">
        <v>440</v>
      </c>
      <c r="T119" s="27">
        <v>0</v>
      </c>
      <c r="U119" s="27"/>
      <c r="V119" s="27"/>
      <c r="W119">
        <v>0</v>
      </c>
      <c r="Z119">
        <v>0</v>
      </c>
      <c r="AD119">
        <v>16</v>
      </c>
      <c r="AE119" s="57">
        <f t="shared" si="1"/>
        <v>460.01686423199999</v>
      </c>
      <c r="AF119" s="59">
        <v>0</v>
      </c>
      <c r="AG119" s="57">
        <v>0</v>
      </c>
      <c r="AH119" s="57">
        <v>0</v>
      </c>
      <c r="AI119" s="53"/>
      <c r="AL119" s="30">
        <v>2</v>
      </c>
      <c r="AM119" s="30">
        <v>2.4615384615384621</v>
      </c>
      <c r="AN119" s="30">
        <v>0.69230769230769229</v>
      </c>
      <c r="AO119" s="30">
        <v>1.0769230769230771</v>
      </c>
      <c r="AP119" s="30">
        <v>0.32098765432098758</v>
      </c>
      <c r="AQ119" s="30">
        <v>0.39506172839506182</v>
      </c>
      <c r="AR119" s="30">
        <v>0.1111111111111111</v>
      </c>
      <c r="AS119" s="30">
        <v>0.1728395061728395</v>
      </c>
      <c r="AT119" s="27">
        <v>0.95</v>
      </c>
      <c r="AU119" s="27">
        <v>3.44</v>
      </c>
      <c r="AV119" s="27">
        <v>2.4900000000000002</v>
      </c>
      <c r="AW119" s="27">
        <v>2.592307692307692</v>
      </c>
      <c r="AX119">
        <v>2.5923076923076929</v>
      </c>
      <c r="AY119">
        <v>5.9154799303846159</v>
      </c>
      <c r="BC119" s="65">
        <v>8</v>
      </c>
      <c r="BG119">
        <v>0</v>
      </c>
      <c r="BH119">
        <v>0</v>
      </c>
      <c r="BI119">
        <v>0</v>
      </c>
    </row>
    <row r="120" spans="1:61" x14ac:dyDescent="0.3">
      <c r="A120" s="2" t="s">
        <v>99</v>
      </c>
      <c r="B120" s="15" t="s">
        <v>751</v>
      </c>
      <c r="C120" s="15"/>
      <c r="F120" s="2">
        <v>2.27</v>
      </c>
      <c r="G120" s="2" t="s">
        <v>102</v>
      </c>
      <c r="H120" s="11">
        <v>-1</v>
      </c>
      <c r="I120">
        <v>-1</v>
      </c>
      <c r="J120"/>
      <c r="L120" s="27">
        <v>0</v>
      </c>
      <c r="M120">
        <v>0</v>
      </c>
      <c r="N120">
        <v>0</v>
      </c>
      <c r="O120" s="2">
        <v>3.9493</v>
      </c>
      <c r="P120" s="2">
        <v>5.63</v>
      </c>
      <c r="Q120" s="2">
        <v>12.727</v>
      </c>
      <c r="R120" s="2" t="s">
        <v>440</v>
      </c>
      <c r="T120" s="27">
        <v>0</v>
      </c>
      <c r="U120" s="27"/>
      <c r="V120" s="27"/>
      <c r="W120">
        <v>0</v>
      </c>
      <c r="Z120">
        <v>0</v>
      </c>
      <c r="AD120">
        <v>18</v>
      </c>
      <c r="AE120" s="57">
        <f t="shared" si="1"/>
        <v>282.97923239300002</v>
      </c>
      <c r="AF120" s="59">
        <v>0</v>
      </c>
      <c r="AG120" s="57">
        <v>0</v>
      </c>
      <c r="AH120" s="57">
        <v>0</v>
      </c>
      <c r="AI120" s="53"/>
      <c r="AL120" s="30">
        <v>2</v>
      </c>
      <c r="AM120" s="30">
        <v>2.4</v>
      </c>
      <c r="AN120" s="30">
        <v>0.6</v>
      </c>
      <c r="AO120" s="30">
        <v>0.93333333333333335</v>
      </c>
      <c r="AP120" s="30">
        <v>0.33707865168539319</v>
      </c>
      <c r="AQ120" s="30">
        <v>0.4044943820224719</v>
      </c>
      <c r="AR120" s="30">
        <v>0.101123595505618</v>
      </c>
      <c r="AS120" s="30">
        <v>0.15730337078651679</v>
      </c>
      <c r="AT120" s="27">
        <v>0.95</v>
      </c>
      <c r="AU120" s="27">
        <v>3.44</v>
      </c>
      <c r="AV120" s="27">
        <v>2.4900000000000002</v>
      </c>
      <c r="AW120" s="27">
        <v>2.539333333333333</v>
      </c>
      <c r="AX120">
        <v>2.539333333333333</v>
      </c>
      <c r="AY120">
        <v>5.8209523980000002</v>
      </c>
      <c r="BC120" s="65">
        <v>9</v>
      </c>
      <c r="BG120">
        <v>0</v>
      </c>
      <c r="BH120">
        <v>0</v>
      </c>
      <c r="BI120">
        <v>0</v>
      </c>
    </row>
    <row r="121" spans="1:61" x14ac:dyDescent="0.3">
      <c r="A121" s="2" t="s">
        <v>920</v>
      </c>
      <c r="B121" s="19" t="s">
        <v>922</v>
      </c>
      <c r="C121" s="15"/>
      <c r="F121" s="2">
        <v>3.157</v>
      </c>
      <c r="G121" s="2" t="s">
        <v>103</v>
      </c>
      <c r="H121" s="11">
        <v>-1</v>
      </c>
      <c r="I121">
        <v>-1</v>
      </c>
      <c r="J121"/>
      <c r="L121" s="27">
        <v>0</v>
      </c>
      <c r="M121">
        <v>0</v>
      </c>
      <c r="N121">
        <v>0</v>
      </c>
      <c r="O121" s="2">
        <v>12.449</v>
      </c>
      <c r="P121" s="2">
        <v>12.449</v>
      </c>
      <c r="Q121" s="5">
        <v>9.1999999999999993</v>
      </c>
      <c r="R121" s="2" t="s">
        <v>486</v>
      </c>
      <c r="T121" s="27">
        <v>0</v>
      </c>
      <c r="U121" s="27"/>
      <c r="V121" s="27"/>
      <c r="W121">
        <v>0</v>
      </c>
      <c r="Z121">
        <v>0</v>
      </c>
      <c r="AC121" s="31">
        <v>3</v>
      </c>
      <c r="AD121">
        <v>28.67</v>
      </c>
      <c r="AE121" s="57">
        <f t="shared" si="1"/>
        <v>1425.7939291999999</v>
      </c>
      <c r="AF121" s="59">
        <v>0</v>
      </c>
      <c r="AG121" s="57">
        <v>0</v>
      </c>
      <c r="AH121" s="57">
        <v>0</v>
      </c>
      <c r="AI121" s="53"/>
      <c r="AL121" s="30">
        <v>1.6718155361540179</v>
      </c>
      <c r="AM121" s="30">
        <v>2.567271099171704</v>
      </c>
      <c r="AN121" s="30">
        <v>0.89545556301768525</v>
      </c>
      <c r="AO121" s="30">
        <v>0</v>
      </c>
      <c r="AP121" s="30">
        <v>0.32560167422392738</v>
      </c>
      <c r="AQ121" s="30">
        <v>0.5</v>
      </c>
      <c r="AR121" s="30">
        <v>0.17439832577607259</v>
      </c>
      <c r="AS121" s="30">
        <v>0</v>
      </c>
      <c r="AT121" s="27">
        <v>0.82</v>
      </c>
      <c r="AU121" s="27">
        <v>3.44</v>
      </c>
      <c r="AV121" s="27">
        <v>2.62</v>
      </c>
      <c r="AW121" s="27">
        <v>2.680076113722857</v>
      </c>
      <c r="AX121">
        <v>2.6800761137228561</v>
      </c>
      <c r="AY121">
        <v>6.0370190189344077</v>
      </c>
      <c r="BC121" s="65">
        <v>14.335000000000001</v>
      </c>
      <c r="BG121">
        <v>0</v>
      </c>
      <c r="BH121">
        <v>0</v>
      </c>
      <c r="BI121">
        <v>0</v>
      </c>
    </row>
    <row r="122" spans="1:61" x14ac:dyDescent="0.3">
      <c r="A122" s="2" t="s">
        <v>921</v>
      </c>
      <c r="B122" s="19" t="s">
        <v>923</v>
      </c>
      <c r="C122" s="15"/>
      <c r="F122" s="2">
        <v>3.1880000000000002</v>
      </c>
      <c r="G122" s="2" t="s">
        <v>103</v>
      </c>
      <c r="H122" s="11">
        <v>-1</v>
      </c>
      <c r="I122">
        <v>-1</v>
      </c>
      <c r="J122"/>
      <c r="L122" s="27">
        <v>0</v>
      </c>
      <c r="M122">
        <v>0</v>
      </c>
      <c r="N122">
        <v>0</v>
      </c>
      <c r="O122" s="2">
        <v>12.449</v>
      </c>
      <c r="P122" s="2">
        <v>12.449</v>
      </c>
      <c r="Q122" s="2">
        <v>8.11</v>
      </c>
      <c r="T122" s="27">
        <v>0</v>
      </c>
      <c r="U122" s="27"/>
      <c r="V122" s="27"/>
      <c r="W122">
        <v>0</v>
      </c>
      <c r="Z122">
        <v>0</v>
      </c>
      <c r="AC122" s="2">
        <v>3</v>
      </c>
      <c r="AD122">
        <v>28.67</v>
      </c>
      <c r="AE122" s="57">
        <f t="shared" si="1"/>
        <v>1256.86834411</v>
      </c>
      <c r="AF122" s="59">
        <v>0</v>
      </c>
      <c r="AG122" s="57">
        <v>0</v>
      </c>
      <c r="AH122" s="57">
        <v>0</v>
      </c>
      <c r="AI122" s="53"/>
      <c r="AL122" s="30">
        <v>1.6718155361540179</v>
      </c>
      <c r="AM122" s="30">
        <v>2.567271099171704</v>
      </c>
      <c r="AN122" s="30">
        <v>0.89545556301768525</v>
      </c>
      <c r="AO122" s="30">
        <v>0</v>
      </c>
      <c r="AP122" s="30">
        <v>0.32560167422392738</v>
      </c>
      <c r="AQ122" s="30">
        <v>0.5</v>
      </c>
      <c r="AR122" s="30">
        <v>0.17439832577607259</v>
      </c>
      <c r="AS122" s="30">
        <v>0</v>
      </c>
      <c r="AT122" s="27">
        <v>0.95</v>
      </c>
      <c r="AU122" s="27">
        <v>3.44</v>
      </c>
      <c r="AV122" s="27">
        <v>2.4900000000000002</v>
      </c>
      <c r="AW122" s="27">
        <v>2.8240385045892098</v>
      </c>
      <c r="AX122">
        <v>2.8240385045892089</v>
      </c>
      <c r="AY122">
        <v>6.533110796268315</v>
      </c>
      <c r="BC122" s="65">
        <v>14.335000000000001</v>
      </c>
      <c r="BG122">
        <v>0</v>
      </c>
      <c r="BH122">
        <v>0</v>
      </c>
      <c r="BI122">
        <v>0</v>
      </c>
    </row>
    <row r="123" spans="1:61" x14ac:dyDescent="0.3">
      <c r="A123" s="2" t="s">
        <v>921</v>
      </c>
      <c r="B123" s="19" t="s">
        <v>923</v>
      </c>
      <c r="C123" s="15"/>
      <c r="D123" s="2" t="s">
        <v>867</v>
      </c>
      <c r="E123" s="2">
        <v>1.1200000000000001</v>
      </c>
      <c r="F123" s="2">
        <v>3.2040000000000002</v>
      </c>
      <c r="G123" s="2" t="s">
        <v>103</v>
      </c>
      <c r="H123" s="11">
        <v>-1</v>
      </c>
      <c r="I123">
        <v>-1</v>
      </c>
      <c r="J123"/>
      <c r="L123" s="27">
        <v>0</v>
      </c>
      <c r="M123">
        <v>0</v>
      </c>
      <c r="N123">
        <v>0</v>
      </c>
      <c r="O123" s="2">
        <v>12.449</v>
      </c>
      <c r="P123" s="2">
        <v>12.449</v>
      </c>
      <c r="Q123" s="2">
        <v>8.0399999999999991</v>
      </c>
      <c r="T123" s="27">
        <v>0</v>
      </c>
      <c r="U123" s="27"/>
      <c r="V123" s="27"/>
      <c r="W123">
        <v>0</v>
      </c>
      <c r="Z123">
        <v>0</v>
      </c>
      <c r="AC123" s="2">
        <v>3</v>
      </c>
      <c r="AD123">
        <v>28.67</v>
      </c>
      <c r="AE123" s="57">
        <f t="shared" si="1"/>
        <v>1246.0199120399998</v>
      </c>
      <c r="AF123" s="59">
        <v>0</v>
      </c>
      <c r="AG123" s="57">
        <v>0</v>
      </c>
      <c r="AH123" s="57">
        <v>0</v>
      </c>
      <c r="AI123" s="53"/>
      <c r="AL123" s="30">
        <v>1.6718155361540179</v>
      </c>
      <c r="AM123" s="30">
        <v>2.567271099171704</v>
      </c>
      <c r="AN123" s="30">
        <v>0.89545556301768525</v>
      </c>
      <c r="AO123" s="30">
        <v>0</v>
      </c>
      <c r="AP123" s="30">
        <v>0.32560167422392738</v>
      </c>
      <c r="AQ123" s="30">
        <v>0.5</v>
      </c>
      <c r="AR123" s="30">
        <v>0.17439832577607259</v>
      </c>
      <c r="AS123" s="30">
        <v>0</v>
      </c>
      <c r="AT123" s="27">
        <v>0.95</v>
      </c>
      <c r="AU123" s="27">
        <v>3.44</v>
      </c>
      <c r="AV123" s="27">
        <v>2.4900000000000002</v>
      </c>
      <c r="AW123" s="27">
        <v>2.8240385045892098</v>
      </c>
      <c r="AX123">
        <v>2.8240385045892089</v>
      </c>
      <c r="AY123">
        <v>6.533110796268315</v>
      </c>
      <c r="BC123" s="65">
        <v>14.335000000000001</v>
      </c>
      <c r="BG123">
        <v>0</v>
      </c>
      <c r="BH123">
        <v>0</v>
      </c>
      <c r="BI123">
        <v>0</v>
      </c>
    </row>
    <row r="124" spans="1:61" x14ac:dyDescent="0.3">
      <c r="A124" s="2" t="s">
        <v>104</v>
      </c>
      <c r="B124" s="15" t="s">
        <v>752</v>
      </c>
      <c r="C124" s="15"/>
      <c r="F124" s="2">
        <v>3</v>
      </c>
      <c r="G124" s="2" t="s">
        <v>111</v>
      </c>
      <c r="H124" s="11" t="s">
        <v>570</v>
      </c>
      <c r="I124" t="s">
        <v>648</v>
      </c>
      <c r="J124"/>
      <c r="L124" s="27">
        <v>4</v>
      </c>
      <c r="M124">
        <v>4</v>
      </c>
      <c r="N124">
        <v>0</v>
      </c>
      <c r="T124" s="27">
        <v>5.452661</v>
      </c>
      <c r="U124" s="27">
        <v>5.4531499999999999</v>
      </c>
      <c r="V124" s="27">
        <v>24.558717999999999</v>
      </c>
      <c r="W124">
        <v>5.44</v>
      </c>
      <c r="X124">
        <v>5.4130000000000003</v>
      </c>
      <c r="Y124">
        <v>23.74</v>
      </c>
      <c r="Z124">
        <v>0</v>
      </c>
      <c r="AD124">
        <v>18</v>
      </c>
      <c r="AE124" s="57">
        <f t="shared" si="1"/>
        <v>0</v>
      </c>
      <c r="AF124" s="59">
        <v>730.23330062098216</v>
      </c>
      <c r="AG124" s="57">
        <v>699.06513280000001</v>
      </c>
      <c r="AH124" s="57">
        <v>0</v>
      </c>
      <c r="AI124" s="53">
        <v>9.8598625862134762E-2</v>
      </c>
      <c r="AJ124" s="54">
        <v>0.1029946948027788</v>
      </c>
      <c r="AL124" s="30">
        <v>2</v>
      </c>
      <c r="AM124" s="30">
        <v>3.2307692307692308</v>
      </c>
      <c r="AN124" s="30">
        <v>2.1538461538461542</v>
      </c>
      <c r="AO124" s="30">
        <v>4.3076923076923066</v>
      </c>
      <c r="AP124" s="30">
        <v>0.1710526315789474</v>
      </c>
      <c r="AQ124" s="30">
        <v>0.27631578947368418</v>
      </c>
      <c r="AR124" s="30">
        <v>0.18421052631578949</v>
      </c>
      <c r="AS124" s="30">
        <v>0.36842105263157893</v>
      </c>
      <c r="AT124" s="27">
        <v>2.02</v>
      </c>
      <c r="AU124" s="27">
        <v>3.44</v>
      </c>
      <c r="AV124" s="27">
        <v>1.42</v>
      </c>
      <c r="AW124" s="27">
        <v>3.0553846153846149</v>
      </c>
      <c r="AX124">
        <v>3.0553846153846149</v>
      </c>
      <c r="AY124">
        <v>6.5203382676923072</v>
      </c>
      <c r="AZ124" s="62">
        <v>0.50518012153204694</v>
      </c>
      <c r="BA124" s="62">
        <v>0.52770382936549109</v>
      </c>
      <c r="BC124" s="65">
        <v>9</v>
      </c>
      <c r="BD124" s="65">
        <v>4.9299312931067381E-2</v>
      </c>
      <c r="BE124" s="65">
        <v>5.1497347401389379E-2</v>
      </c>
      <c r="BG124">
        <v>0.10079666033245679</v>
      </c>
      <c r="BH124">
        <v>5.0398330166228383E-2</v>
      </c>
      <c r="BI124">
        <v>0.51644197544876902</v>
      </c>
    </row>
    <row r="125" spans="1:61" x14ac:dyDescent="0.3">
      <c r="A125" s="2" t="s">
        <v>69</v>
      </c>
      <c r="B125" s="15" t="s">
        <v>742</v>
      </c>
      <c r="C125" s="15"/>
      <c r="F125" s="2">
        <v>2.8</v>
      </c>
      <c r="G125" s="2" t="s">
        <v>111</v>
      </c>
      <c r="H125" s="11" t="s">
        <v>564</v>
      </c>
      <c r="I125" t="s">
        <v>642</v>
      </c>
      <c r="J125"/>
      <c r="L125" s="27">
        <v>2</v>
      </c>
      <c r="M125">
        <v>4</v>
      </c>
      <c r="N125">
        <v>0</v>
      </c>
      <c r="T125" s="27">
        <v>8.3195821399999996</v>
      </c>
      <c r="U125" s="27">
        <v>8.3195821399999996</v>
      </c>
      <c r="V125" s="27">
        <v>8.2425581700000006</v>
      </c>
      <c r="W125">
        <v>5.5339970000000003</v>
      </c>
      <c r="X125">
        <v>5.4998300000000002</v>
      </c>
      <c r="Y125">
        <v>16.550709999999999</v>
      </c>
      <c r="Z125">
        <v>0</v>
      </c>
      <c r="AC125" s="31">
        <v>1</v>
      </c>
      <c r="AD125">
        <v>12</v>
      </c>
      <c r="AE125" s="57">
        <f t="shared" si="1"/>
        <v>0</v>
      </c>
      <c r="AF125" s="59">
        <v>248.80917443900231</v>
      </c>
      <c r="AG125" s="57">
        <v>503.73811661477208</v>
      </c>
      <c r="AH125" s="57">
        <v>0</v>
      </c>
      <c r="AI125" s="53">
        <v>9.6459465588893734E-2</v>
      </c>
      <c r="AJ125" s="54">
        <v>9.5287607621536111E-2</v>
      </c>
      <c r="AL125" s="30">
        <v>2</v>
      </c>
      <c r="AM125" s="30">
        <v>3.333333333333333</v>
      </c>
      <c r="AN125" s="30">
        <v>2.666666666666667</v>
      </c>
      <c r="AO125" s="30">
        <v>4.666666666666667</v>
      </c>
      <c r="AP125" s="30">
        <v>0.15789473684210531</v>
      </c>
      <c r="AQ125" s="30">
        <v>0.26315789473684209</v>
      </c>
      <c r="AR125" s="30">
        <v>0.2105263157894737</v>
      </c>
      <c r="AS125" s="30">
        <v>0.36842105263157898</v>
      </c>
      <c r="AT125" s="27">
        <v>2.02</v>
      </c>
      <c r="AU125" s="27">
        <v>3.44</v>
      </c>
      <c r="AV125" s="27">
        <v>1.42</v>
      </c>
      <c r="AW125" s="27">
        <v>3.0044444444444438</v>
      </c>
      <c r="AX125">
        <v>3.0044444444444438</v>
      </c>
      <c r="AY125">
        <v>6.4228342255555546</v>
      </c>
      <c r="AZ125" s="62">
        <v>0.52562348257484404</v>
      </c>
      <c r="BA125" s="62">
        <v>0.51923783589802341</v>
      </c>
      <c r="BC125" s="65">
        <v>6</v>
      </c>
      <c r="BD125" s="65">
        <v>4.8229732794446867E-2</v>
      </c>
      <c r="BE125" s="65">
        <v>4.7643803810768062E-2</v>
      </c>
      <c r="BG125">
        <v>9.5873536605214915E-2</v>
      </c>
      <c r="BH125">
        <v>4.7936768302607458E-2</v>
      </c>
      <c r="BI125">
        <v>0.52243065923643373</v>
      </c>
    </row>
    <row r="126" spans="1:61" x14ac:dyDescent="0.3">
      <c r="A126" s="2" t="s">
        <v>105</v>
      </c>
      <c r="B126" s="15" t="s">
        <v>753</v>
      </c>
      <c r="C126" s="15"/>
      <c r="F126" s="2">
        <v>2.8</v>
      </c>
      <c r="G126" s="2" t="s">
        <v>111</v>
      </c>
      <c r="H126" s="11">
        <v>-1</v>
      </c>
      <c r="I126">
        <v>-1</v>
      </c>
      <c r="J126" t="s">
        <v>1167</v>
      </c>
      <c r="L126" s="27">
        <v>0</v>
      </c>
      <c r="M126">
        <v>0</v>
      </c>
      <c r="T126" s="27">
        <v>0</v>
      </c>
      <c r="U126" s="27"/>
      <c r="V126" s="27"/>
      <c r="W126">
        <v>0</v>
      </c>
      <c r="AD126">
        <v>54</v>
      </c>
      <c r="AE126" s="57">
        <f t="shared" si="1"/>
        <v>0</v>
      </c>
      <c r="AF126" s="59">
        <v>0</v>
      </c>
      <c r="AG126" s="57">
        <v>0</v>
      </c>
      <c r="AI126" s="53"/>
      <c r="AL126" s="30">
        <v>2</v>
      </c>
      <c r="AM126" s="30">
        <v>3.4883720930232558</v>
      </c>
      <c r="AN126" s="30">
        <v>3.441860465116279</v>
      </c>
      <c r="AO126" s="30">
        <v>5.2093023255813957</v>
      </c>
      <c r="AP126" s="30">
        <v>0.1414473684210526</v>
      </c>
      <c r="AQ126" s="30">
        <v>0.24671052631578949</v>
      </c>
      <c r="AR126" s="30">
        <v>0.2434210526315789</v>
      </c>
      <c r="AS126" s="30">
        <v>0.36842105263157898</v>
      </c>
      <c r="AT126" s="27">
        <v>2.02</v>
      </c>
      <c r="AU126" s="27">
        <v>3.44</v>
      </c>
      <c r="AV126" s="27">
        <v>1.42</v>
      </c>
      <c r="AW126" s="27">
        <v>2.927441860465116</v>
      </c>
      <c r="AX126">
        <v>2.9274418604651169</v>
      </c>
      <c r="AY126">
        <v>6.2754443944186056</v>
      </c>
      <c r="BB126" s="62">
        <v>0</v>
      </c>
      <c r="BC126" s="65">
        <v>27</v>
      </c>
      <c r="BG126">
        <v>0</v>
      </c>
      <c r="BH126">
        <v>0</v>
      </c>
      <c r="BI126">
        <v>0</v>
      </c>
    </row>
    <row r="127" spans="1:61" x14ac:dyDescent="0.3">
      <c r="A127" s="2" t="s">
        <v>106</v>
      </c>
      <c r="B127" s="15" t="s">
        <v>754</v>
      </c>
      <c r="C127" s="15"/>
      <c r="F127" s="2">
        <v>2.9</v>
      </c>
      <c r="G127" s="2" t="s">
        <v>111</v>
      </c>
      <c r="H127" s="11" t="s">
        <v>571</v>
      </c>
      <c r="I127" t="s">
        <v>649</v>
      </c>
      <c r="J127"/>
      <c r="L127" s="27">
        <v>2</v>
      </c>
      <c r="M127">
        <v>1</v>
      </c>
      <c r="N127">
        <v>0</v>
      </c>
      <c r="T127" s="27">
        <v>7.3631707899999999</v>
      </c>
      <c r="U127" s="27">
        <v>7.363170789999999</v>
      </c>
      <c r="V127" s="27">
        <v>7.3631707899999999</v>
      </c>
      <c r="W127">
        <v>10.359069999999999</v>
      </c>
      <c r="X127">
        <v>10.359069999999999</v>
      </c>
      <c r="Y127">
        <v>10.359069999999999</v>
      </c>
      <c r="Z127">
        <v>0</v>
      </c>
      <c r="AD127">
        <v>14</v>
      </c>
      <c r="AE127" s="57">
        <f t="shared" si="1"/>
        <v>0</v>
      </c>
      <c r="AF127" s="59">
        <v>282.27968527629582</v>
      </c>
      <c r="AG127" s="57">
        <v>1111.635233296287</v>
      </c>
      <c r="AH127" s="57">
        <v>0</v>
      </c>
      <c r="AI127" s="53">
        <v>9.9192401934958777E-2</v>
      </c>
      <c r="AJ127" s="54">
        <v>1.2594059256727909E-2</v>
      </c>
      <c r="AL127" s="30">
        <v>2</v>
      </c>
      <c r="AM127" s="30">
        <v>3.0909090909090908</v>
      </c>
      <c r="AN127" s="30">
        <v>2.1818181818181821</v>
      </c>
      <c r="AO127" s="30">
        <v>2.545454545454545</v>
      </c>
      <c r="AP127" s="30">
        <v>0.20370370370370369</v>
      </c>
      <c r="AQ127" s="30">
        <v>0.31481481481481483</v>
      </c>
      <c r="AR127" s="30">
        <v>0.22222222222222221</v>
      </c>
      <c r="AS127" s="30">
        <v>0.25925925925925919</v>
      </c>
      <c r="AT127" s="27">
        <v>1.54</v>
      </c>
      <c r="AU127" s="27">
        <v>3.44</v>
      </c>
      <c r="AV127" s="27">
        <v>1.9</v>
      </c>
      <c r="AW127" s="27">
        <v>2.836363636363636</v>
      </c>
      <c r="AX127">
        <v>2.836363636363636</v>
      </c>
      <c r="AY127">
        <v>6.1735094709090914</v>
      </c>
      <c r="AZ127" s="62">
        <v>0.53518414174009155</v>
      </c>
      <c r="BC127" s="65">
        <v>7</v>
      </c>
      <c r="BD127" s="65">
        <v>4.9596200967479388E-2</v>
      </c>
      <c r="BE127" s="65">
        <v>6.2970296283639581E-3</v>
      </c>
      <c r="BG127">
        <v>5.5893230595843342E-2</v>
      </c>
      <c r="BH127">
        <v>2.7946615297921671E-2</v>
      </c>
      <c r="BI127">
        <v>0.53518414174009155</v>
      </c>
    </row>
    <row r="128" spans="1:61" x14ac:dyDescent="0.3">
      <c r="A128" s="2" t="s">
        <v>107</v>
      </c>
      <c r="B128" s="15" t="s">
        <v>731</v>
      </c>
      <c r="C128" s="15"/>
      <c r="F128" s="2">
        <v>3.1</v>
      </c>
      <c r="G128" s="2" t="s">
        <v>111</v>
      </c>
      <c r="H128" s="11" t="s">
        <v>559</v>
      </c>
      <c r="I128" t="s">
        <v>636</v>
      </c>
      <c r="J128"/>
      <c r="L128" s="27">
        <v>1</v>
      </c>
      <c r="M128">
        <v>4</v>
      </c>
      <c r="N128">
        <v>0</v>
      </c>
      <c r="T128" s="27">
        <v>3.86469438</v>
      </c>
      <c r="U128" s="27">
        <v>3.86469438</v>
      </c>
      <c r="V128" s="27">
        <v>16.978874730000001</v>
      </c>
      <c r="W128">
        <v>32.83</v>
      </c>
      <c r="X128">
        <v>5.4109999999999996</v>
      </c>
      <c r="Y128">
        <v>5.4480000000000004</v>
      </c>
      <c r="Z128">
        <v>0</v>
      </c>
      <c r="AD128">
        <v>24</v>
      </c>
      <c r="AE128" s="57">
        <f t="shared" si="1"/>
        <v>0</v>
      </c>
      <c r="AF128" s="59">
        <v>251.01098912285789</v>
      </c>
      <c r="AG128" s="57">
        <v>967.79977224000004</v>
      </c>
      <c r="AH128" s="57">
        <v>0</v>
      </c>
      <c r="AI128" s="53">
        <v>9.5613343797681868E-2</v>
      </c>
      <c r="AJ128" s="54">
        <v>9.919407170122109E-2</v>
      </c>
      <c r="AL128" s="30">
        <v>2</v>
      </c>
      <c r="AM128" s="30">
        <v>3.1578947368421049</v>
      </c>
      <c r="AN128" s="30">
        <v>2.4210526315789469</v>
      </c>
      <c r="AO128" s="30">
        <v>2.947368421052631</v>
      </c>
      <c r="AP128" s="30">
        <v>0.19</v>
      </c>
      <c r="AQ128" s="30">
        <v>0.3</v>
      </c>
      <c r="AR128" s="30">
        <v>0.23</v>
      </c>
      <c r="AS128" s="30">
        <v>0.28000000000000003</v>
      </c>
      <c r="AT128" s="27">
        <v>1.54</v>
      </c>
      <c r="AU128" s="27">
        <v>3.44</v>
      </c>
      <c r="AV128" s="27">
        <v>1.9</v>
      </c>
      <c r="AW128" s="27">
        <v>2.8410526315789468</v>
      </c>
      <c r="AX128">
        <v>2.8410526315789468</v>
      </c>
      <c r="AY128">
        <v>6.1729587136842099</v>
      </c>
      <c r="AZ128" s="62">
        <v>0.52818907539878324</v>
      </c>
      <c r="BA128" s="62">
        <v>0.54796980145127927</v>
      </c>
      <c r="BC128" s="65">
        <v>12</v>
      </c>
      <c r="BD128" s="65">
        <v>4.7806671898840941E-2</v>
      </c>
      <c r="BE128" s="65">
        <v>4.9597035850610538E-2</v>
      </c>
      <c r="BG128">
        <v>9.7403707749451479E-2</v>
      </c>
      <c r="BH128">
        <v>4.870185387472574E-2</v>
      </c>
      <c r="BI128">
        <v>0.53807943842503125</v>
      </c>
    </row>
    <row r="129" spans="1:61" x14ac:dyDescent="0.3">
      <c r="A129" s="2" t="s">
        <v>108</v>
      </c>
      <c r="B129" s="15" t="s">
        <v>755</v>
      </c>
      <c r="C129" s="15"/>
      <c r="F129" s="2">
        <v>3.1</v>
      </c>
      <c r="G129" s="2" t="s">
        <v>111</v>
      </c>
      <c r="H129" s="11" t="s">
        <v>572</v>
      </c>
      <c r="I129" t="s">
        <v>650</v>
      </c>
      <c r="J129"/>
      <c r="L129" s="27">
        <v>1</v>
      </c>
      <c r="M129">
        <v>4</v>
      </c>
      <c r="N129">
        <v>0</v>
      </c>
      <c r="T129" s="27">
        <v>12.951407789999999</v>
      </c>
      <c r="U129" s="27">
        <v>12.951407789999999</v>
      </c>
      <c r="V129" s="27">
        <v>12.951407789999999</v>
      </c>
      <c r="W129">
        <v>5.431</v>
      </c>
      <c r="X129">
        <v>5.3890000000000002</v>
      </c>
      <c r="Y129">
        <v>25.049990000000001</v>
      </c>
      <c r="Z129">
        <v>0</v>
      </c>
      <c r="AD129">
        <v>18</v>
      </c>
      <c r="AE129" s="57">
        <f t="shared" si="1"/>
        <v>0</v>
      </c>
      <c r="AF129" s="59">
        <v>189.23096942123021</v>
      </c>
      <c r="AG129" s="57">
        <v>733.15456527341007</v>
      </c>
      <c r="AH129" s="57">
        <v>0</v>
      </c>
      <c r="AI129" s="53">
        <v>9.5121850588482687E-2</v>
      </c>
      <c r="AJ129" s="54">
        <v>9.820575825392229E-2</v>
      </c>
      <c r="AL129" s="30">
        <v>1.928571428571429</v>
      </c>
      <c r="AM129" s="30">
        <v>3.214285714285714</v>
      </c>
      <c r="AN129" s="30">
        <v>2.5714285714285721</v>
      </c>
      <c r="AO129" s="30">
        <v>3</v>
      </c>
      <c r="AP129" s="30">
        <v>0.18</v>
      </c>
      <c r="AQ129" s="30">
        <v>0.3</v>
      </c>
      <c r="AR129" s="30">
        <v>0.24</v>
      </c>
      <c r="AS129" s="30">
        <v>0.28000000000000003</v>
      </c>
      <c r="AT129" s="27">
        <v>1.54</v>
      </c>
      <c r="AU129" s="27">
        <v>3.44</v>
      </c>
      <c r="AV129" s="27">
        <v>1.9</v>
      </c>
      <c r="AW129" s="27">
        <v>2.8685714285714292</v>
      </c>
      <c r="AX129">
        <v>2.8685714285714292</v>
      </c>
      <c r="AY129">
        <v>6.249142824642858</v>
      </c>
      <c r="AZ129" s="62">
        <v>0.5245372795477049</v>
      </c>
      <c r="BA129" s="62">
        <v>0</v>
      </c>
      <c r="BC129" s="65">
        <v>9</v>
      </c>
      <c r="BD129" s="65">
        <v>4.756092529424135E-2</v>
      </c>
      <c r="BE129" s="65">
        <v>4.9102879126961152E-2</v>
      </c>
      <c r="BG129">
        <v>9.6663804421202482E-2</v>
      </c>
      <c r="BH129">
        <v>4.8331902210601248E-2</v>
      </c>
      <c r="BI129">
        <v>0.26226863977385251</v>
      </c>
    </row>
    <row r="130" spans="1:61" x14ac:dyDescent="0.3">
      <c r="A130" s="2" t="s">
        <v>109</v>
      </c>
      <c r="B130" s="15" t="s">
        <v>756</v>
      </c>
      <c r="C130" s="15"/>
      <c r="F130" s="2">
        <v>3</v>
      </c>
      <c r="G130" s="2" t="s">
        <v>111</v>
      </c>
      <c r="H130" s="11" t="s">
        <v>573</v>
      </c>
      <c r="I130" t="s">
        <v>651</v>
      </c>
      <c r="J130"/>
      <c r="L130" s="27">
        <v>16</v>
      </c>
      <c r="M130">
        <v>16</v>
      </c>
      <c r="N130">
        <v>0</v>
      </c>
      <c r="T130" s="27">
        <v>22.855297</v>
      </c>
      <c r="U130" s="27">
        <v>5.6559619999999997</v>
      </c>
      <c r="V130" s="27">
        <v>17.48922452</v>
      </c>
      <c r="W130">
        <v>17.24399</v>
      </c>
      <c r="X130">
        <v>22.428989999999999</v>
      </c>
      <c r="Y130">
        <v>5.5860000000000003</v>
      </c>
      <c r="Z130">
        <v>0</v>
      </c>
      <c r="AD130">
        <v>12</v>
      </c>
      <c r="AE130" s="57">
        <f t="shared" si="1"/>
        <v>0</v>
      </c>
      <c r="AF130" s="59">
        <v>2260.7115007974689</v>
      </c>
      <c r="AG130" s="57">
        <v>2160.393128160722</v>
      </c>
      <c r="AH130" s="57">
        <v>0</v>
      </c>
      <c r="AI130" s="53">
        <v>8.4929014574514128E-2</v>
      </c>
      <c r="AJ130" s="54">
        <v>8.8872713719220939E-2</v>
      </c>
      <c r="AL130" s="30">
        <v>1.8888888888888891</v>
      </c>
      <c r="AM130" s="30">
        <v>3.333333333333333</v>
      </c>
      <c r="AN130" s="30">
        <v>2.7777777777777781</v>
      </c>
      <c r="AO130" s="30">
        <v>3.1111111111111112</v>
      </c>
      <c r="AP130" s="30">
        <v>0.17</v>
      </c>
      <c r="AQ130" s="30">
        <v>0.3</v>
      </c>
      <c r="AR130" s="30">
        <v>0.25</v>
      </c>
      <c r="AS130" s="30">
        <v>0.28000000000000003</v>
      </c>
      <c r="AT130" s="27">
        <v>2.02</v>
      </c>
      <c r="AU130" s="27">
        <v>3.44</v>
      </c>
      <c r="AV130" s="27">
        <v>1.42</v>
      </c>
      <c r="AW130" s="27">
        <v>2.9822222222222221</v>
      </c>
      <c r="AX130">
        <v>2.9822222222222221</v>
      </c>
      <c r="AY130">
        <v>6.3761376700000003</v>
      </c>
      <c r="AZ130" s="62">
        <v>0.46231169000880379</v>
      </c>
      <c r="BA130" s="62">
        <v>0.48377924412573098</v>
      </c>
      <c r="BC130" s="65">
        <v>6</v>
      </c>
      <c r="BD130" s="65">
        <v>4.2464507287257078E-2</v>
      </c>
      <c r="BE130" s="65">
        <v>4.4436356859610462E-2</v>
      </c>
      <c r="BG130">
        <v>8.690086414686754E-2</v>
      </c>
      <c r="BH130">
        <v>4.345043207343377E-2</v>
      </c>
      <c r="BI130">
        <v>0.47304546706726741</v>
      </c>
    </row>
    <row r="131" spans="1:61" x14ac:dyDescent="0.3">
      <c r="A131" s="2" t="s">
        <v>110</v>
      </c>
      <c r="B131" s="15" t="s">
        <v>757</v>
      </c>
      <c r="C131" s="15"/>
      <c r="F131" s="2">
        <v>3.3</v>
      </c>
      <c r="G131" s="2" t="s">
        <v>111</v>
      </c>
      <c r="H131" s="11" t="s">
        <v>574</v>
      </c>
      <c r="I131" t="s">
        <v>652</v>
      </c>
      <c r="J131"/>
      <c r="L131" s="27">
        <v>1</v>
      </c>
      <c r="M131">
        <v>1</v>
      </c>
      <c r="N131">
        <v>0</v>
      </c>
      <c r="T131" s="27">
        <v>20.551678089999999</v>
      </c>
      <c r="U131" s="27">
        <v>20.551678089999999</v>
      </c>
      <c r="V131" s="27">
        <v>20.551678089999999</v>
      </c>
      <c r="W131">
        <v>41.856999999999999</v>
      </c>
      <c r="X131">
        <v>5.4550999999999998</v>
      </c>
      <c r="Y131">
        <v>5.468</v>
      </c>
      <c r="Z131">
        <v>0</v>
      </c>
      <c r="AD131">
        <v>30</v>
      </c>
      <c r="AE131" s="57">
        <f t="shared" ref="AE131:AE194" si="2">O131*P131*Q131</f>
        <v>0</v>
      </c>
      <c r="AF131" s="59">
        <v>309.59189648929049</v>
      </c>
      <c r="AG131" s="57">
        <v>1248.5309719876</v>
      </c>
      <c r="AH131" s="57">
        <v>0</v>
      </c>
      <c r="AI131" s="53">
        <v>9.6901761125513727E-2</v>
      </c>
      <c r="AJ131" s="54">
        <v>2.4028238524384762E-2</v>
      </c>
      <c r="AL131" s="30">
        <v>2</v>
      </c>
      <c r="AM131" s="30">
        <v>3</v>
      </c>
      <c r="AN131" s="30">
        <v>2</v>
      </c>
      <c r="AO131" s="30">
        <v>2.333333333333333</v>
      </c>
      <c r="AP131" s="30">
        <v>0.2142857142857143</v>
      </c>
      <c r="AQ131" s="30">
        <v>0.3214285714285714</v>
      </c>
      <c r="AR131" s="30">
        <v>0.2142857142857143</v>
      </c>
      <c r="AS131" s="30">
        <v>0.25</v>
      </c>
      <c r="AT131" s="27">
        <v>0.89</v>
      </c>
      <c r="AU131" s="27">
        <v>3.44</v>
      </c>
      <c r="AV131" s="27">
        <v>2.5499999999999998</v>
      </c>
      <c r="AW131" s="27">
        <v>2.780416666666667</v>
      </c>
      <c r="AX131">
        <v>2.780416666666667</v>
      </c>
      <c r="AY131">
        <v>6.0847889087500002</v>
      </c>
      <c r="AZ131" s="62">
        <v>0.55979201272496915</v>
      </c>
      <c r="BC131" s="65">
        <v>15</v>
      </c>
      <c r="BD131" s="65">
        <v>4.8450880562756857E-2</v>
      </c>
      <c r="BE131" s="65">
        <v>1.2014119262192381E-2</v>
      </c>
      <c r="BG131">
        <v>6.0464999824949253E-2</v>
      </c>
      <c r="BH131">
        <v>3.023249991247462E-2</v>
      </c>
      <c r="BI131">
        <v>0.55979201272496915</v>
      </c>
    </row>
    <row r="132" spans="1:61" x14ac:dyDescent="0.3">
      <c r="A132" s="2" t="s">
        <v>109</v>
      </c>
      <c r="B132" s="15" t="s">
        <v>756</v>
      </c>
      <c r="C132" s="15"/>
      <c r="F132" s="2">
        <v>2.64</v>
      </c>
      <c r="G132" s="2" t="s">
        <v>114</v>
      </c>
      <c r="H132" s="11" t="s">
        <v>573</v>
      </c>
      <c r="I132" t="s">
        <v>651</v>
      </c>
      <c r="J132"/>
      <c r="L132" s="27">
        <v>16</v>
      </c>
      <c r="M132">
        <v>16</v>
      </c>
      <c r="N132">
        <v>0</v>
      </c>
      <c r="T132" s="27">
        <v>22.855297</v>
      </c>
      <c r="U132" s="27">
        <v>5.6559619999999997</v>
      </c>
      <c r="V132" s="27">
        <v>17.48922452</v>
      </c>
      <c r="W132">
        <v>17.24399</v>
      </c>
      <c r="X132">
        <v>22.428989999999999</v>
      </c>
      <c r="Y132">
        <v>5.5860000000000003</v>
      </c>
      <c r="Z132">
        <v>0</v>
      </c>
      <c r="AD132">
        <v>12</v>
      </c>
      <c r="AE132" s="57">
        <f t="shared" si="2"/>
        <v>0</v>
      </c>
      <c r="AF132" s="59">
        <v>2260.7115007974689</v>
      </c>
      <c r="AG132" s="57">
        <v>2160.393128160722</v>
      </c>
      <c r="AH132" s="57">
        <v>0</v>
      </c>
      <c r="AI132" s="53">
        <v>8.4929014574514128E-2</v>
      </c>
      <c r="AJ132" s="54">
        <v>8.8872713719220939E-2</v>
      </c>
      <c r="AL132" s="30">
        <v>1.8888888888888891</v>
      </c>
      <c r="AM132" s="30">
        <v>3.333333333333333</v>
      </c>
      <c r="AN132" s="30">
        <v>2.7777777777777781</v>
      </c>
      <c r="AO132" s="30">
        <v>3.1111111111111112</v>
      </c>
      <c r="AP132" s="30">
        <v>0.17</v>
      </c>
      <c r="AQ132" s="30">
        <v>0.3</v>
      </c>
      <c r="AR132" s="30">
        <v>0.25</v>
      </c>
      <c r="AS132" s="30">
        <v>0.28000000000000003</v>
      </c>
      <c r="AT132" s="27">
        <v>2.02</v>
      </c>
      <c r="AU132" s="27">
        <v>3.44</v>
      </c>
      <c r="AV132" s="27">
        <v>1.42</v>
      </c>
      <c r="AW132" s="27">
        <v>2.9822222222222221</v>
      </c>
      <c r="AX132">
        <v>2.9822222222222221</v>
      </c>
      <c r="AY132">
        <v>6.3761376700000003</v>
      </c>
      <c r="AZ132" s="62">
        <v>0.46231169000880379</v>
      </c>
      <c r="BA132" s="62">
        <v>0.48377924412573098</v>
      </c>
      <c r="BC132" s="65">
        <v>6</v>
      </c>
      <c r="BD132" s="65">
        <v>4.2464507287257078E-2</v>
      </c>
      <c r="BE132" s="65">
        <v>4.4436356859610462E-2</v>
      </c>
      <c r="BG132">
        <v>8.690086414686754E-2</v>
      </c>
      <c r="BH132">
        <v>4.345043207343377E-2</v>
      </c>
      <c r="BI132">
        <v>0.47304546706726741</v>
      </c>
    </row>
    <row r="133" spans="1:61" x14ac:dyDescent="0.3">
      <c r="A133" s="2" t="s">
        <v>25</v>
      </c>
      <c r="B133" s="15" t="s">
        <v>712</v>
      </c>
      <c r="C133" s="15"/>
      <c r="F133" s="2">
        <v>2.88</v>
      </c>
      <c r="G133" s="2" t="s">
        <v>115</v>
      </c>
      <c r="H133" s="11" t="s">
        <v>545</v>
      </c>
      <c r="I133" t="s">
        <v>625</v>
      </c>
      <c r="J133"/>
      <c r="L133" s="27">
        <v>1</v>
      </c>
      <c r="M133">
        <v>4</v>
      </c>
      <c r="N133">
        <v>0</v>
      </c>
      <c r="O133" s="2">
        <v>5.4960000000000004</v>
      </c>
      <c r="P133" s="2">
        <v>5.4960000000000004</v>
      </c>
      <c r="Q133" s="2">
        <v>25.55</v>
      </c>
      <c r="R133" s="2" t="s">
        <v>450</v>
      </c>
      <c r="T133" s="27">
        <v>12.868820120000001</v>
      </c>
      <c r="U133" s="27">
        <v>12.868820120000001</v>
      </c>
      <c r="V133" s="27">
        <v>12.868820120000001</v>
      </c>
      <c r="W133">
        <v>5.5453000000000001</v>
      </c>
      <c r="X133">
        <v>5.5453000000000001</v>
      </c>
      <c r="Y133">
        <v>25.686699999999998</v>
      </c>
      <c r="Z133">
        <v>0</v>
      </c>
      <c r="AD133">
        <v>18</v>
      </c>
      <c r="AE133" s="57">
        <f t="shared" si="2"/>
        <v>771.76370880000013</v>
      </c>
      <c r="AF133" s="59">
        <v>197.4403766939285</v>
      </c>
      <c r="AG133" s="57">
        <v>789.87506903020289</v>
      </c>
      <c r="AH133" s="57">
        <v>0</v>
      </c>
      <c r="AI133" s="53">
        <v>9.1166762854710051E-2</v>
      </c>
      <c r="AJ133" s="54">
        <v>9.1153655588092616E-2</v>
      </c>
      <c r="AL133" s="30">
        <v>1.857142857142857</v>
      </c>
      <c r="AM133" s="30">
        <v>3.1428571428571428</v>
      </c>
      <c r="AN133" s="30">
        <v>2.714285714285714</v>
      </c>
      <c r="AO133" s="30">
        <v>3</v>
      </c>
      <c r="AP133" s="30">
        <v>0.17333333333333331</v>
      </c>
      <c r="AQ133" s="30">
        <v>0.29333333333333328</v>
      </c>
      <c r="AR133" s="30">
        <v>0.25333333333333341</v>
      </c>
      <c r="AS133" s="30">
        <v>0.28000000000000003</v>
      </c>
      <c r="AT133" s="27">
        <v>1.6</v>
      </c>
      <c r="AU133" s="27">
        <v>3.44</v>
      </c>
      <c r="AV133" s="27">
        <v>1.84</v>
      </c>
      <c r="AW133" s="27">
        <v>2.895</v>
      </c>
      <c r="AX133">
        <v>2.895</v>
      </c>
      <c r="AY133">
        <v>6.260504073571429</v>
      </c>
      <c r="AZ133" s="62">
        <v>0.51995616258071919</v>
      </c>
      <c r="BA133" s="62">
        <v>0.51988140722208986</v>
      </c>
      <c r="BC133" s="65">
        <v>9</v>
      </c>
      <c r="BD133" s="65">
        <v>4.5583381427355033E-2</v>
      </c>
      <c r="BE133" s="65">
        <v>4.5576827794046308E-2</v>
      </c>
      <c r="BG133">
        <v>9.1160209221401334E-2</v>
      </c>
      <c r="BH133">
        <v>4.5580104610700667E-2</v>
      </c>
      <c r="BI133">
        <v>0.51991878490140453</v>
      </c>
    </row>
    <row r="134" spans="1:61" x14ac:dyDescent="0.3">
      <c r="A134" s="2" t="s">
        <v>8</v>
      </c>
      <c r="B134" s="15" t="s">
        <v>698</v>
      </c>
      <c r="C134" s="15"/>
      <c r="D134" s="2" t="s">
        <v>680</v>
      </c>
      <c r="E134" s="2" t="s">
        <v>1071</v>
      </c>
      <c r="F134" s="2">
        <v>2.73</v>
      </c>
      <c r="G134" s="2" t="s">
        <v>115</v>
      </c>
      <c r="H134" s="11" t="s">
        <v>534</v>
      </c>
      <c r="I134" t="s">
        <v>616</v>
      </c>
      <c r="J134"/>
      <c r="L134" s="27">
        <v>30</v>
      </c>
      <c r="M134">
        <v>4</v>
      </c>
      <c r="N134">
        <v>0</v>
      </c>
      <c r="Q134"/>
      <c r="T134" s="27">
        <v>10.59112378</v>
      </c>
      <c r="U134" s="27">
        <v>10.784736629999999</v>
      </c>
      <c r="V134" s="27">
        <v>10.486176179999999</v>
      </c>
      <c r="W134">
        <v>3.73</v>
      </c>
      <c r="X134">
        <v>3.73</v>
      </c>
      <c r="Y134">
        <v>9.3699999999999992</v>
      </c>
      <c r="Z134">
        <v>0</v>
      </c>
      <c r="AD134">
        <v>4</v>
      </c>
      <c r="AE134" s="57">
        <f t="shared" si="2"/>
        <v>0</v>
      </c>
      <c r="AF134" s="59">
        <v>1182.741260108548</v>
      </c>
      <c r="AG134" s="57">
        <v>130.36387300000001</v>
      </c>
      <c r="AH134" s="57">
        <v>0</v>
      </c>
      <c r="AI134" s="53">
        <v>0.1014592151701775</v>
      </c>
      <c r="AJ134" s="54">
        <v>0.1227333894874388</v>
      </c>
      <c r="AL134" s="30">
        <v>2</v>
      </c>
      <c r="AM134" s="30">
        <v>2.666666666666667</v>
      </c>
      <c r="AN134" s="30">
        <v>0.66666666666666663</v>
      </c>
      <c r="AO134" s="30">
        <v>0</v>
      </c>
      <c r="AP134" s="30">
        <v>0.375</v>
      </c>
      <c r="AQ134" s="30">
        <v>0.5</v>
      </c>
      <c r="AR134" s="30">
        <v>0.125</v>
      </c>
      <c r="AS134" s="30">
        <v>0</v>
      </c>
      <c r="AT134" s="27">
        <v>1.54</v>
      </c>
      <c r="AU134" s="27">
        <v>3.44</v>
      </c>
      <c r="AV134" s="27">
        <v>1.9</v>
      </c>
      <c r="AW134" s="27">
        <v>2.8066666666666671</v>
      </c>
      <c r="AX134">
        <v>2.8066666666666662</v>
      </c>
      <c r="AY134">
        <v>6.1769976</v>
      </c>
      <c r="AZ134" s="62">
        <v>0.46900407026869628</v>
      </c>
      <c r="BA134" s="62">
        <v>0.56734579634715776</v>
      </c>
      <c r="BC134" s="65">
        <v>2</v>
      </c>
      <c r="BD134" s="65">
        <v>5.072960758508873E-2</v>
      </c>
      <c r="BE134" s="65">
        <v>6.136669474371937E-2</v>
      </c>
      <c r="BG134">
        <v>0.1120963023288082</v>
      </c>
      <c r="BH134">
        <v>5.604815116440405E-2</v>
      </c>
      <c r="BI134">
        <v>0.51817493330792708</v>
      </c>
    </row>
    <row r="135" spans="1:61" x14ac:dyDescent="0.3">
      <c r="A135" s="2" t="s">
        <v>19</v>
      </c>
      <c r="B135" s="15" t="s">
        <v>709</v>
      </c>
      <c r="C135" s="15"/>
      <c r="F135" s="2">
        <v>3.46</v>
      </c>
      <c r="G135" s="2" t="s">
        <v>116</v>
      </c>
      <c r="H135" s="11" t="s">
        <v>542</v>
      </c>
      <c r="I135">
        <v>-1</v>
      </c>
      <c r="J135"/>
      <c r="L135" s="27">
        <v>1</v>
      </c>
      <c r="M135">
        <v>0</v>
      </c>
      <c r="N135">
        <v>0</v>
      </c>
      <c r="R135" s="2" t="s">
        <v>450</v>
      </c>
      <c r="T135" s="27">
        <v>13.83861243</v>
      </c>
      <c r="U135" s="27">
        <v>13.83861243</v>
      </c>
      <c r="V135" s="27">
        <v>13.83861243</v>
      </c>
      <c r="W135">
        <v>0</v>
      </c>
      <c r="Z135">
        <v>0</v>
      </c>
      <c r="AD135">
        <v>18</v>
      </c>
      <c r="AE135" s="57">
        <f t="shared" si="2"/>
        <v>0</v>
      </c>
      <c r="AF135" s="59">
        <v>208.2630581553295</v>
      </c>
      <c r="AG135" s="57">
        <v>0</v>
      </c>
      <c r="AH135" s="57">
        <v>0</v>
      </c>
      <c r="AI135" s="53">
        <v>8.6429154356194082E-2</v>
      </c>
      <c r="AL135" s="30">
        <v>1.857142857142857</v>
      </c>
      <c r="AM135" s="30">
        <v>3</v>
      </c>
      <c r="AN135" s="30">
        <v>2</v>
      </c>
      <c r="AO135" s="30">
        <v>2</v>
      </c>
      <c r="AP135" s="30">
        <v>0.20967741935483869</v>
      </c>
      <c r="AQ135" s="30">
        <v>0.33870967741935482</v>
      </c>
      <c r="AR135" s="30">
        <v>0.22580645161290319</v>
      </c>
      <c r="AS135" s="30">
        <v>0.22580645161290319</v>
      </c>
      <c r="AT135" s="27">
        <v>1</v>
      </c>
      <c r="AU135" s="27">
        <v>3.44</v>
      </c>
      <c r="AV135" s="27">
        <v>2.44</v>
      </c>
      <c r="AW135" s="27">
        <v>2.8</v>
      </c>
      <c r="AX135">
        <v>2.8</v>
      </c>
      <c r="AY135">
        <v>6.2020864082142868</v>
      </c>
      <c r="AZ135" s="62">
        <v>0.47541563854575991</v>
      </c>
      <c r="BC135" s="65">
        <v>9</v>
      </c>
      <c r="BD135" s="65">
        <v>4.3214577178097048E-2</v>
      </c>
      <c r="BG135">
        <v>8.6429154356194082E-2</v>
      </c>
      <c r="BH135">
        <v>4.3214577178097048E-2</v>
      </c>
      <c r="BI135">
        <v>0.47541563854575991</v>
      </c>
    </row>
    <row r="136" spans="1:61" x14ac:dyDescent="0.3">
      <c r="A136" s="2" t="s">
        <v>20</v>
      </c>
      <c r="B136" s="15" t="s">
        <v>710</v>
      </c>
      <c r="C136" s="15"/>
      <c r="F136" s="2">
        <v>3.43</v>
      </c>
      <c r="G136" s="2" t="s">
        <v>116</v>
      </c>
      <c r="H136" s="11" t="s">
        <v>543</v>
      </c>
      <c r="I136" t="s">
        <v>623</v>
      </c>
      <c r="J136"/>
      <c r="L136" s="27">
        <v>2</v>
      </c>
      <c r="M136">
        <v>4</v>
      </c>
      <c r="N136">
        <v>0</v>
      </c>
      <c r="R136" s="2" t="s">
        <v>450</v>
      </c>
      <c r="T136" s="27">
        <v>13.01244535</v>
      </c>
      <c r="U136" s="27">
        <v>13.01244535</v>
      </c>
      <c r="V136" s="27">
        <v>5.6884839999999999</v>
      </c>
      <c r="W136">
        <v>5.5060000000000002</v>
      </c>
      <c r="X136">
        <v>5.5060000000000002</v>
      </c>
      <c r="Y136">
        <v>25</v>
      </c>
      <c r="Z136">
        <v>0</v>
      </c>
      <c r="AD136">
        <v>18</v>
      </c>
      <c r="AE136" s="57">
        <f t="shared" si="2"/>
        <v>0</v>
      </c>
      <c r="AF136" s="59">
        <v>408.08048566890238</v>
      </c>
      <c r="AG136" s="57">
        <v>757.90090000000009</v>
      </c>
      <c r="AH136" s="57">
        <v>0</v>
      </c>
      <c r="AI136" s="53">
        <v>8.8217891480379992E-2</v>
      </c>
      <c r="AJ136" s="54">
        <v>9.4999227471559922E-2</v>
      </c>
      <c r="AL136" s="30">
        <v>1.857142857142857</v>
      </c>
      <c r="AM136" s="30">
        <v>3</v>
      </c>
      <c r="AN136" s="30">
        <v>2</v>
      </c>
      <c r="AO136" s="30">
        <v>2</v>
      </c>
      <c r="AP136" s="30">
        <v>0.20967741935483869</v>
      </c>
      <c r="AQ136" s="30">
        <v>0.33870967741935482</v>
      </c>
      <c r="AR136" s="30">
        <v>0.22580645161290319</v>
      </c>
      <c r="AS136" s="30">
        <v>0.22580645161290319</v>
      </c>
      <c r="AT136" s="27">
        <v>0.95</v>
      </c>
      <c r="AU136" s="27">
        <v>3.44</v>
      </c>
      <c r="AV136" s="27">
        <v>2.4900000000000002</v>
      </c>
      <c r="AW136" s="27">
        <v>2.7964285714285722</v>
      </c>
      <c r="AX136">
        <v>2.7964285714285722</v>
      </c>
      <c r="AY136">
        <v>6.1881302289285713</v>
      </c>
      <c r="AZ136" s="62">
        <v>0.50205645606923555</v>
      </c>
      <c r="BA136" s="62">
        <v>0.54064968764634491</v>
      </c>
      <c r="BC136" s="65">
        <v>9</v>
      </c>
      <c r="BD136" s="65">
        <v>4.4108945740190003E-2</v>
      </c>
      <c r="BE136" s="65">
        <v>4.7499613735779961E-2</v>
      </c>
      <c r="BG136">
        <v>9.1608559475969964E-2</v>
      </c>
      <c r="BH136">
        <v>4.5804279737984982E-2</v>
      </c>
      <c r="BI136">
        <v>0.52135307185779023</v>
      </c>
    </row>
    <row r="137" spans="1:61" x14ac:dyDescent="0.3">
      <c r="A137" s="2" t="s">
        <v>21</v>
      </c>
      <c r="B137" s="15" t="s">
        <v>711</v>
      </c>
      <c r="C137" s="15"/>
      <c r="F137" s="2">
        <v>3.3</v>
      </c>
      <c r="G137" s="2" t="s">
        <v>116</v>
      </c>
      <c r="H137" s="11" t="s">
        <v>544</v>
      </c>
      <c r="I137" t="s">
        <v>624</v>
      </c>
      <c r="J137"/>
      <c r="L137" s="27">
        <v>2</v>
      </c>
      <c r="M137">
        <v>2</v>
      </c>
      <c r="N137">
        <v>0</v>
      </c>
      <c r="R137" s="2" t="s">
        <v>440</v>
      </c>
      <c r="T137" s="27">
        <v>13.052871550000001</v>
      </c>
      <c r="U137" s="27">
        <v>13.052871550000001</v>
      </c>
      <c r="V137" s="27">
        <v>5.7602650000000004</v>
      </c>
      <c r="W137">
        <v>3.9390000000000001</v>
      </c>
      <c r="X137">
        <v>3.9390000000000001</v>
      </c>
      <c r="Y137">
        <v>25.636399999999998</v>
      </c>
      <c r="Z137">
        <v>0</v>
      </c>
      <c r="AD137">
        <v>18</v>
      </c>
      <c r="AE137" s="57">
        <f t="shared" si="2"/>
        <v>0</v>
      </c>
      <c r="AF137" s="59">
        <v>419.87909289623292</v>
      </c>
      <c r="AG137" s="57">
        <v>397.76722984439999</v>
      </c>
      <c r="AH137" s="57">
        <v>0</v>
      </c>
      <c r="AI137" s="53">
        <v>8.5738967738736363E-2</v>
      </c>
      <c r="AJ137" s="54">
        <v>9.0505193235960166E-2</v>
      </c>
      <c r="AL137" s="30">
        <v>1.857142857142857</v>
      </c>
      <c r="AM137" s="30">
        <v>3</v>
      </c>
      <c r="AN137" s="30">
        <v>2</v>
      </c>
      <c r="AO137" s="30">
        <v>2</v>
      </c>
      <c r="AP137" s="30">
        <v>0.20967741935483869</v>
      </c>
      <c r="AQ137" s="30">
        <v>0.33870967741935482</v>
      </c>
      <c r="AR137" s="30">
        <v>0.22580645161290319</v>
      </c>
      <c r="AS137" s="30">
        <v>0.22580645161290319</v>
      </c>
      <c r="AT137" s="27">
        <v>0.89</v>
      </c>
      <c r="AU137" s="27">
        <v>3.44</v>
      </c>
      <c r="AV137" s="27">
        <v>2.5499999999999998</v>
      </c>
      <c r="AW137" s="27">
        <v>2.7921428571428568</v>
      </c>
      <c r="AX137">
        <v>2.7921428571428568</v>
      </c>
      <c r="AY137">
        <v>6.1741786985714304</v>
      </c>
      <c r="AZ137" s="62">
        <v>0.50806026761966716</v>
      </c>
      <c r="BA137" s="62">
        <v>0</v>
      </c>
      <c r="BC137" s="65">
        <v>9</v>
      </c>
      <c r="BD137" s="65">
        <v>4.2869483869368182E-2</v>
      </c>
      <c r="BE137" s="65">
        <v>4.5252596617980083E-2</v>
      </c>
      <c r="BG137">
        <v>8.8122080487348264E-2</v>
      </c>
      <c r="BH137">
        <v>4.4061040243674132E-2</v>
      </c>
      <c r="BI137">
        <v>0.25403013380983358</v>
      </c>
    </row>
    <row r="138" spans="1:61" x14ac:dyDescent="0.3">
      <c r="A138" s="2" t="s">
        <v>17</v>
      </c>
      <c r="B138" s="15" t="s">
        <v>706</v>
      </c>
      <c r="C138" s="15"/>
      <c r="F138" s="2">
        <v>3.67</v>
      </c>
      <c r="G138" s="2" t="s">
        <v>117</v>
      </c>
      <c r="H138" s="11" t="s">
        <v>539</v>
      </c>
      <c r="I138" t="s">
        <v>620</v>
      </c>
      <c r="J138"/>
      <c r="L138" s="27">
        <v>1</v>
      </c>
      <c r="M138">
        <v>4</v>
      </c>
      <c r="N138">
        <v>0</v>
      </c>
      <c r="O138" s="2">
        <v>5.4669999999999996</v>
      </c>
      <c r="P138" s="2">
        <v>5.4269999999999996</v>
      </c>
      <c r="Q138" s="2">
        <v>24.931000000000001</v>
      </c>
      <c r="R138" s="2" t="s">
        <v>450</v>
      </c>
      <c r="T138" s="27">
        <v>13.46934785</v>
      </c>
      <c r="U138" s="27">
        <v>13.46934785</v>
      </c>
      <c r="V138" s="27">
        <v>13.46934785</v>
      </c>
      <c r="W138">
        <v>5.4659000000000004</v>
      </c>
      <c r="X138">
        <v>5.4318</v>
      </c>
      <c r="Y138">
        <v>24.9619</v>
      </c>
      <c r="Z138">
        <v>0</v>
      </c>
      <c r="AC138"/>
      <c r="AD138">
        <v>18</v>
      </c>
      <c r="AE138" s="57">
        <f t="shared" si="2"/>
        <v>739.68803577899985</v>
      </c>
      <c r="AF138" s="59">
        <v>189.22149105491849</v>
      </c>
      <c r="AG138" s="57">
        <v>741.11071385887806</v>
      </c>
      <c r="AH138" s="57">
        <v>0</v>
      </c>
      <c r="AI138" s="53">
        <v>9.5126615373598261E-2</v>
      </c>
      <c r="AJ138" s="54">
        <v>9.7151476363233638E-2</v>
      </c>
      <c r="AL138" s="30">
        <v>2</v>
      </c>
      <c r="AM138" s="30">
        <v>3</v>
      </c>
      <c r="AN138" s="30">
        <v>1.857142857142857</v>
      </c>
      <c r="AO138" s="30">
        <v>4</v>
      </c>
      <c r="AP138" s="30">
        <v>0.18421052631578949</v>
      </c>
      <c r="AQ138" s="30">
        <v>0.27631578947368418</v>
      </c>
      <c r="AR138" s="30">
        <v>0.1710526315789474</v>
      </c>
      <c r="AS138" s="30">
        <v>0.36842105263157893</v>
      </c>
      <c r="AT138" s="27">
        <v>1</v>
      </c>
      <c r="AU138" s="27">
        <v>3.44</v>
      </c>
      <c r="AV138" s="27">
        <v>2.44</v>
      </c>
      <c r="AW138" s="27">
        <v>2.785714285714286</v>
      </c>
      <c r="AX138">
        <v>2.785714285714286</v>
      </c>
      <c r="AY138">
        <v>6.216117408214286</v>
      </c>
      <c r="AZ138" s="62">
        <v>0.52325723799350143</v>
      </c>
      <c r="BC138" s="65">
        <v>9</v>
      </c>
      <c r="BD138" s="65">
        <v>4.7563307686799138E-2</v>
      </c>
      <c r="BE138" s="65">
        <v>4.8575738181616819E-2</v>
      </c>
      <c r="BG138">
        <v>9.6139045868415957E-2</v>
      </c>
      <c r="BH138">
        <v>4.8069522934207978E-2</v>
      </c>
      <c r="BI138">
        <v>0.52325723799350143</v>
      </c>
    </row>
    <row r="139" spans="1:61" x14ac:dyDescent="0.3">
      <c r="A139" s="2" t="s">
        <v>51</v>
      </c>
      <c r="B139" s="15" t="s">
        <v>707</v>
      </c>
      <c r="C139" s="15"/>
      <c r="F139" s="2">
        <v>3.64</v>
      </c>
      <c r="G139" s="2" t="s">
        <v>117</v>
      </c>
      <c r="H139" s="11" t="s">
        <v>540</v>
      </c>
      <c r="I139" t="s">
        <v>621</v>
      </c>
      <c r="J139"/>
      <c r="L139" s="27">
        <v>1</v>
      </c>
      <c r="M139">
        <v>4</v>
      </c>
      <c r="N139">
        <v>0</v>
      </c>
      <c r="O139" s="2">
        <v>5.4729999999999999</v>
      </c>
      <c r="P139" s="2">
        <v>5.5270000000000001</v>
      </c>
      <c r="Q139" s="2">
        <v>25.030999999999999</v>
      </c>
      <c r="R139" s="2" t="s">
        <v>450</v>
      </c>
      <c r="T139" s="27">
        <v>12.88926011</v>
      </c>
      <c r="U139" s="27">
        <v>12.88926011</v>
      </c>
      <c r="V139" s="27">
        <v>12.88926011</v>
      </c>
      <c r="W139">
        <v>5.5223699999999996</v>
      </c>
      <c r="X139">
        <v>5.5240799999999997</v>
      </c>
      <c r="Y139">
        <v>25.026399999999999</v>
      </c>
      <c r="Z139">
        <v>0</v>
      </c>
      <c r="AC139"/>
      <c r="AD139">
        <v>18</v>
      </c>
      <c r="AE139" s="57">
        <f t="shared" si="2"/>
        <v>757.16950240099993</v>
      </c>
      <c r="AF139" s="59">
        <v>195.03203980213701</v>
      </c>
      <c r="AG139" s="57">
        <v>763.45570050087724</v>
      </c>
      <c r="AH139" s="57">
        <v>0</v>
      </c>
      <c r="AI139" s="53">
        <v>9.2292528029042184E-2</v>
      </c>
      <c r="AJ139" s="54">
        <v>9.4308025930991482E-2</v>
      </c>
      <c r="AL139" s="30">
        <v>2</v>
      </c>
      <c r="AM139" s="30">
        <v>3</v>
      </c>
      <c r="AN139" s="30">
        <v>1.857142857142857</v>
      </c>
      <c r="AO139" s="30">
        <v>4</v>
      </c>
      <c r="AP139" s="30">
        <v>0.18421052631578949</v>
      </c>
      <c r="AQ139" s="30">
        <v>0.27631578947368418</v>
      </c>
      <c r="AR139" s="30">
        <v>0.1710526315789474</v>
      </c>
      <c r="AS139" s="30">
        <v>0.36842105263157893</v>
      </c>
      <c r="AT139" s="27">
        <v>0.95</v>
      </c>
      <c r="AU139" s="27">
        <v>3.44</v>
      </c>
      <c r="AV139" s="27">
        <v>2.4900000000000002</v>
      </c>
      <c r="AW139" s="27">
        <v>2.782142857142857</v>
      </c>
      <c r="AX139">
        <v>2.7821428571428579</v>
      </c>
      <c r="AY139">
        <v>6.2021612289285706</v>
      </c>
      <c r="AZ139" s="62">
        <v>0.52524560229640982</v>
      </c>
      <c r="BA139" s="62">
        <v>0.53671599358424449</v>
      </c>
      <c r="BC139" s="65">
        <v>9</v>
      </c>
      <c r="BD139" s="65">
        <v>4.6146264014521092E-2</v>
      </c>
      <c r="BE139" s="65">
        <v>4.7154012965495741E-2</v>
      </c>
      <c r="BG139">
        <v>9.3300276980016833E-2</v>
      </c>
      <c r="BH139">
        <v>4.6650138490008423E-2</v>
      </c>
      <c r="BI139">
        <v>0.53098079794032715</v>
      </c>
    </row>
    <row r="140" spans="1:61" x14ac:dyDescent="0.3">
      <c r="A140" s="2" t="s">
        <v>18</v>
      </c>
      <c r="B140" s="15" t="s">
        <v>708</v>
      </c>
      <c r="C140" s="15"/>
      <c r="F140" s="2">
        <v>3.52</v>
      </c>
      <c r="G140" s="2" t="s">
        <v>117</v>
      </c>
      <c r="H140" s="11" t="s">
        <v>541</v>
      </c>
      <c r="I140" t="s">
        <v>622</v>
      </c>
      <c r="J140"/>
      <c r="L140" s="27">
        <v>1</v>
      </c>
      <c r="M140">
        <v>1</v>
      </c>
      <c r="N140">
        <v>0</v>
      </c>
      <c r="O140" s="2">
        <v>3.9540000000000002</v>
      </c>
      <c r="P140" s="2">
        <v>3.9540000000000002</v>
      </c>
      <c r="Q140" s="2">
        <v>25.486999999999998</v>
      </c>
      <c r="R140" s="2" t="s">
        <v>440</v>
      </c>
      <c r="T140" s="27">
        <v>12.939761450000001</v>
      </c>
      <c r="U140" s="27">
        <v>12.939761450000001</v>
      </c>
      <c r="V140" s="27">
        <v>12.939761450000001</v>
      </c>
      <c r="W140">
        <v>3.9355000000000002</v>
      </c>
      <c r="X140">
        <v>3.9355000000000002</v>
      </c>
      <c r="Y140">
        <v>25.5686</v>
      </c>
      <c r="Z140">
        <v>0</v>
      </c>
      <c r="AC140"/>
      <c r="AD140">
        <v>18</v>
      </c>
      <c r="AE140" s="57">
        <f t="shared" si="2"/>
        <v>398.46671449199999</v>
      </c>
      <c r="AF140" s="59">
        <v>198.96095988642259</v>
      </c>
      <c r="AG140" s="57">
        <v>396.01057416815007</v>
      </c>
      <c r="AH140" s="57">
        <v>0</v>
      </c>
      <c r="AI140" s="53">
        <v>9.047000984653146E-2</v>
      </c>
      <c r="AJ140" s="54">
        <v>4.5453331739462637E-2</v>
      </c>
      <c r="AL140" s="30">
        <v>2</v>
      </c>
      <c r="AM140" s="30">
        <v>3</v>
      </c>
      <c r="AN140" s="30">
        <v>1.857142857142857</v>
      </c>
      <c r="AO140" s="30">
        <v>4</v>
      </c>
      <c r="AP140" s="30">
        <v>0.18421052631578949</v>
      </c>
      <c r="AQ140" s="30">
        <v>0.27631578947368418</v>
      </c>
      <c r="AR140" s="30">
        <v>0.1710526315789474</v>
      </c>
      <c r="AS140" s="30">
        <v>0.36842105263157893</v>
      </c>
      <c r="AT140" s="27">
        <v>0.89</v>
      </c>
      <c r="AU140" s="27">
        <v>3.44</v>
      </c>
      <c r="AV140" s="27">
        <v>2.5499999999999998</v>
      </c>
      <c r="AW140" s="27">
        <v>2.777857142857143</v>
      </c>
      <c r="AX140">
        <v>2.777857142857143</v>
      </c>
      <c r="AY140">
        <v>6.1882096985714297</v>
      </c>
      <c r="AZ140" s="62">
        <v>0.53609483093200738</v>
      </c>
      <c r="BC140" s="65">
        <v>9</v>
      </c>
      <c r="BD140" s="65">
        <v>4.5235004923265723E-2</v>
      </c>
      <c r="BE140" s="65">
        <v>2.2726665869731318E-2</v>
      </c>
      <c r="BG140">
        <v>6.7961670792997045E-2</v>
      </c>
      <c r="BH140">
        <v>3.3980835396498522E-2</v>
      </c>
      <c r="BI140">
        <v>0.53609483093200738</v>
      </c>
    </row>
    <row r="141" spans="1:61" x14ac:dyDescent="0.3">
      <c r="A141" s="2" t="s">
        <v>118</v>
      </c>
      <c r="B141" s="19" t="s">
        <v>924</v>
      </c>
      <c r="C141" s="15"/>
      <c r="F141" s="2">
        <v>3.44</v>
      </c>
      <c r="G141" s="2" t="s">
        <v>122</v>
      </c>
      <c r="H141" s="11">
        <v>-1</v>
      </c>
      <c r="I141">
        <v>-1</v>
      </c>
      <c r="J141"/>
      <c r="L141" s="27">
        <v>0</v>
      </c>
      <c r="M141">
        <v>0</v>
      </c>
      <c r="N141">
        <v>0</v>
      </c>
      <c r="O141" s="2">
        <v>5.492</v>
      </c>
      <c r="P141" s="2">
        <v>5.5650000000000004</v>
      </c>
      <c r="Q141" s="2">
        <v>24.88</v>
      </c>
      <c r="R141" s="1" t="s">
        <v>440</v>
      </c>
      <c r="S141" s="1"/>
      <c r="T141" s="27">
        <v>0</v>
      </c>
      <c r="U141" s="27"/>
      <c r="V141" s="27"/>
      <c r="W141">
        <v>0</v>
      </c>
      <c r="Z141">
        <v>0</v>
      </c>
      <c r="AD141">
        <v>18</v>
      </c>
      <c r="AE141" s="57">
        <f t="shared" si="2"/>
        <v>760.40694240000005</v>
      </c>
      <c r="AF141" s="59">
        <v>0</v>
      </c>
      <c r="AG141" s="57">
        <v>0</v>
      </c>
      <c r="AH141" s="57">
        <v>0</v>
      </c>
      <c r="AI141" s="53"/>
      <c r="AL141" s="30">
        <v>1.964285714285714</v>
      </c>
      <c r="AM141" s="30">
        <v>3</v>
      </c>
      <c r="AN141" s="30">
        <v>1.892857142857143</v>
      </c>
      <c r="AO141" s="30">
        <v>4</v>
      </c>
      <c r="AP141" s="30">
        <v>0.1809210526315789</v>
      </c>
      <c r="AQ141" s="30">
        <v>0.27631578947368418</v>
      </c>
      <c r="AR141" s="30">
        <v>0.17434210526315791</v>
      </c>
      <c r="AS141" s="30">
        <v>0.36842105263157893</v>
      </c>
      <c r="AT141" s="27">
        <v>0.82</v>
      </c>
      <c r="AU141" s="27">
        <v>3.44</v>
      </c>
      <c r="AV141" s="27">
        <v>2.62</v>
      </c>
      <c r="AW141" s="27">
        <v>2.7828571428571429</v>
      </c>
      <c r="AX141">
        <v>2.7828571428571429</v>
      </c>
      <c r="AY141">
        <v>6.1929237675000008</v>
      </c>
      <c r="BC141" s="65">
        <v>9</v>
      </c>
      <c r="BG141">
        <v>0</v>
      </c>
      <c r="BH141">
        <v>0</v>
      </c>
      <c r="BI141">
        <v>0</v>
      </c>
    </row>
    <row r="142" spans="1:61" x14ac:dyDescent="0.3">
      <c r="A142" s="2" t="s">
        <v>119</v>
      </c>
      <c r="B142" s="19" t="s">
        <v>925</v>
      </c>
      <c r="C142" s="15"/>
      <c r="F142" s="2">
        <v>3.22</v>
      </c>
      <c r="G142" s="2" t="s">
        <v>122</v>
      </c>
      <c r="H142" s="11">
        <v>-1</v>
      </c>
      <c r="I142">
        <v>-1</v>
      </c>
      <c r="J142"/>
      <c r="L142" s="27">
        <v>0</v>
      </c>
      <c r="M142">
        <v>0</v>
      </c>
      <c r="N142">
        <v>0</v>
      </c>
      <c r="O142" s="2">
        <v>5.5019999999999998</v>
      </c>
      <c r="P142" s="2">
        <v>5.5069999999999997</v>
      </c>
      <c r="Q142" s="2">
        <v>25.09</v>
      </c>
      <c r="R142" s="1" t="s">
        <v>440</v>
      </c>
      <c r="S142" s="1"/>
      <c r="T142" s="27">
        <v>0</v>
      </c>
      <c r="U142" s="27"/>
      <c r="V142" s="27"/>
      <c r="W142">
        <v>0</v>
      </c>
      <c r="Z142">
        <v>0</v>
      </c>
      <c r="AD142">
        <v>18</v>
      </c>
      <c r="AE142" s="57">
        <f t="shared" si="2"/>
        <v>760.21480625999993</v>
      </c>
      <c r="AF142" s="59">
        <v>0</v>
      </c>
      <c r="AG142" s="57">
        <v>0</v>
      </c>
      <c r="AH142" s="57">
        <v>0</v>
      </c>
      <c r="AI142" s="53"/>
      <c r="AL142" s="30">
        <v>1.821428571428571</v>
      </c>
      <c r="AM142" s="30">
        <v>3</v>
      </c>
      <c r="AN142" s="30">
        <v>2.035714285714286</v>
      </c>
      <c r="AO142" s="30">
        <v>2</v>
      </c>
      <c r="AP142" s="30">
        <v>0.20564516129032259</v>
      </c>
      <c r="AQ142" s="30">
        <v>0.33870967741935482</v>
      </c>
      <c r="AR142" s="30">
        <v>0.22983870967741929</v>
      </c>
      <c r="AS142" s="30">
        <v>0.22580645161290319</v>
      </c>
      <c r="AT142" s="27">
        <v>0.82</v>
      </c>
      <c r="AU142" s="27">
        <v>3.44</v>
      </c>
      <c r="AV142" s="27">
        <v>2.62</v>
      </c>
      <c r="AW142" s="27">
        <v>2.7971428571428572</v>
      </c>
      <c r="AX142">
        <v>2.7971428571428572</v>
      </c>
      <c r="AY142">
        <v>6.1788927675000007</v>
      </c>
      <c r="BC142" s="65">
        <v>9</v>
      </c>
      <c r="BG142">
        <v>0</v>
      </c>
      <c r="BH142">
        <v>0</v>
      </c>
      <c r="BI142">
        <v>0</v>
      </c>
    </row>
    <row r="143" spans="1:61" x14ac:dyDescent="0.3">
      <c r="A143" s="2" t="s">
        <v>120</v>
      </c>
      <c r="B143" s="19" t="s">
        <v>926</v>
      </c>
      <c r="C143" s="15"/>
      <c r="F143" s="2">
        <v>4</v>
      </c>
      <c r="G143" s="2" t="s">
        <v>122</v>
      </c>
      <c r="H143" s="11">
        <v>-1</v>
      </c>
      <c r="I143">
        <v>-1</v>
      </c>
      <c r="J143"/>
      <c r="L143" s="27">
        <v>0</v>
      </c>
      <c r="M143">
        <v>0</v>
      </c>
      <c r="N143">
        <v>0</v>
      </c>
      <c r="O143" s="2">
        <v>3.9060000000000001</v>
      </c>
      <c r="P143" s="2">
        <v>3.9060000000000001</v>
      </c>
      <c r="Q143" s="2">
        <v>9.8840000000000003</v>
      </c>
      <c r="T143" s="27">
        <v>0</v>
      </c>
      <c r="U143" s="27"/>
      <c r="V143" s="27"/>
      <c r="W143">
        <v>0</v>
      </c>
      <c r="Z143">
        <v>0</v>
      </c>
      <c r="AD143">
        <v>14</v>
      </c>
      <c r="AE143" s="57">
        <f t="shared" si="2"/>
        <v>150.79856702400002</v>
      </c>
      <c r="AF143" s="59">
        <v>0</v>
      </c>
      <c r="AG143" s="57">
        <v>0</v>
      </c>
      <c r="AH143" s="57">
        <v>0</v>
      </c>
      <c r="AI143" s="53"/>
      <c r="AL143" s="30">
        <v>1.8135593220338979</v>
      </c>
      <c r="AM143" s="30">
        <v>2.398305084745763</v>
      </c>
      <c r="AN143" s="30">
        <v>0.63559322033898302</v>
      </c>
      <c r="AO143" s="30">
        <v>2.4915254237288131</v>
      </c>
      <c r="AP143" s="30">
        <v>0.24711316397228639</v>
      </c>
      <c r="AQ143" s="30">
        <v>0.32678983833718239</v>
      </c>
      <c r="AR143" s="30">
        <v>8.6605080831408776E-2</v>
      </c>
      <c r="AS143" s="30">
        <v>0.33949191685912239</v>
      </c>
      <c r="AT143" s="27">
        <v>0.82</v>
      </c>
      <c r="AU143" s="27">
        <v>3.44</v>
      </c>
      <c r="AV143" s="27">
        <v>2.62</v>
      </c>
      <c r="AW143" s="27">
        <v>2.733728813559321</v>
      </c>
      <c r="AX143">
        <v>2.7337288135593218</v>
      </c>
      <c r="AY143">
        <v>6.5217336360353304</v>
      </c>
      <c r="BC143" s="65">
        <v>7</v>
      </c>
      <c r="BG143">
        <v>0</v>
      </c>
      <c r="BH143">
        <v>0</v>
      </c>
      <c r="BI143">
        <v>0</v>
      </c>
    </row>
    <row r="144" spans="1:61" x14ac:dyDescent="0.3">
      <c r="A144" s="2" t="s">
        <v>121</v>
      </c>
      <c r="B144" s="35" t="s">
        <v>927</v>
      </c>
      <c r="C144" s="36"/>
      <c r="F144" s="2">
        <v>3.49</v>
      </c>
      <c r="G144" s="2" t="s">
        <v>122</v>
      </c>
      <c r="H144" s="37">
        <v>-1</v>
      </c>
      <c r="I144" s="2">
        <v>-1</v>
      </c>
      <c r="J144"/>
      <c r="L144" s="27">
        <v>0</v>
      </c>
      <c r="M144">
        <v>0</v>
      </c>
      <c r="N144">
        <v>0</v>
      </c>
      <c r="O144" s="2">
        <v>3.903</v>
      </c>
      <c r="P144" s="2">
        <v>3.903</v>
      </c>
      <c r="Q144" s="2">
        <v>10.050000000000001</v>
      </c>
      <c r="T144" s="27">
        <v>0</v>
      </c>
      <c r="U144" s="27"/>
      <c r="V144" s="27"/>
      <c r="W144">
        <v>0</v>
      </c>
      <c r="Z144">
        <v>0</v>
      </c>
      <c r="AD144">
        <v>13</v>
      </c>
      <c r="AE144" s="57">
        <f t="shared" si="2"/>
        <v>153.09576045</v>
      </c>
      <c r="AF144" s="59">
        <v>0</v>
      </c>
      <c r="AG144" s="57">
        <v>0</v>
      </c>
      <c r="AH144" s="57">
        <v>0</v>
      </c>
      <c r="AI144" s="53"/>
      <c r="AL144" s="30">
        <v>1.6448598130841121</v>
      </c>
      <c r="AM144" s="30">
        <v>2.457943925233645</v>
      </c>
      <c r="AN144" s="30">
        <v>0.86915887850467299</v>
      </c>
      <c r="AO144" s="30">
        <v>0.13084112149532709</v>
      </c>
      <c r="AP144" s="30">
        <v>0.32234432234432231</v>
      </c>
      <c r="AQ144" s="30">
        <v>0.48168498168498158</v>
      </c>
      <c r="AR144" s="30">
        <v>0.17032967032967031</v>
      </c>
      <c r="AS144" s="30">
        <v>2.564102564102564E-2</v>
      </c>
      <c r="AT144" s="27">
        <v>0.82</v>
      </c>
      <c r="AU144" s="27">
        <v>3.44</v>
      </c>
      <c r="AV144" s="27">
        <v>2.62</v>
      </c>
      <c r="AW144" s="27">
        <v>2.7828037383177571</v>
      </c>
      <c r="AX144">
        <v>2.782803738317758</v>
      </c>
      <c r="AY144">
        <v>6.5403483343235136</v>
      </c>
      <c r="BC144" s="65">
        <v>6.5</v>
      </c>
      <c r="BG144">
        <v>0</v>
      </c>
      <c r="BH144">
        <v>0</v>
      </c>
      <c r="BI144">
        <v>0</v>
      </c>
    </row>
    <row r="145" spans="1:61" x14ac:dyDescent="0.3">
      <c r="A145" s="2" t="s">
        <v>1189</v>
      </c>
      <c r="B145" s="49" t="s">
        <v>1190</v>
      </c>
      <c r="C145" s="36"/>
      <c r="F145" s="2">
        <v>4</v>
      </c>
      <c r="G145" s="2" t="s">
        <v>122</v>
      </c>
      <c r="H145" s="37" t="s">
        <v>1192</v>
      </c>
      <c r="I145" s="2">
        <v>-1</v>
      </c>
      <c r="J145" t="s">
        <v>1191</v>
      </c>
      <c r="L145" s="27">
        <v>0</v>
      </c>
      <c r="M145">
        <v>0</v>
      </c>
      <c r="N145">
        <v>2</v>
      </c>
      <c r="T145" s="27">
        <v>0</v>
      </c>
      <c r="U145" s="27"/>
      <c r="V145" s="27"/>
      <c r="W145">
        <v>0</v>
      </c>
      <c r="Z145">
        <v>12.5602</v>
      </c>
      <c r="AA145">
        <v>12.5602</v>
      </c>
      <c r="AB145">
        <v>3.9214000000000002</v>
      </c>
      <c r="AD145">
        <v>34</v>
      </c>
      <c r="AE145" s="57">
        <f t="shared" si="2"/>
        <v>0</v>
      </c>
      <c r="AF145" s="59">
        <v>0</v>
      </c>
      <c r="AG145" s="57">
        <v>0</v>
      </c>
      <c r="AH145" s="57">
        <v>618.63466831045605</v>
      </c>
      <c r="AI145" s="53"/>
      <c r="AK145" s="54">
        <v>0.10991947830165059</v>
      </c>
      <c r="AL145" s="30">
        <v>1.92</v>
      </c>
      <c r="AM145" s="30">
        <v>2.72</v>
      </c>
      <c r="AN145" s="30">
        <v>0.64</v>
      </c>
      <c r="AO145" s="30">
        <v>2.8</v>
      </c>
      <c r="AP145" s="30">
        <v>0.23762376237623761</v>
      </c>
      <c r="AQ145" s="30">
        <v>0.33663366336633671</v>
      </c>
      <c r="AR145" s="30">
        <v>7.9207920792079209E-2</v>
      </c>
      <c r="AS145" s="30">
        <v>0.34653465346534651</v>
      </c>
      <c r="AT145" s="27">
        <v>0.82</v>
      </c>
      <c r="AU145" s="27">
        <v>3.44</v>
      </c>
      <c r="AV145" s="27">
        <v>2.62</v>
      </c>
      <c r="AW145" s="27">
        <v>2.7488000000000001</v>
      </c>
      <c r="AX145">
        <v>2.7488000000000001</v>
      </c>
      <c r="AY145">
        <v>6.2305574404000001</v>
      </c>
      <c r="BB145" s="62">
        <v>0.5553845310307659</v>
      </c>
      <c r="BC145" s="65">
        <v>15</v>
      </c>
      <c r="BF145" s="65">
        <v>4.8493887486022333E-2</v>
      </c>
      <c r="BG145">
        <v>0.10991947830165059</v>
      </c>
      <c r="BH145">
        <v>4.8493887486022333E-2</v>
      </c>
      <c r="BI145">
        <v>0.5553845310307659</v>
      </c>
    </row>
    <row r="146" spans="1:61" x14ac:dyDescent="0.3">
      <c r="A146" s="5" t="s">
        <v>123</v>
      </c>
      <c r="B146" s="19" t="s">
        <v>928</v>
      </c>
      <c r="C146" s="15"/>
      <c r="D146" s="5"/>
      <c r="E146" s="5"/>
      <c r="F146" s="5">
        <v>3.7</v>
      </c>
      <c r="G146" s="5" t="s">
        <v>122</v>
      </c>
      <c r="H146" s="42">
        <v>-2</v>
      </c>
      <c r="I146">
        <v>-1</v>
      </c>
      <c r="J146"/>
      <c r="K146" s="5"/>
      <c r="L146" s="27">
        <v>0</v>
      </c>
      <c r="M146">
        <v>0</v>
      </c>
      <c r="N146">
        <v>0</v>
      </c>
      <c r="T146" s="27">
        <v>0</v>
      </c>
      <c r="U146" s="27"/>
      <c r="V146" s="27"/>
      <c r="W146">
        <v>0</v>
      </c>
      <c r="Z146">
        <v>0</v>
      </c>
      <c r="AD146">
        <v>14</v>
      </c>
      <c r="AE146" s="57">
        <f t="shared" si="2"/>
        <v>0</v>
      </c>
      <c r="AF146" s="59">
        <v>0</v>
      </c>
      <c r="AG146" s="57">
        <v>0</v>
      </c>
      <c r="AH146" s="57">
        <v>0</v>
      </c>
      <c r="AI146" s="53"/>
      <c r="AL146" s="30">
        <v>1.847457627118644</v>
      </c>
      <c r="AM146" s="30">
        <v>2.4237288135593218</v>
      </c>
      <c r="AN146" s="30">
        <v>0.67796610169491522</v>
      </c>
      <c r="AO146" s="30">
        <v>2.610169491525423</v>
      </c>
      <c r="AP146" s="30">
        <v>0.2443946188340807</v>
      </c>
      <c r="AQ146" s="30">
        <v>0.32062780269058289</v>
      </c>
      <c r="AR146" s="30">
        <v>8.9686098654708529E-2</v>
      </c>
      <c r="AS146" s="30">
        <v>0.3452914798206278</v>
      </c>
      <c r="AT146" s="27">
        <v>1</v>
      </c>
      <c r="AU146" s="27">
        <v>3.44</v>
      </c>
      <c r="AV146" s="27">
        <v>2.44</v>
      </c>
      <c r="AW146" s="27">
        <v>2.732542372881356</v>
      </c>
      <c r="AX146">
        <v>2.732542372881356</v>
      </c>
      <c r="AY146">
        <v>6.5123179483671016</v>
      </c>
      <c r="BC146" s="65">
        <v>7</v>
      </c>
      <c r="BG146">
        <v>0</v>
      </c>
      <c r="BH146">
        <v>0</v>
      </c>
      <c r="BI146">
        <v>0</v>
      </c>
    </row>
    <row r="147" spans="1:61" x14ac:dyDescent="0.3">
      <c r="A147" s="5" t="s">
        <v>124</v>
      </c>
      <c r="B147" s="19" t="s">
        <v>929</v>
      </c>
      <c r="C147" s="15"/>
      <c r="D147" s="5"/>
      <c r="E147" s="5"/>
      <c r="F147" s="5">
        <v>3.9</v>
      </c>
      <c r="G147" s="5" t="s">
        <v>122</v>
      </c>
      <c r="H147" s="42">
        <v>-2</v>
      </c>
      <c r="I147">
        <v>-1</v>
      </c>
      <c r="J147"/>
      <c r="K147" s="5"/>
      <c r="L147" s="27">
        <v>0</v>
      </c>
      <c r="M147">
        <v>0</v>
      </c>
      <c r="N147">
        <v>0</v>
      </c>
      <c r="T147" s="27">
        <v>0</v>
      </c>
      <c r="U147" s="27"/>
      <c r="V147" s="27"/>
      <c r="W147">
        <v>0</v>
      </c>
      <c r="Z147">
        <v>0</v>
      </c>
      <c r="AD147">
        <v>14</v>
      </c>
      <c r="AE147" s="57">
        <f t="shared" si="2"/>
        <v>0</v>
      </c>
      <c r="AF147" s="59">
        <v>0</v>
      </c>
      <c r="AG147" s="57">
        <v>0</v>
      </c>
      <c r="AH147" s="57">
        <v>0</v>
      </c>
      <c r="AI147" s="53"/>
      <c r="AL147" s="30">
        <v>1.85</v>
      </c>
      <c r="AM147" s="30">
        <v>2.3833333333333329</v>
      </c>
      <c r="AN147" s="30">
        <v>0.66666666666666663</v>
      </c>
      <c r="AO147" s="30">
        <v>2.5666666666666669</v>
      </c>
      <c r="AP147" s="30">
        <v>0.24776785714285721</v>
      </c>
      <c r="AQ147" s="30">
        <v>0.3191964285714286</v>
      </c>
      <c r="AR147" s="30">
        <v>8.9285714285714288E-2</v>
      </c>
      <c r="AS147" s="30">
        <v>0.34375000000000011</v>
      </c>
      <c r="AT147" s="27">
        <v>0.95</v>
      </c>
      <c r="AU147" s="27">
        <v>3.44</v>
      </c>
      <c r="AV147" s="27">
        <v>2.4900000000000002</v>
      </c>
      <c r="AW147" s="27">
        <v>2.6995</v>
      </c>
      <c r="AX147">
        <v>2.6995</v>
      </c>
      <c r="AY147">
        <v>6.4386446606443171</v>
      </c>
      <c r="BC147" s="65">
        <v>7</v>
      </c>
      <c r="BG147">
        <v>0</v>
      </c>
      <c r="BH147">
        <v>0</v>
      </c>
      <c r="BI147">
        <v>0</v>
      </c>
    </row>
    <row r="148" spans="1:61" x14ac:dyDescent="0.3">
      <c r="A148" s="5" t="s">
        <v>125</v>
      </c>
      <c r="B148" s="19" t="s">
        <v>930</v>
      </c>
      <c r="C148" s="15"/>
      <c r="D148" s="5"/>
      <c r="E148" s="5"/>
      <c r="F148" s="5">
        <v>4</v>
      </c>
      <c r="G148" s="5" t="s">
        <v>122</v>
      </c>
      <c r="H148" s="42">
        <v>-2</v>
      </c>
      <c r="I148">
        <v>-1</v>
      </c>
      <c r="J148"/>
      <c r="K148" s="5"/>
      <c r="L148" s="27">
        <v>0</v>
      </c>
      <c r="M148">
        <v>0</v>
      </c>
      <c r="N148">
        <v>0</v>
      </c>
      <c r="T148" s="27">
        <v>0</v>
      </c>
      <c r="U148" s="27"/>
      <c r="V148" s="27"/>
      <c r="W148">
        <v>0</v>
      </c>
      <c r="Z148">
        <v>0</v>
      </c>
      <c r="AD148">
        <v>14</v>
      </c>
      <c r="AE148" s="57">
        <f t="shared" si="2"/>
        <v>0</v>
      </c>
      <c r="AF148" s="59">
        <v>0</v>
      </c>
      <c r="AG148" s="57">
        <v>0</v>
      </c>
      <c r="AH148" s="57">
        <v>0</v>
      </c>
      <c r="AI148" s="53"/>
      <c r="AL148" s="30">
        <v>1.8389830508474569</v>
      </c>
      <c r="AM148" s="30">
        <v>2.398305084745763</v>
      </c>
      <c r="AN148" s="30">
        <v>0.59322033898305082</v>
      </c>
      <c r="AO148" s="30">
        <v>2.4915254237288131</v>
      </c>
      <c r="AP148" s="30">
        <v>0.25115740740740738</v>
      </c>
      <c r="AQ148" s="30">
        <v>0.32754629629629628</v>
      </c>
      <c r="AR148" s="30">
        <v>8.1018518518518517E-2</v>
      </c>
      <c r="AS148" s="30">
        <v>0.34027777777777768</v>
      </c>
      <c r="AT148" s="27">
        <v>0.89</v>
      </c>
      <c r="AU148" s="27">
        <v>3.44</v>
      </c>
      <c r="AV148" s="27">
        <v>2.5499999999999998</v>
      </c>
      <c r="AW148" s="27">
        <v>2.7266101694915248</v>
      </c>
      <c r="AX148">
        <v>2.7266101694915261</v>
      </c>
      <c r="AY148">
        <v>6.5117833191709238</v>
      </c>
      <c r="BC148" s="65">
        <v>7</v>
      </c>
      <c r="BG148">
        <v>0</v>
      </c>
      <c r="BH148">
        <v>0</v>
      </c>
      <c r="BI148">
        <v>0</v>
      </c>
    </row>
    <row r="149" spans="1:61" x14ac:dyDescent="0.3">
      <c r="A149" s="5" t="s">
        <v>120</v>
      </c>
      <c r="B149" s="19" t="s">
        <v>931</v>
      </c>
      <c r="C149" s="15"/>
      <c r="D149" s="5"/>
      <c r="E149" s="5"/>
      <c r="F149" s="5">
        <v>4.3</v>
      </c>
      <c r="G149" s="5" t="s">
        <v>122</v>
      </c>
      <c r="H149" s="42">
        <v>-2</v>
      </c>
      <c r="I149">
        <v>-1</v>
      </c>
      <c r="J149"/>
      <c r="K149" s="5"/>
      <c r="L149" s="27">
        <v>0</v>
      </c>
      <c r="M149">
        <v>0</v>
      </c>
      <c r="N149">
        <v>0</v>
      </c>
      <c r="T149" s="27">
        <v>0</v>
      </c>
      <c r="U149" s="27"/>
      <c r="V149" s="27"/>
      <c r="W149">
        <v>0</v>
      </c>
      <c r="Z149">
        <v>0</v>
      </c>
      <c r="AD149">
        <v>14</v>
      </c>
      <c r="AE149" s="57">
        <f t="shared" si="2"/>
        <v>0</v>
      </c>
      <c r="AF149" s="59">
        <v>0</v>
      </c>
      <c r="AG149" s="57">
        <v>0</v>
      </c>
      <c r="AH149" s="57">
        <v>0</v>
      </c>
      <c r="AI149" s="53"/>
      <c r="AL149" s="30">
        <v>1.8135593220338979</v>
      </c>
      <c r="AM149" s="30">
        <v>2.398305084745763</v>
      </c>
      <c r="AN149" s="30">
        <v>0.63559322033898302</v>
      </c>
      <c r="AO149" s="30">
        <v>2.4915254237288131</v>
      </c>
      <c r="AP149" s="30">
        <v>0.24711316397228639</v>
      </c>
      <c r="AQ149" s="30">
        <v>0.32678983833718239</v>
      </c>
      <c r="AR149" s="30">
        <v>8.6605080831408776E-2</v>
      </c>
      <c r="AS149" s="30">
        <v>0.33949191685912239</v>
      </c>
      <c r="AT149" s="27">
        <v>0.82</v>
      </c>
      <c r="AU149" s="27">
        <v>3.44</v>
      </c>
      <c r="AV149" s="27">
        <v>2.62</v>
      </c>
      <c r="AW149" s="27">
        <v>2.733728813559321</v>
      </c>
      <c r="AX149">
        <v>2.7337288135593218</v>
      </c>
      <c r="AY149">
        <v>6.5217336360353304</v>
      </c>
      <c r="BC149" s="65">
        <v>7</v>
      </c>
      <c r="BG149">
        <v>0</v>
      </c>
      <c r="BH149">
        <v>0</v>
      </c>
      <c r="BI149">
        <v>0</v>
      </c>
    </row>
    <row r="150" spans="1:61" x14ac:dyDescent="0.3">
      <c r="A150" s="2" t="s">
        <v>127</v>
      </c>
      <c r="B150" s="15" t="s">
        <v>758</v>
      </c>
      <c r="C150" s="15"/>
      <c r="F150" s="2">
        <v>2.39</v>
      </c>
      <c r="G150" s="2" t="s">
        <v>126</v>
      </c>
      <c r="H150" s="11">
        <v>-1</v>
      </c>
      <c r="I150">
        <v>-1</v>
      </c>
      <c r="J150"/>
      <c r="L150" s="27">
        <v>0</v>
      </c>
      <c r="M150">
        <v>0</v>
      </c>
      <c r="N150">
        <v>0</v>
      </c>
      <c r="O150" s="2">
        <v>5.4930000000000003</v>
      </c>
      <c r="P150" s="2">
        <v>5.4930000000000003</v>
      </c>
      <c r="Q150" s="2">
        <v>28.75</v>
      </c>
      <c r="S150" s="2">
        <f>Q150/2</f>
        <v>14.375</v>
      </c>
      <c r="T150" s="27">
        <v>0</v>
      </c>
      <c r="U150" s="27"/>
      <c r="V150" s="27"/>
      <c r="W150">
        <v>0</v>
      </c>
      <c r="Z150">
        <v>0</v>
      </c>
      <c r="AD150">
        <v>2</v>
      </c>
      <c r="AE150" s="57">
        <f t="shared" si="2"/>
        <v>867.47515875000011</v>
      </c>
      <c r="AF150" s="59">
        <v>0</v>
      </c>
      <c r="AG150" s="57">
        <v>0</v>
      </c>
      <c r="AH150" s="57">
        <v>0</v>
      </c>
      <c r="AI150" s="53"/>
      <c r="AL150" s="30">
        <v>1.428571428571429</v>
      </c>
      <c r="AM150" s="30">
        <v>1.5</v>
      </c>
      <c r="AN150" s="30">
        <v>5.1428571428571432</v>
      </c>
      <c r="AO150" s="30">
        <v>4</v>
      </c>
      <c r="AP150" s="30">
        <v>0.1183431952662722</v>
      </c>
      <c r="AQ150" s="30">
        <v>0.1242603550295858</v>
      </c>
      <c r="AR150" s="30">
        <v>0.42603550295857989</v>
      </c>
      <c r="AS150" s="30">
        <v>0.33136094674556221</v>
      </c>
      <c r="AT150" s="27">
        <v>1.6</v>
      </c>
      <c r="AU150" s="27">
        <v>3.44</v>
      </c>
      <c r="AV150" s="27">
        <v>1.84</v>
      </c>
      <c r="AW150" s="27">
        <v>1.9628571428571431</v>
      </c>
      <c r="AX150">
        <v>1.9628571428571431</v>
      </c>
      <c r="AY150">
        <v>4.4993245392857144</v>
      </c>
      <c r="BC150" s="65">
        <v>1</v>
      </c>
      <c r="BG150">
        <v>0</v>
      </c>
      <c r="BH150">
        <v>0</v>
      </c>
      <c r="BI150">
        <v>0</v>
      </c>
    </row>
    <row r="151" spans="1:61" x14ac:dyDescent="0.3">
      <c r="A151" s="2" t="s">
        <v>128</v>
      </c>
      <c r="B151" s="15" t="s">
        <v>759</v>
      </c>
      <c r="C151" s="15"/>
      <c r="F151" s="2">
        <v>3.42</v>
      </c>
      <c r="G151" s="2" t="s">
        <v>126</v>
      </c>
      <c r="H151" s="11" t="s">
        <v>575</v>
      </c>
      <c r="I151" t="s">
        <v>653</v>
      </c>
      <c r="J151"/>
      <c r="L151" s="27">
        <v>2</v>
      </c>
      <c r="M151">
        <v>2</v>
      </c>
      <c r="N151">
        <v>0</v>
      </c>
      <c r="T151" s="27">
        <v>3.8933966999999998</v>
      </c>
      <c r="U151" s="27">
        <v>3.8933966999999998</v>
      </c>
      <c r="V151" s="27">
        <v>7.4931887499999998</v>
      </c>
      <c r="W151">
        <v>3.89</v>
      </c>
      <c r="X151">
        <v>3.89</v>
      </c>
      <c r="Y151">
        <v>7.37</v>
      </c>
      <c r="Z151">
        <v>0</v>
      </c>
      <c r="AD151">
        <v>2</v>
      </c>
      <c r="AE151" s="57">
        <f t="shared" si="2"/>
        <v>0</v>
      </c>
      <c r="AF151" s="59">
        <v>113.5857853857584</v>
      </c>
      <c r="AG151" s="57">
        <v>111.523577</v>
      </c>
      <c r="AH151" s="57">
        <v>0</v>
      </c>
      <c r="AI151" s="53">
        <v>3.5215674095268677E-2</v>
      </c>
      <c r="AJ151" s="54">
        <v>3.5866855310783291E-2</v>
      </c>
      <c r="AL151" s="30">
        <v>2</v>
      </c>
      <c r="AM151" s="30">
        <v>4</v>
      </c>
      <c r="AN151" s="30">
        <v>3.333333333333333</v>
      </c>
      <c r="AO151" s="30">
        <v>4.666666666666667</v>
      </c>
      <c r="AP151" s="30">
        <v>0.14285714285714279</v>
      </c>
      <c r="AQ151" s="30">
        <v>0.2857142857142857</v>
      </c>
      <c r="AR151" s="30">
        <v>0.23809523809523811</v>
      </c>
      <c r="AS151" s="30">
        <v>0.33333333333333343</v>
      </c>
      <c r="AT151" s="27">
        <v>2.02</v>
      </c>
      <c r="AU151" s="27">
        <v>3.44</v>
      </c>
      <c r="AV151" s="27">
        <v>1.42</v>
      </c>
      <c r="AW151" s="27">
        <v>2.8733333333333331</v>
      </c>
      <c r="AX151">
        <v>2.8733333333333331</v>
      </c>
      <c r="AY151">
        <v>6.6478994516666674</v>
      </c>
      <c r="AZ151" s="62">
        <v>0.60918030397914924</v>
      </c>
      <c r="BA151" s="62">
        <v>0.6204447985828746</v>
      </c>
      <c r="BC151" s="65">
        <v>1</v>
      </c>
      <c r="BD151" s="65">
        <v>1.7607837047634339E-2</v>
      </c>
      <c r="BE151" s="65">
        <v>1.7933427655391649E-2</v>
      </c>
      <c r="BG151">
        <v>3.5541264703025988E-2</v>
      </c>
      <c r="BH151">
        <v>1.777063235151299E-2</v>
      </c>
      <c r="BI151">
        <v>0.61481255128101187</v>
      </c>
    </row>
    <row r="152" spans="1:61" x14ac:dyDescent="0.3">
      <c r="A152" s="2" t="s">
        <v>129</v>
      </c>
      <c r="B152" s="15" t="s">
        <v>760</v>
      </c>
      <c r="C152" s="15"/>
      <c r="F152" s="2">
        <v>2.39</v>
      </c>
      <c r="G152" s="2" t="s">
        <v>133</v>
      </c>
      <c r="H152" s="11" t="s">
        <v>576</v>
      </c>
      <c r="I152" t="s">
        <v>654</v>
      </c>
      <c r="J152"/>
      <c r="L152" s="27">
        <v>4</v>
      </c>
      <c r="M152">
        <v>4</v>
      </c>
      <c r="N152">
        <v>0</v>
      </c>
      <c r="T152" s="27">
        <v>5.5026178200000002</v>
      </c>
      <c r="U152" s="27">
        <v>5.5582516699999998</v>
      </c>
      <c r="V152" s="27">
        <v>28.882220520000001</v>
      </c>
      <c r="W152">
        <v>5.4930000000000003</v>
      </c>
      <c r="X152">
        <v>5.4960000000000004</v>
      </c>
      <c r="Y152">
        <v>28.75</v>
      </c>
      <c r="Z152">
        <v>0</v>
      </c>
      <c r="AD152">
        <v>16</v>
      </c>
      <c r="AE152" s="57">
        <f t="shared" si="2"/>
        <v>0</v>
      </c>
      <c r="AF152" s="59">
        <v>883.36082823090169</v>
      </c>
      <c r="AG152" s="57">
        <v>867.94893000000013</v>
      </c>
      <c r="AH152" s="57">
        <v>0</v>
      </c>
      <c r="AI152" s="53">
        <v>7.2450575070407169E-2</v>
      </c>
      <c r="AJ152" s="54">
        <v>7.3737057317416116E-2</v>
      </c>
      <c r="AL152" s="30">
        <v>1.928571428571429</v>
      </c>
      <c r="AM152" s="30">
        <v>3.5</v>
      </c>
      <c r="AN152" s="30">
        <v>3.1428571428571428</v>
      </c>
      <c r="AO152" s="30">
        <v>4</v>
      </c>
      <c r="AP152" s="30">
        <v>0.15340909090909091</v>
      </c>
      <c r="AQ152" s="30">
        <v>0.27840909090909088</v>
      </c>
      <c r="AR152" s="30">
        <v>0.25</v>
      </c>
      <c r="AS152" s="30">
        <v>0.31818181818181818</v>
      </c>
      <c r="AT152" s="27">
        <v>1.6</v>
      </c>
      <c r="AU152" s="27">
        <v>3.44</v>
      </c>
      <c r="AV152" s="27">
        <v>1.84</v>
      </c>
      <c r="AW152" s="27">
        <v>2.882857142857143</v>
      </c>
      <c r="AX152">
        <v>2.882857142857143</v>
      </c>
      <c r="AY152">
        <v>6.350050364285714</v>
      </c>
      <c r="AZ152" s="62">
        <v>0.52239337321040458</v>
      </c>
      <c r="BA152" s="62">
        <v>0.53166934928012111</v>
      </c>
      <c r="BC152" s="65">
        <v>8</v>
      </c>
      <c r="BD152" s="65">
        <v>3.6225287535203578E-2</v>
      </c>
      <c r="BE152" s="65">
        <v>3.6868528658708058E-2</v>
      </c>
      <c r="BG152">
        <v>7.3093816193911643E-2</v>
      </c>
      <c r="BH152">
        <v>3.6546908096955821E-2</v>
      </c>
      <c r="BI152">
        <v>0.52703136124526284</v>
      </c>
    </row>
    <row r="153" spans="1:61" x14ac:dyDescent="0.3">
      <c r="A153" s="2" t="s">
        <v>130</v>
      </c>
      <c r="B153" s="15" t="s">
        <v>761</v>
      </c>
      <c r="C153" s="15"/>
      <c r="F153" s="2">
        <v>2.2200000000000002</v>
      </c>
      <c r="G153" s="2" t="s">
        <v>133</v>
      </c>
      <c r="H153" s="11" t="s">
        <v>577</v>
      </c>
      <c r="I153">
        <v>-1</v>
      </c>
      <c r="J153"/>
      <c r="L153" s="27">
        <v>4</v>
      </c>
      <c r="M153">
        <v>0</v>
      </c>
      <c r="N153">
        <v>0</v>
      </c>
      <c r="T153" s="27">
        <v>5.5809040000000003</v>
      </c>
      <c r="U153" s="27">
        <v>5.6539380000000001</v>
      </c>
      <c r="V153" s="27">
        <v>29.812771999999999</v>
      </c>
      <c r="W153">
        <v>0</v>
      </c>
      <c r="Z153">
        <v>0</v>
      </c>
      <c r="AD153">
        <v>16</v>
      </c>
      <c r="AE153" s="57">
        <f t="shared" si="2"/>
        <v>0</v>
      </c>
      <c r="AF153" s="59">
        <v>940.71474773474347</v>
      </c>
      <c r="AG153" s="57">
        <v>0</v>
      </c>
      <c r="AH153" s="57">
        <v>0</v>
      </c>
      <c r="AI153" s="53">
        <v>6.8033375849706881E-2</v>
      </c>
      <c r="AL153" s="30">
        <v>1.928571428571429</v>
      </c>
      <c r="AM153" s="30">
        <v>3.5</v>
      </c>
      <c r="AN153" s="30">
        <v>3.8571428571428572</v>
      </c>
      <c r="AO153" s="30">
        <v>4</v>
      </c>
      <c r="AP153" s="30">
        <v>0.1451612903225806</v>
      </c>
      <c r="AQ153" s="30">
        <v>0.26344086021505381</v>
      </c>
      <c r="AR153" s="30">
        <v>0.29032258064516131</v>
      </c>
      <c r="AS153" s="30">
        <v>0.30107526881720431</v>
      </c>
      <c r="AT153" s="27">
        <v>1.6</v>
      </c>
      <c r="AU153" s="27">
        <v>3.44</v>
      </c>
      <c r="AV153" s="27">
        <v>1.84</v>
      </c>
      <c r="AW153" s="27">
        <v>2.8685714285714279</v>
      </c>
      <c r="AX153">
        <v>2.8685714285714279</v>
      </c>
      <c r="AY153">
        <v>6.299944650714286</v>
      </c>
      <c r="AZ153" s="62">
        <v>0.51496474224831645</v>
      </c>
      <c r="BC153" s="65">
        <v>8</v>
      </c>
      <c r="BD153" s="65">
        <v>3.4016687924853441E-2</v>
      </c>
      <c r="BG153">
        <v>6.8033375849706881E-2</v>
      </c>
      <c r="BH153">
        <v>3.4016687924853441E-2</v>
      </c>
      <c r="BI153">
        <v>0.51496474224831645</v>
      </c>
    </row>
    <row r="154" spans="1:61" x14ac:dyDescent="0.3">
      <c r="A154" s="2" t="s">
        <v>131</v>
      </c>
      <c r="B154" s="15" t="s">
        <v>762</v>
      </c>
      <c r="C154" s="15"/>
      <c r="F154" s="2">
        <v>2.29</v>
      </c>
      <c r="G154" s="2" t="s">
        <v>133</v>
      </c>
      <c r="H154" s="11" t="s">
        <v>578</v>
      </c>
      <c r="I154" t="s">
        <v>655</v>
      </c>
      <c r="J154"/>
      <c r="L154" s="27">
        <v>1</v>
      </c>
      <c r="M154">
        <v>4</v>
      </c>
      <c r="N154">
        <v>0</v>
      </c>
      <c r="T154" s="27">
        <v>3.9070640000000001</v>
      </c>
      <c r="U154" s="27">
        <v>3.9070640000000001</v>
      </c>
      <c r="V154" s="27">
        <v>14.317354999999999</v>
      </c>
      <c r="W154">
        <v>5.4588999999999999</v>
      </c>
      <c r="X154">
        <v>5.5044000000000004</v>
      </c>
      <c r="Y154">
        <v>28.6998</v>
      </c>
      <c r="Z154">
        <v>0</v>
      </c>
      <c r="AD154">
        <v>16</v>
      </c>
      <c r="AE154" s="57">
        <f t="shared" si="2"/>
        <v>0</v>
      </c>
      <c r="AF154" s="59">
        <v>218.55655879400501</v>
      </c>
      <c r="AG154" s="57">
        <v>862.37070529816799</v>
      </c>
      <c r="AH154" s="57">
        <v>0</v>
      </c>
      <c r="AI154" s="53">
        <v>7.320759481338833E-2</v>
      </c>
      <c r="AJ154" s="54">
        <v>7.4214023745010863E-2</v>
      </c>
      <c r="AL154" s="30">
        <v>2</v>
      </c>
      <c r="AM154" s="30">
        <v>3.5</v>
      </c>
      <c r="AN154" s="30">
        <v>3.0714285714285721</v>
      </c>
      <c r="AO154" s="30">
        <v>5</v>
      </c>
      <c r="AP154" s="30">
        <v>0.14736842105263159</v>
      </c>
      <c r="AQ154" s="30">
        <v>0.25789473684210529</v>
      </c>
      <c r="AR154" s="30">
        <v>0.22631578947368419</v>
      </c>
      <c r="AS154" s="30">
        <v>0.36842105263157893</v>
      </c>
      <c r="AT154" s="27">
        <v>1.5</v>
      </c>
      <c r="AU154" s="27">
        <v>3.44</v>
      </c>
      <c r="AV154" s="27">
        <v>1.94</v>
      </c>
      <c r="AW154" s="27">
        <v>2.875714285714285</v>
      </c>
      <c r="AX154">
        <v>2.875714285714285</v>
      </c>
      <c r="AY154">
        <v>6.3570658642857136</v>
      </c>
      <c r="AZ154" s="62">
        <v>0.52785174392365897</v>
      </c>
      <c r="BA154" s="62">
        <v>0.53510844000890001</v>
      </c>
      <c r="BC154" s="65">
        <v>8</v>
      </c>
      <c r="BD154" s="65">
        <v>3.6603797406694158E-2</v>
      </c>
      <c r="BE154" s="65">
        <v>3.7107011872505431E-2</v>
      </c>
      <c r="BG154">
        <v>7.3710809279199596E-2</v>
      </c>
      <c r="BH154">
        <v>3.6855404639599798E-2</v>
      </c>
      <c r="BI154">
        <v>0.53148009196627943</v>
      </c>
    </row>
    <row r="155" spans="1:61" x14ac:dyDescent="0.3">
      <c r="A155" s="2" t="s">
        <v>132</v>
      </c>
      <c r="B155" s="15" t="s">
        <v>763</v>
      </c>
      <c r="C155" s="15"/>
      <c r="F155" s="2">
        <v>2.27</v>
      </c>
      <c r="G155" s="2" t="s">
        <v>133</v>
      </c>
      <c r="H155" s="11" t="s">
        <v>579</v>
      </c>
      <c r="I155">
        <v>-1</v>
      </c>
      <c r="J155"/>
      <c r="L155" s="27">
        <v>4</v>
      </c>
      <c r="M155">
        <v>0</v>
      </c>
      <c r="N155">
        <v>0</v>
      </c>
      <c r="T155" s="27">
        <v>5.4952131800000004</v>
      </c>
      <c r="U155" s="27">
        <v>5.5421627200000003</v>
      </c>
      <c r="V155" s="27">
        <v>29.451395720000001</v>
      </c>
      <c r="W155">
        <v>0</v>
      </c>
      <c r="Z155">
        <v>0</v>
      </c>
      <c r="AD155">
        <v>16</v>
      </c>
      <c r="AE155" s="57">
        <f t="shared" si="2"/>
        <v>0</v>
      </c>
      <c r="AF155" s="59">
        <v>896.95302480881253</v>
      </c>
      <c r="AG155" s="57">
        <v>0</v>
      </c>
      <c r="AH155" s="57">
        <v>0</v>
      </c>
      <c r="AI155" s="53">
        <v>7.1352677598296457E-2</v>
      </c>
      <c r="AL155" s="30">
        <v>2</v>
      </c>
      <c r="AM155" s="30">
        <v>3.5</v>
      </c>
      <c r="AN155" s="30">
        <v>3.785714285714286</v>
      </c>
      <c r="AO155" s="30">
        <v>5</v>
      </c>
      <c r="AP155" s="30">
        <v>0.14000000000000001</v>
      </c>
      <c r="AQ155" s="30">
        <v>0.245</v>
      </c>
      <c r="AR155" s="30">
        <v>0.26500000000000001</v>
      </c>
      <c r="AS155" s="30">
        <v>0.35</v>
      </c>
      <c r="AT155" s="27">
        <v>1.5</v>
      </c>
      <c r="AU155" s="27">
        <v>3.44</v>
      </c>
      <c r="AV155" s="27">
        <v>1.94</v>
      </c>
      <c r="AW155" s="27">
        <v>2.8614285714285721</v>
      </c>
      <c r="AX155">
        <v>2.8614285714285712</v>
      </c>
      <c r="AY155">
        <v>6.3069601507142856</v>
      </c>
      <c r="AZ155" s="62">
        <v>0.54008951884595136</v>
      </c>
      <c r="BC155" s="65">
        <v>8</v>
      </c>
      <c r="BD155" s="65">
        <v>3.5676338799148229E-2</v>
      </c>
      <c r="BG155">
        <v>7.1352677598296457E-2</v>
      </c>
      <c r="BH155">
        <v>3.5676338799148229E-2</v>
      </c>
      <c r="BI155">
        <v>0.54008951884595136</v>
      </c>
    </row>
    <row r="156" spans="1:61" x14ac:dyDescent="0.3">
      <c r="A156" s="2" t="s">
        <v>136</v>
      </c>
      <c r="B156" s="15" t="s">
        <v>764</v>
      </c>
      <c r="C156" s="15"/>
      <c r="F156" s="2">
        <v>3.8</v>
      </c>
      <c r="G156" s="2" t="s">
        <v>135</v>
      </c>
      <c r="H156" s="11">
        <v>-1</v>
      </c>
      <c r="I156">
        <v>-1</v>
      </c>
      <c r="J156" t="s">
        <v>1168</v>
      </c>
      <c r="L156" s="27">
        <v>0</v>
      </c>
      <c r="M156">
        <v>0</v>
      </c>
      <c r="N156">
        <v>1</v>
      </c>
      <c r="O156" s="2">
        <v>3.89</v>
      </c>
      <c r="P156" s="2">
        <v>3.89</v>
      </c>
      <c r="Q156" s="2">
        <v>10.34</v>
      </c>
      <c r="R156" s="2" t="s">
        <v>440</v>
      </c>
      <c r="T156" s="27">
        <v>0</v>
      </c>
      <c r="U156" s="27"/>
      <c r="V156" s="27"/>
      <c r="W156">
        <v>0</v>
      </c>
      <c r="Z156">
        <v>3.88</v>
      </c>
      <c r="AA156">
        <v>3.88</v>
      </c>
      <c r="AB156">
        <v>10.66</v>
      </c>
      <c r="AC156" s="2">
        <v>2</v>
      </c>
      <c r="AD156">
        <v>14</v>
      </c>
      <c r="AE156" s="57">
        <f t="shared" si="2"/>
        <v>156.465914</v>
      </c>
      <c r="AF156" s="59">
        <v>0</v>
      </c>
      <c r="AG156" s="57">
        <v>0</v>
      </c>
      <c r="AH156" s="57">
        <v>160.479904</v>
      </c>
      <c r="AI156" s="53"/>
      <c r="AK156" s="54">
        <v>8.7238337331009372E-2</v>
      </c>
      <c r="AL156" s="30">
        <v>1.9090909090909089</v>
      </c>
      <c r="AM156" s="30">
        <v>2.545454545454545</v>
      </c>
      <c r="AN156" s="30">
        <v>0.63636363636363635</v>
      </c>
      <c r="AO156" s="30">
        <v>2.545454545454545</v>
      </c>
      <c r="AP156" s="30">
        <v>0.25</v>
      </c>
      <c r="AQ156" s="30">
        <v>0.33333333333333331</v>
      </c>
      <c r="AR156" s="30">
        <v>8.3333333333333329E-2</v>
      </c>
      <c r="AS156" s="30">
        <v>0.33333333333333331</v>
      </c>
      <c r="AT156" s="27">
        <v>1.1000000000000001</v>
      </c>
      <c r="AU156" s="27">
        <v>3.44</v>
      </c>
      <c r="AV156" s="27">
        <v>2.34</v>
      </c>
      <c r="AW156" s="27">
        <v>2.7618181818181822</v>
      </c>
      <c r="AX156">
        <v>2.7618181818181822</v>
      </c>
      <c r="AY156">
        <v>6.4448628590773636</v>
      </c>
      <c r="BB156" s="62">
        <v>0</v>
      </c>
      <c r="BC156" s="65">
        <v>7</v>
      </c>
      <c r="BF156" s="65">
        <v>4.3619168665504693E-2</v>
      </c>
      <c r="BG156">
        <v>8.7238337331009372E-2</v>
      </c>
      <c r="BH156">
        <v>4.3619168665504693E-2</v>
      </c>
      <c r="BI156">
        <v>0</v>
      </c>
    </row>
    <row r="157" spans="1:61" x14ac:dyDescent="0.3">
      <c r="A157" s="2" t="s">
        <v>137</v>
      </c>
      <c r="B157" s="15" t="s">
        <v>765</v>
      </c>
      <c r="C157" s="15"/>
      <c r="F157" s="2">
        <v>3.85</v>
      </c>
      <c r="G157" s="2" t="s">
        <v>135</v>
      </c>
      <c r="H157" s="11" t="s">
        <v>580</v>
      </c>
      <c r="I157" t="s">
        <v>656</v>
      </c>
      <c r="J157"/>
      <c r="L157" s="27">
        <v>1</v>
      </c>
      <c r="M157">
        <v>2</v>
      </c>
      <c r="N157">
        <v>0</v>
      </c>
      <c r="O157" s="2">
        <v>3.85</v>
      </c>
      <c r="P157" s="2">
        <v>3.85</v>
      </c>
      <c r="Q157" s="2">
        <v>12.77</v>
      </c>
      <c r="R157" s="2" t="s">
        <v>440</v>
      </c>
      <c r="T157" s="27">
        <v>11.210029909999999</v>
      </c>
      <c r="U157" s="27">
        <v>11.210029909999999</v>
      </c>
      <c r="V157" s="27">
        <v>11.210029909999999</v>
      </c>
      <c r="W157">
        <v>3.8955000000000002</v>
      </c>
      <c r="X157">
        <v>3.8955000000000002</v>
      </c>
      <c r="Y157">
        <v>21.436</v>
      </c>
      <c r="Z157">
        <v>0</v>
      </c>
      <c r="AC157" s="2">
        <v>2</v>
      </c>
      <c r="AD157">
        <v>14</v>
      </c>
      <c r="AE157" s="57">
        <f t="shared" si="2"/>
        <v>189.28332500000002</v>
      </c>
      <c r="AF157" s="59">
        <v>167.3639996655379</v>
      </c>
      <c r="AG157" s="57">
        <v>325.28959047900003</v>
      </c>
      <c r="AH157" s="57">
        <v>0</v>
      </c>
      <c r="AI157" s="53">
        <v>8.365000853216796E-2</v>
      </c>
      <c r="AJ157" s="54">
        <v>8.607714731593176E-2</v>
      </c>
      <c r="AL157" s="30">
        <v>1.9090909090909089</v>
      </c>
      <c r="AM157" s="30">
        <v>2.545454545454545</v>
      </c>
      <c r="AN157" s="30">
        <v>0.63636363636363635</v>
      </c>
      <c r="AO157" s="30">
        <v>2.545454545454545</v>
      </c>
      <c r="AP157" s="30">
        <v>0.25</v>
      </c>
      <c r="AQ157" s="30">
        <v>0.33333333333333331</v>
      </c>
      <c r="AR157" s="30">
        <v>8.3333333333333329E-2</v>
      </c>
      <c r="AS157" s="30">
        <v>0.33333333333333331</v>
      </c>
      <c r="AT157" s="27">
        <v>0.93</v>
      </c>
      <c r="AU157" s="27">
        <v>3.44</v>
      </c>
      <c r="AV157" s="27">
        <v>2.5099999999999998</v>
      </c>
      <c r="AW157" s="27">
        <v>2.646363636363636</v>
      </c>
      <c r="AX157">
        <v>2.646363636363636</v>
      </c>
      <c r="AY157">
        <v>6.0509524322727266</v>
      </c>
      <c r="AZ157" s="62">
        <v>0.45356967584663088</v>
      </c>
      <c r="BA157" s="62">
        <v>0</v>
      </c>
      <c r="BC157" s="65">
        <v>7</v>
      </c>
      <c r="BD157" s="65">
        <v>4.1825004266083973E-2</v>
      </c>
      <c r="BE157" s="65">
        <v>4.303857365796588E-2</v>
      </c>
      <c r="BG157">
        <v>8.486357792404986E-2</v>
      </c>
      <c r="BH157">
        <v>4.243178896202493E-2</v>
      </c>
      <c r="BI157">
        <v>0.22678483792331541</v>
      </c>
    </row>
    <row r="158" spans="1:61" x14ac:dyDescent="0.3">
      <c r="A158" s="2" t="s">
        <v>10</v>
      </c>
      <c r="B158" s="15" t="s">
        <v>699</v>
      </c>
      <c r="C158" s="15"/>
      <c r="F158" s="2">
        <v>3.9</v>
      </c>
      <c r="G158" s="2" t="s">
        <v>135</v>
      </c>
      <c r="H158" s="11" t="s">
        <v>535</v>
      </c>
      <c r="I158">
        <v>-1</v>
      </c>
      <c r="J158"/>
      <c r="L158" s="27">
        <v>1</v>
      </c>
      <c r="M158">
        <v>0</v>
      </c>
      <c r="N158">
        <v>0</v>
      </c>
      <c r="O158" s="2">
        <v>3.88</v>
      </c>
      <c r="P158" s="2">
        <v>3.88</v>
      </c>
      <c r="Q158" s="2">
        <v>11.07</v>
      </c>
      <c r="R158" s="2" t="s">
        <v>439</v>
      </c>
      <c r="T158" s="27">
        <v>3.9103940000000001</v>
      </c>
      <c r="U158" s="27">
        <v>3.9103940000000001</v>
      </c>
      <c r="V158" s="27">
        <v>11.314458</v>
      </c>
      <c r="W158">
        <v>0</v>
      </c>
      <c r="Z158">
        <v>0</v>
      </c>
      <c r="AC158" s="2">
        <v>2</v>
      </c>
      <c r="AD158">
        <v>14</v>
      </c>
      <c r="AE158" s="57">
        <f t="shared" si="2"/>
        <v>166.652208</v>
      </c>
      <c r="AF158" s="59">
        <v>173.0114278564659</v>
      </c>
      <c r="AG158" s="57">
        <v>0</v>
      </c>
      <c r="AH158" s="57">
        <v>0</v>
      </c>
      <c r="AI158" s="53">
        <v>8.0919510193365449E-2</v>
      </c>
      <c r="AL158" s="30">
        <v>1.9090909090909089</v>
      </c>
      <c r="AM158" s="30">
        <v>2.545454545454545</v>
      </c>
      <c r="AN158" s="30">
        <v>0.63636363636363635</v>
      </c>
      <c r="AO158" s="30">
        <v>2.545454545454545</v>
      </c>
      <c r="AP158" s="30">
        <v>0.25</v>
      </c>
      <c r="AQ158" s="30">
        <v>0.33333333333333331</v>
      </c>
      <c r="AR158" s="30">
        <v>8.3333333333333329E-2</v>
      </c>
      <c r="AS158" s="30">
        <v>0.33333333333333331</v>
      </c>
      <c r="AT158" s="27">
        <v>0.82</v>
      </c>
      <c r="AU158" s="27">
        <v>3.44</v>
      </c>
      <c r="AV158" s="27">
        <v>2.62</v>
      </c>
      <c r="AW158" s="27">
        <v>2.6363636363636358</v>
      </c>
      <c r="AX158">
        <v>2.6363636363636371</v>
      </c>
      <c r="AY158">
        <v>6.0044088459090901</v>
      </c>
      <c r="AZ158" s="62">
        <v>0.5117218936152963</v>
      </c>
      <c r="BC158" s="65">
        <v>7</v>
      </c>
      <c r="BD158" s="65">
        <v>4.0459755096682717E-2</v>
      </c>
      <c r="BG158">
        <v>8.0919510193365449E-2</v>
      </c>
      <c r="BH158">
        <v>4.0459755096682717E-2</v>
      </c>
      <c r="BI158">
        <v>0.5117218936152963</v>
      </c>
    </row>
    <row r="159" spans="1:61" x14ac:dyDescent="0.3">
      <c r="A159" s="2" t="s">
        <v>138</v>
      </c>
      <c r="B159" s="15" t="s">
        <v>766</v>
      </c>
      <c r="C159" s="15"/>
      <c r="F159" s="2">
        <v>3.95</v>
      </c>
      <c r="G159" s="2" t="s">
        <v>135</v>
      </c>
      <c r="H159" s="11">
        <v>-1</v>
      </c>
      <c r="I159">
        <v>-1</v>
      </c>
      <c r="J159" t="s">
        <v>1169</v>
      </c>
      <c r="L159" s="27">
        <v>0</v>
      </c>
      <c r="M159">
        <v>0</v>
      </c>
      <c r="N159">
        <v>1</v>
      </c>
      <c r="O159" s="2">
        <v>3.88</v>
      </c>
      <c r="P159" s="2">
        <v>3.88</v>
      </c>
      <c r="Q159" s="2">
        <v>11.07</v>
      </c>
      <c r="R159" s="2" t="s">
        <v>439</v>
      </c>
      <c r="T159" s="27">
        <v>0</v>
      </c>
      <c r="U159" s="27"/>
      <c r="V159" s="27"/>
      <c r="W159">
        <v>0</v>
      </c>
      <c r="Z159">
        <v>3.899</v>
      </c>
      <c r="AA159">
        <v>3.899</v>
      </c>
      <c r="AB159">
        <v>11.292</v>
      </c>
      <c r="AC159" s="2">
        <v>2</v>
      </c>
      <c r="AD159">
        <v>14</v>
      </c>
      <c r="AE159" s="57">
        <f t="shared" si="2"/>
        <v>166.652208</v>
      </c>
      <c r="AF159" s="59">
        <v>0</v>
      </c>
      <c r="AG159" s="57">
        <v>0</v>
      </c>
      <c r="AH159" s="57">
        <v>171.66325369200001</v>
      </c>
      <c r="AI159" s="53"/>
      <c r="AK159" s="54">
        <v>8.1555019486691915E-2</v>
      </c>
      <c r="AL159" s="30">
        <v>1.9090909090909089</v>
      </c>
      <c r="AM159" s="30">
        <v>2.545454545454545</v>
      </c>
      <c r="AN159" s="30">
        <v>0.63636363636363635</v>
      </c>
      <c r="AO159" s="30">
        <v>2.545454545454545</v>
      </c>
      <c r="AP159" s="30">
        <v>0.25</v>
      </c>
      <c r="AQ159" s="30">
        <v>0.33333333333333331</v>
      </c>
      <c r="AR159" s="30">
        <v>8.3333333333333329E-2</v>
      </c>
      <c r="AS159" s="30">
        <v>0.33333333333333331</v>
      </c>
      <c r="AT159" s="27">
        <v>0.79</v>
      </c>
      <c r="AU159" s="27">
        <v>3.44</v>
      </c>
      <c r="AV159" s="27">
        <v>2.65</v>
      </c>
      <c r="AW159" s="27">
        <v>2.6336363636363629</v>
      </c>
      <c r="AX159">
        <v>2.6336363636363642</v>
      </c>
      <c r="AY159">
        <v>5.9908857398831818</v>
      </c>
      <c r="BB159" s="62">
        <v>0.54881524259093173</v>
      </c>
      <c r="BC159" s="65">
        <v>7</v>
      </c>
      <c r="BF159" s="65">
        <v>4.0777509743345958E-2</v>
      </c>
      <c r="BG159">
        <v>8.1555019486691915E-2</v>
      </c>
      <c r="BH159">
        <v>4.0777509743345958E-2</v>
      </c>
      <c r="BI159">
        <v>0.54881524259093173</v>
      </c>
    </row>
    <row r="160" spans="1:61" x14ac:dyDescent="0.3">
      <c r="A160" s="2" t="s">
        <v>139</v>
      </c>
      <c r="B160" s="15" t="s">
        <v>767</v>
      </c>
      <c r="C160" s="15"/>
      <c r="F160" s="2">
        <v>3.55</v>
      </c>
      <c r="G160" s="2" t="s">
        <v>135</v>
      </c>
      <c r="H160" s="11">
        <v>-1</v>
      </c>
      <c r="I160">
        <v>-1</v>
      </c>
      <c r="J160"/>
      <c r="L160" s="27">
        <v>0</v>
      </c>
      <c r="M160">
        <v>0</v>
      </c>
      <c r="N160">
        <v>0</v>
      </c>
      <c r="O160" s="2">
        <v>3.9</v>
      </c>
      <c r="P160" s="2">
        <v>3.9</v>
      </c>
      <c r="Q160" s="2">
        <v>11.07</v>
      </c>
      <c r="R160" s="2" t="s">
        <v>523</v>
      </c>
      <c r="T160" s="27">
        <v>0</v>
      </c>
      <c r="U160" s="27"/>
      <c r="V160" s="27"/>
      <c r="W160">
        <v>0</v>
      </c>
      <c r="Z160">
        <v>0</v>
      </c>
      <c r="AC160" s="2">
        <v>2</v>
      </c>
      <c r="AD160">
        <v>14</v>
      </c>
      <c r="AE160" s="57">
        <f t="shared" si="2"/>
        <v>168.37469999999999</v>
      </c>
      <c r="AF160" s="59">
        <v>0</v>
      </c>
      <c r="AG160" s="57">
        <v>0</v>
      </c>
      <c r="AH160" s="57">
        <v>0</v>
      </c>
      <c r="AI160" s="53"/>
      <c r="AL160" s="30">
        <v>1.9090909090909089</v>
      </c>
      <c r="AM160" s="30">
        <v>2.545454545454545</v>
      </c>
      <c r="AN160" s="30">
        <v>0.54545454545454541</v>
      </c>
      <c r="AO160" s="30">
        <v>2.8181818181818179</v>
      </c>
      <c r="AP160" s="30">
        <v>0.2441860465116279</v>
      </c>
      <c r="AQ160" s="30">
        <v>0.32558139534883718</v>
      </c>
      <c r="AR160" s="30">
        <v>6.9767441860465115E-2</v>
      </c>
      <c r="AS160" s="30">
        <v>0.3604651162790698</v>
      </c>
      <c r="AT160" s="27">
        <v>1.1299999999999999</v>
      </c>
      <c r="AU160" s="27">
        <v>3.44</v>
      </c>
      <c r="AV160" s="27">
        <v>2.31</v>
      </c>
      <c r="AW160" s="27">
        <v>2.7645454545454542</v>
      </c>
      <c r="AX160">
        <v>2.7645454545454551</v>
      </c>
      <c r="AY160">
        <v>6.4196350590773639</v>
      </c>
      <c r="BC160" s="65">
        <v>7</v>
      </c>
      <c r="BG160">
        <v>0</v>
      </c>
      <c r="BH160">
        <v>0</v>
      </c>
      <c r="BI160">
        <v>0</v>
      </c>
    </row>
    <row r="161" spans="1:61" x14ac:dyDescent="0.3">
      <c r="A161" s="2" t="s">
        <v>140</v>
      </c>
      <c r="B161" s="15" t="s">
        <v>768</v>
      </c>
      <c r="C161" s="15"/>
      <c r="F161" s="2">
        <v>3.55</v>
      </c>
      <c r="G161" s="2" t="s">
        <v>135</v>
      </c>
      <c r="H161" s="11">
        <v>-1</v>
      </c>
      <c r="I161">
        <v>-1</v>
      </c>
      <c r="J161"/>
      <c r="L161" s="27">
        <v>0</v>
      </c>
      <c r="M161">
        <v>0</v>
      </c>
      <c r="N161">
        <v>0</v>
      </c>
      <c r="O161" s="2">
        <v>3.88</v>
      </c>
      <c r="P161" s="2">
        <v>3.88</v>
      </c>
      <c r="Q161" s="2">
        <v>11.297000000000001</v>
      </c>
      <c r="R161" s="2" t="s">
        <v>439</v>
      </c>
      <c r="T161" s="27">
        <v>0</v>
      </c>
      <c r="U161" s="27"/>
      <c r="V161" s="27"/>
      <c r="W161">
        <v>0</v>
      </c>
      <c r="Z161">
        <v>0</v>
      </c>
      <c r="AC161" s="2">
        <v>2</v>
      </c>
      <c r="AD161">
        <v>14</v>
      </c>
      <c r="AE161" s="57">
        <f t="shared" si="2"/>
        <v>170.06955680000002</v>
      </c>
      <c r="AF161" s="59">
        <v>0</v>
      </c>
      <c r="AG161" s="57">
        <v>0</v>
      </c>
      <c r="AH161" s="57">
        <v>0</v>
      </c>
      <c r="AI161" s="53"/>
      <c r="AL161" s="30">
        <v>1.9090909090909089</v>
      </c>
      <c r="AM161" s="30">
        <v>2.545454545454545</v>
      </c>
      <c r="AN161" s="30">
        <v>0.54545454545454541</v>
      </c>
      <c r="AO161" s="30">
        <v>2.8181818181818179</v>
      </c>
      <c r="AP161" s="30">
        <v>0.2441860465116279</v>
      </c>
      <c r="AQ161" s="30">
        <v>0.32558139534883718</v>
      </c>
      <c r="AR161" s="30">
        <v>6.9767441860465115E-2</v>
      </c>
      <c r="AS161" s="30">
        <v>0.3604651162790698</v>
      </c>
      <c r="AT161" s="27">
        <v>0.93</v>
      </c>
      <c r="AU161" s="27">
        <v>3.44</v>
      </c>
      <c r="AV161" s="27">
        <v>2.5099999999999998</v>
      </c>
      <c r="AW161" s="27">
        <v>2.6490909090909089</v>
      </c>
      <c r="AX161">
        <v>2.6490909090909081</v>
      </c>
      <c r="AY161">
        <v>6.0257246322727269</v>
      </c>
      <c r="BC161" s="65">
        <v>7</v>
      </c>
      <c r="BG161">
        <v>0</v>
      </c>
      <c r="BH161">
        <v>0</v>
      </c>
      <c r="BI161">
        <v>0</v>
      </c>
    </row>
    <row r="162" spans="1:61" x14ac:dyDescent="0.3">
      <c r="A162" s="2" t="s">
        <v>11</v>
      </c>
      <c r="B162" s="15" t="s">
        <v>700</v>
      </c>
      <c r="C162" s="15"/>
      <c r="F162" s="2">
        <v>3.55</v>
      </c>
      <c r="G162" s="2" t="s">
        <v>135</v>
      </c>
      <c r="H162" s="11">
        <v>-1</v>
      </c>
      <c r="I162">
        <v>-1</v>
      </c>
      <c r="J162" t="s">
        <v>1148</v>
      </c>
      <c r="L162" s="27">
        <v>0</v>
      </c>
      <c r="M162">
        <v>0</v>
      </c>
      <c r="N162">
        <v>1</v>
      </c>
      <c r="O162" s="2">
        <v>3.88</v>
      </c>
      <c r="P162" s="2">
        <v>3.88</v>
      </c>
      <c r="Q162" s="2">
        <v>10.647</v>
      </c>
      <c r="R162" s="2" t="s">
        <v>439</v>
      </c>
      <c r="T162" s="27">
        <v>0</v>
      </c>
      <c r="U162" s="27"/>
      <c r="V162" s="27"/>
      <c r="W162">
        <v>0</v>
      </c>
      <c r="Z162">
        <v>3.8653</v>
      </c>
      <c r="AA162">
        <v>3.8653</v>
      </c>
      <c r="AB162">
        <v>11.0131</v>
      </c>
      <c r="AC162" s="2">
        <v>2</v>
      </c>
      <c r="AD162">
        <v>14</v>
      </c>
      <c r="AE162" s="57">
        <f t="shared" si="2"/>
        <v>160.28419679999999</v>
      </c>
      <c r="AF162" s="59">
        <v>0</v>
      </c>
      <c r="AG162" s="57">
        <v>0</v>
      </c>
      <c r="AH162" s="57">
        <v>164.541706117579</v>
      </c>
      <c r="AI162" s="53"/>
      <c r="AK162" s="54">
        <v>8.5084811202795069E-2</v>
      </c>
      <c r="AL162" s="30">
        <v>1.9090909090909089</v>
      </c>
      <c r="AM162" s="30">
        <v>2.545454545454545</v>
      </c>
      <c r="AN162" s="30">
        <v>0.54545454545454541</v>
      </c>
      <c r="AO162" s="30">
        <v>2.8181818181818179</v>
      </c>
      <c r="AP162" s="30">
        <v>0.2441860465116279</v>
      </c>
      <c r="AQ162" s="30">
        <v>0.32558139534883718</v>
      </c>
      <c r="AR162" s="30">
        <v>6.9767441860465115E-2</v>
      </c>
      <c r="AS162" s="30">
        <v>0.3604651162790698</v>
      </c>
      <c r="AT162" s="27">
        <v>0.82</v>
      </c>
      <c r="AU162" s="27">
        <v>3.44</v>
      </c>
      <c r="AV162" s="27">
        <v>2.62</v>
      </c>
      <c r="AW162" s="27">
        <v>2.6390909090909092</v>
      </c>
      <c r="AX162">
        <v>2.6390909090909092</v>
      </c>
      <c r="AY162">
        <v>5.9791810459090904</v>
      </c>
      <c r="BB162" s="62">
        <v>0.53381265134868672</v>
      </c>
      <c r="BC162" s="65">
        <v>7</v>
      </c>
      <c r="BF162" s="65">
        <v>4.2542405601397527E-2</v>
      </c>
      <c r="BG162">
        <v>8.5084811202795069E-2</v>
      </c>
      <c r="BH162">
        <v>4.2542405601397527E-2</v>
      </c>
      <c r="BI162">
        <v>0.53381265134868672</v>
      </c>
    </row>
    <row r="163" spans="1:61" x14ac:dyDescent="0.3">
      <c r="A163" s="2" t="s">
        <v>141</v>
      </c>
      <c r="B163" s="15" t="s">
        <v>769</v>
      </c>
      <c r="C163" s="15"/>
      <c r="F163" s="2">
        <v>3.55</v>
      </c>
      <c r="G163" s="2" t="s">
        <v>135</v>
      </c>
      <c r="H163" s="11">
        <v>-1</v>
      </c>
      <c r="I163">
        <v>-1</v>
      </c>
      <c r="J163"/>
      <c r="L163" s="27">
        <v>0</v>
      </c>
      <c r="M163">
        <v>0</v>
      </c>
      <c r="N163">
        <v>0</v>
      </c>
      <c r="O163" s="2">
        <v>3.88</v>
      </c>
      <c r="P163" s="2">
        <v>3.88</v>
      </c>
      <c r="Q163" s="2">
        <v>11.066000000000001</v>
      </c>
      <c r="R163" s="2" t="s">
        <v>439</v>
      </c>
      <c r="T163" s="27">
        <v>0</v>
      </c>
      <c r="U163" s="27"/>
      <c r="V163" s="27"/>
      <c r="W163">
        <v>0</v>
      </c>
      <c r="Z163">
        <v>0</v>
      </c>
      <c r="AC163" s="2">
        <v>2</v>
      </c>
      <c r="AD163">
        <v>14</v>
      </c>
      <c r="AE163" s="57">
        <f t="shared" si="2"/>
        <v>166.59199040000001</v>
      </c>
      <c r="AF163" s="59">
        <v>0</v>
      </c>
      <c r="AG163" s="57">
        <v>0</v>
      </c>
      <c r="AH163" s="57">
        <v>0</v>
      </c>
      <c r="AI163" s="53"/>
      <c r="AL163" s="30">
        <v>1.9090909090909089</v>
      </c>
      <c r="AM163" s="30">
        <v>2.545454545454545</v>
      </c>
      <c r="AN163" s="30">
        <v>0.54545454545454541</v>
      </c>
      <c r="AO163" s="30">
        <v>2.8181818181818179</v>
      </c>
      <c r="AP163" s="30">
        <v>0.2441860465116279</v>
      </c>
      <c r="AQ163" s="30">
        <v>0.32558139534883718</v>
      </c>
      <c r="AR163" s="30">
        <v>6.9767441860465115E-2</v>
      </c>
      <c r="AS163" s="30">
        <v>0.3604651162790698</v>
      </c>
      <c r="AT163" s="27">
        <v>0.79</v>
      </c>
      <c r="AU163" s="27">
        <v>3.44</v>
      </c>
      <c r="AV163" s="27">
        <v>2.65</v>
      </c>
      <c r="AW163" s="27">
        <v>2.6363636363636358</v>
      </c>
      <c r="AX163">
        <v>2.6363636363636358</v>
      </c>
      <c r="AY163">
        <v>5.9656579398831813</v>
      </c>
      <c r="BC163" s="65">
        <v>7</v>
      </c>
      <c r="BG163">
        <v>0</v>
      </c>
      <c r="BH163">
        <v>0</v>
      </c>
      <c r="BI163">
        <v>0</v>
      </c>
    </row>
    <row r="164" spans="1:61" x14ac:dyDescent="0.3">
      <c r="A164" s="2" t="s">
        <v>142</v>
      </c>
      <c r="B164" s="15" t="s">
        <v>770</v>
      </c>
      <c r="C164" s="15"/>
      <c r="F164" s="2">
        <v>4.2</v>
      </c>
      <c r="G164" s="2" t="s">
        <v>135</v>
      </c>
      <c r="H164" s="11">
        <v>-1</v>
      </c>
      <c r="I164">
        <v>-1</v>
      </c>
      <c r="J164"/>
      <c r="L164" s="27">
        <v>0</v>
      </c>
      <c r="M164">
        <v>0</v>
      </c>
      <c r="N164">
        <v>0</v>
      </c>
      <c r="O164" s="2">
        <v>3.92</v>
      </c>
      <c r="P164" s="2">
        <v>3.92</v>
      </c>
      <c r="Q164" s="2">
        <v>11.065</v>
      </c>
      <c r="R164" s="2" t="s">
        <v>439</v>
      </c>
      <c r="T164" s="27">
        <v>0</v>
      </c>
      <c r="U164" s="27"/>
      <c r="V164" s="27"/>
      <c r="W164">
        <v>0</v>
      </c>
      <c r="Z164">
        <v>0</v>
      </c>
      <c r="AC164" s="2">
        <v>2</v>
      </c>
      <c r="AD164">
        <v>14</v>
      </c>
      <c r="AE164" s="57">
        <f t="shared" si="2"/>
        <v>170.02921599999999</v>
      </c>
      <c r="AF164" s="59">
        <v>0</v>
      </c>
      <c r="AG164" s="57">
        <v>0</v>
      </c>
      <c r="AH164" s="57">
        <v>0</v>
      </c>
      <c r="AI164" s="53"/>
      <c r="AL164" s="30">
        <v>1.9090909090909089</v>
      </c>
      <c r="AM164" s="30">
        <v>2.545454545454545</v>
      </c>
      <c r="AN164" s="30">
        <v>0.54545454545454541</v>
      </c>
      <c r="AO164" s="30">
        <v>2.9090909090909092</v>
      </c>
      <c r="AP164" s="30">
        <v>0.2413793103448276</v>
      </c>
      <c r="AQ164" s="30">
        <v>0.32183908045977011</v>
      </c>
      <c r="AR164" s="30">
        <v>6.8965517241379309E-2</v>
      </c>
      <c r="AS164" s="30">
        <v>0.36781609195402298</v>
      </c>
      <c r="AT164" s="27">
        <v>1.1399999999999999</v>
      </c>
      <c r="AU164" s="27">
        <v>3.44</v>
      </c>
      <c r="AV164" s="27">
        <v>2.2999999999999998</v>
      </c>
      <c r="AW164" s="27">
        <v>2.7654545454545452</v>
      </c>
      <c r="AX164">
        <v>2.7654545454545461</v>
      </c>
      <c r="AY164">
        <v>6.4215922727137267</v>
      </c>
      <c r="BC164" s="65">
        <v>7</v>
      </c>
      <c r="BG164">
        <v>0</v>
      </c>
      <c r="BH164">
        <v>0</v>
      </c>
      <c r="BI164">
        <v>0</v>
      </c>
    </row>
    <row r="165" spans="1:61" x14ac:dyDescent="0.3">
      <c r="A165" s="2" t="s">
        <v>143</v>
      </c>
      <c r="B165" s="15" t="s">
        <v>771</v>
      </c>
      <c r="C165" s="15"/>
      <c r="F165" s="2">
        <v>4.1500000000000004</v>
      </c>
      <c r="G165" s="2" t="s">
        <v>135</v>
      </c>
      <c r="H165" s="11">
        <v>-1</v>
      </c>
      <c r="I165">
        <v>-1</v>
      </c>
      <c r="J165"/>
      <c r="L165" s="27">
        <v>0</v>
      </c>
      <c r="M165">
        <v>0</v>
      </c>
      <c r="N165">
        <v>0</v>
      </c>
      <c r="O165" s="2">
        <v>3.92</v>
      </c>
      <c r="P165" s="2">
        <v>3.92</v>
      </c>
      <c r="Q165" s="2">
        <v>11.7911</v>
      </c>
      <c r="R165" s="2" t="s">
        <v>439</v>
      </c>
      <c r="T165" s="27">
        <v>0</v>
      </c>
      <c r="U165" s="27"/>
      <c r="V165" s="27"/>
      <c r="W165">
        <v>0</v>
      </c>
      <c r="Z165">
        <v>0</v>
      </c>
      <c r="AC165" s="2">
        <v>2</v>
      </c>
      <c r="AD165">
        <v>14</v>
      </c>
      <c r="AE165" s="57">
        <f t="shared" si="2"/>
        <v>181.18675904</v>
      </c>
      <c r="AF165" s="59">
        <v>0</v>
      </c>
      <c r="AG165" s="57">
        <v>0</v>
      </c>
      <c r="AH165" s="57">
        <v>0</v>
      </c>
      <c r="AI165" s="53"/>
      <c r="AL165" s="30">
        <v>1.9090909090909089</v>
      </c>
      <c r="AM165" s="30">
        <v>2.545454545454545</v>
      </c>
      <c r="AN165" s="30">
        <v>0.54545454545454541</v>
      </c>
      <c r="AO165" s="30">
        <v>2.9090909090909092</v>
      </c>
      <c r="AP165" s="30">
        <v>0.2413793103448276</v>
      </c>
      <c r="AQ165" s="30">
        <v>0.32183908045977011</v>
      </c>
      <c r="AR165" s="30">
        <v>6.8965517241379309E-2</v>
      </c>
      <c r="AS165" s="30">
        <v>0.36781609195402298</v>
      </c>
      <c r="AT165" s="27">
        <v>0.93</v>
      </c>
      <c r="AU165" s="27">
        <v>3.44</v>
      </c>
      <c r="AV165" s="27">
        <v>2.5099999999999998</v>
      </c>
      <c r="AW165" s="27">
        <v>2.65</v>
      </c>
      <c r="AX165">
        <v>2.649999999999999</v>
      </c>
      <c r="AY165">
        <v>6.0276818459090906</v>
      </c>
      <c r="BC165" s="65">
        <v>7</v>
      </c>
      <c r="BG165">
        <v>0</v>
      </c>
      <c r="BH165">
        <v>0</v>
      </c>
      <c r="BI165">
        <v>0</v>
      </c>
    </row>
    <row r="166" spans="1:61" x14ac:dyDescent="0.3">
      <c r="A166" s="2" t="s">
        <v>12</v>
      </c>
      <c r="B166" s="15" t="s">
        <v>701</v>
      </c>
      <c r="C166" s="15"/>
      <c r="F166" s="2">
        <v>4.1500000000000004</v>
      </c>
      <c r="G166" s="2" t="s">
        <v>135</v>
      </c>
      <c r="H166" s="11">
        <v>-1</v>
      </c>
      <c r="I166">
        <v>-1</v>
      </c>
      <c r="J166"/>
      <c r="L166" s="27">
        <v>0</v>
      </c>
      <c r="M166">
        <v>0</v>
      </c>
      <c r="N166">
        <v>0</v>
      </c>
      <c r="O166" s="2">
        <v>3.92</v>
      </c>
      <c r="P166" s="2">
        <v>3.92</v>
      </c>
      <c r="Q166" s="2">
        <v>11.5395</v>
      </c>
      <c r="R166" s="2" t="s">
        <v>439</v>
      </c>
      <c r="T166" s="27">
        <v>0</v>
      </c>
      <c r="U166" s="27"/>
      <c r="V166" s="27"/>
      <c r="W166">
        <v>0</v>
      </c>
      <c r="Z166">
        <v>0</v>
      </c>
      <c r="AC166" s="2">
        <v>2</v>
      </c>
      <c r="AD166">
        <v>14</v>
      </c>
      <c r="AE166" s="57">
        <f t="shared" si="2"/>
        <v>177.32057279999998</v>
      </c>
      <c r="AF166" s="59">
        <v>0</v>
      </c>
      <c r="AG166" s="57">
        <v>0</v>
      </c>
      <c r="AH166" s="57">
        <v>0</v>
      </c>
      <c r="AI166" s="53"/>
      <c r="AL166" s="30">
        <v>1.9090909090909089</v>
      </c>
      <c r="AM166" s="30">
        <v>2.545454545454545</v>
      </c>
      <c r="AN166" s="30">
        <v>0.54545454545454541</v>
      </c>
      <c r="AO166" s="30">
        <v>2.9090909090909092</v>
      </c>
      <c r="AP166" s="30">
        <v>0.2413793103448276</v>
      </c>
      <c r="AQ166" s="30">
        <v>0.32183908045977011</v>
      </c>
      <c r="AR166" s="30">
        <v>6.8965517241379309E-2</v>
      </c>
      <c r="AS166" s="30">
        <v>0.36781609195402298</v>
      </c>
      <c r="AT166" s="27">
        <v>0.82</v>
      </c>
      <c r="AU166" s="27">
        <v>3.44</v>
      </c>
      <c r="AV166" s="27">
        <v>2.62</v>
      </c>
      <c r="AW166" s="27">
        <v>2.64</v>
      </c>
      <c r="AX166">
        <v>2.64</v>
      </c>
      <c r="AY166">
        <v>5.9811382595454541</v>
      </c>
      <c r="BC166" s="65">
        <v>7</v>
      </c>
      <c r="BG166">
        <v>0</v>
      </c>
      <c r="BH166">
        <v>0</v>
      </c>
      <c r="BI166">
        <v>0</v>
      </c>
    </row>
    <row r="167" spans="1:61" x14ac:dyDescent="0.3">
      <c r="A167" s="2" t="s">
        <v>144</v>
      </c>
      <c r="B167" s="15" t="s">
        <v>772</v>
      </c>
      <c r="C167" s="15"/>
      <c r="F167" s="2">
        <v>4.1500000000000004</v>
      </c>
      <c r="G167" s="2" t="s">
        <v>135</v>
      </c>
      <c r="H167" s="11">
        <v>-1</v>
      </c>
      <c r="I167">
        <v>-1</v>
      </c>
      <c r="J167"/>
      <c r="L167" s="27">
        <v>0</v>
      </c>
      <c r="M167">
        <v>0</v>
      </c>
      <c r="N167">
        <v>0</v>
      </c>
      <c r="O167" s="2">
        <v>3.84</v>
      </c>
      <c r="P167" s="2">
        <v>3.84</v>
      </c>
      <c r="Q167" s="2">
        <v>11.5395</v>
      </c>
      <c r="R167" s="2" t="s">
        <v>439</v>
      </c>
      <c r="T167" s="27">
        <v>0</v>
      </c>
      <c r="U167" s="27"/>
      <c r="V167" s="27"/>
      <c r="W167">
        <v>0</v>
      </c>
      <c r="Z167">
        <v>0</v>
      </c>
      <c r="AC167" s="2">
        <v>2</v>
      </c>
      <c r="AD167">
        <v>14</v>
      </c>
      <c r="AE167" s="57">
        <f t="shared" si="2"/>
        <v>170.15685120000001</v>
      </c>
      <c r="AF167" s="59">
        <v>0</v>
      </c>
      <c r="AG167" s="57">
        <v>0</v>
      </c>
      <c r="AH167" s="57">
        <v>0</v>
      </c>
      <c r="AI167" s="53"/>
      <c r="AL167" s="30">
        <v>1.9090909090909089</v>
      </c>
      <c r="AM167" s="30">
        <v>2.545454545454545</v>
      </c>
      <c r="AN167" s="30">
        <v>0.54545454545454541</v>
      </c>
      <c r="AO167" s="30">
        <v>2.9090909090909092</v>
      </c>
      <c r="AP167" s="30">
        <v>0.2413793103448276</v>
      </c>
      <c r="AQ167" s="30">
        <v>0.32183908045977011</v>
      </c>
      <c r="AR167" s="30">
        <v>6.8965517241379309E-2</v>
      </c>
      <c r="AS167" s="30">
        <v>0.36781609195402298</v>
      </c>
      <c r="AT167" s="27">
        <v>0.79</v>
      </c>
      <c r="AU167" s="27">
        <v>3.44</v>
      </c>
      <c r="AV167" s="27">
        <v>2.65</v>
      </c>
      <c r="AW167" s="27">
        <v>2.6372727272727272</v>
      </c>
      <c r="AX167">
        <v>2.6372727272727272</v>
      </c>
      <c r="AY167">
        <v>5.967615153519545</v>
      </c>
      <c r="BC167" s="65">
        <v>7</v>
      </c>
      <c r="BG167">
        <v>0</v>
      </c>
      <c r="BH167">
        <v>0</v>
      </c>
      <c r="BI167">
        <v>0</v>
      </c>
    </row>
    <row r="168" spans="1:61" x14ac:dyDescent="0.3">
      <c r="A168" s="2" t="s">
        <v>145</v>
      </c>
      <c r="B168" s="15" t="s">
        <v>773</v>
      </c>
      <c r="C168" s="15"/>
      <c r="F168" s="2">
        <v>4.1500000000000004</v>
      </c>
      <c r="G168" s="2" t="s">
        <v>135</v>
      </c>
      <c r="H168" s="11">
        <v>-1</v>
      </c>
      <c r="I168">
        <v>-1</v>
      </c>
      <c r="J168"/>
      <c r="L168" s="27">
        <v>0</v>
      </c>
      <c r="M168">
        <v>0</v>
      </c>
      <c r="N168">
        <v>0</v>
      </c>
      <c r="O168" s="2">
        <v>3.85</v>
      </c>
      <c r="P168" s="2">
        <v>3.85</v>
      </c>
      <c r="Q168" s="2">
        <v>10.95</v>
      </c>
      <c r="R168" s="2" t="s">
        <v>439</v>
      </c>
      <c r="T168" s="27">
        <v>0</v>
      </c>
      <c r="U168" s="27"/>
      <c r="V168" s="27"/>
      <c r="W168">
        <v>0</v>
      </c>
      <c r="Z168">
        <v>0</v>
      </c>
      <c r="AC168" s="2">
        <v>2</v>
      </c>
      <c r="AD168">
        <v>14</v>
      </c>
      <c r="AE168" s="57">
        <f t="shared" si="2"/>
        <v>162.306375</v>
      </c>
      <c r="AF168" s="59">
        <v>0</v>
      </c>
      <c r="AG168" s="57">
        <v>0</v>
      </c>
      <c r="AH168" s="57">
        <v>0</v>
      </c>
      <c r="AI168" s="53"/>
      <c r="AL168" s="30">
        <v>1.9090909090909089</v>
      </c>
      <c r="AM168" s="30">
        <v>2.545454545454545</v>
      </c>
      <c r="AN168" s="30">
        <v>0.54545454545454541</v>
      </c>
      <c r="AO168" s="30">
        <v>3.0909090909090908</v>
      </c>
      <c r="AP168" s="30">
        <v>0.2359550561797753</v>
      </c>
      <c r="AQ168" s="30">
        <v>0.3146067415730337</v>
      </c>
      <c r="AR168" s="30">
        <v>6.7415730337078636E-2</v>
      </c>
      <c r="AS168" s="30">
        <v>0.38202247191011229</v>
      </c>
      <c r="AT168" s="27">
        <v>1.17</v>
      </c>
      <c r="AU168" s="27">
        <v>3.44</v>
      </c>
      <c r="AV168" s="27">
        <v>2.27</v>
      </c>
      <c r="AW168" s="27">
        <v>2.7681818181818181</v>
      </c>
      <c r="AX168">
        <v>2.768181818181819</v>
      </c>
      <c r="AY168">
        <v>6.4299203045319091</v>
      </c>
      <c r="BC168" s="65">
        <v>7</v>
      </c>
      <c r="BG168">
        <v>0</v>
      </c>
      <c r="BH168">
        <v>0</v>
      </c>
      <c r="BI168">
        <v>0</v>
      </c>
    </row>
    <row r="169" spans="1:61" x14ac:dyDescent="0.3">
      <c r="A169" s="2" t="s">
        <v>146</v>
      </c>
      <c r="B169" s="15" t="s">
        <v>774</v>
      </c>
      <c r="C169" s="15"/>
      <c r="F169" s="2">
        <v>4.25</v>
      </c>
      <c r="G169" s="2" t="s">
        <v>135</v>
      </c>
      <c r="H169" s="11">
        <v>-1</v>
      </c>
      <c r="I169">
        <v>-1</v>
      </c>
      <c r="J169"/>
      <c r="L169" s="27">
        <v>0</v>
      </c>
      <c r="M169">
        <v>0</v>
      </c>
      <c r="N169">
        <v>0</v>
      </c>
      <c r="O169" s="2">
        <v>3.88</v>
      </c>
      <c r="P169" s="2">
        <v>3.88</v>
      </c>
      <c r="Q169" s="2">
        <v>11.54</v>
      </c>
      <c r="R169" s="2" t="s">
        <v>439</v>
      </c>
      <c r="T169" s="27">
        <v>0</v>
      </c>
      <c r="U169" s="27"/>
      <c r="V169" s="27"/>
      <c r="W169">
        <v>0</v>
      </c>
      <c r="Z169">
        <v>0</v>
      </c>
      <c r="AC169" s="2">
        <v>2</v>
      </c>
      <c r="AD169">
        <v>14</v>
      </c>
      <c r="AE169" s="57">
        <f t="shared" si="2"/>
        <v>173.72777599999998</v>
      </c>
      <c r="AF169" s="59">
        <v>0</v>
      </c>
      <c r="AG169" s="57">
        <v>0</v>
      </c>
      <c r="AH169" s="57">
        <v>0</v>
      </c>
      <c r="AI169" s="53"/>
      <c r="AL169" s="30">
        <v>1.9090909090909089</v>
      </c>
      <c r="AM169" s="30">
        <v>2.545454545454545</v>
      </c>
      <c r="AN169" s="30">
        <v>0.54545454545454541</v>
      </c>
      <c r="AO169" s="30">
        <v>3.0909090909090908</v>
      </c>
      <c r="AP169" s="30">
        <v>0.2359550561797753</v>
      </c>
      <c r="AQ169" s="30">
        <v>0.3146067415730337</v>
      </c>
      <c r="AR169" s="30">
        <v>6.7415730337078636E-2</v>
      </c>
      <c r="AS169" s="30">
        <v>0.38202247191011229</v>
      </c>
      <c r="AT169" s="27">
        <v>0.93</v>
      </c>
      <c r="AU169" s="27">
        <v>3.44</v>
      </c>
      <c r="AV169" s="27">
        <v>2.5099999999999998</v>
      </c>
      <c r="AW169" s="27">
        <v>2.6527272727272728</v>
      </c>
      <c r="AX169">
        <v>2.6527272727272719</v>
      </c>
      <c r="AY169">
        <v>6.0360098777272722</v>
      </c>
      <c r="BC169" s="65">
        <v>7</v>
      </c>
      <c r="BG169">
        <v>0</v>
      </c>
      <c r="BH169">
        <v>0</v>
      </c>
      <c r="BI169">
        <v>0</v>
      </c>
    </row>
    <row r="170" spans="1:61" x14ac:dyDescent="0.3">
      <c r="A170" s="2" t="s">
        <v>13</v>
      </c>
      <c r="B170" s="15" t="s">
        <v>702</v>
      </c>
      <c r="C170" s="15"/>
      <c r="F170" s="2">
        <v>4.25</v>
      </c>
      <c r="G170" s="2" t="s">
        <v>135</v>
      </c>
      <c r="H170" s="11">
        <v>-1</v>
      </c>
      <c r="I170">
        <v>-1</v>
      </c>
      <c r="J170"/>
      <c r="L170" s="27">
        <v>0</v>
      </c>
      <c r="M170">
        <v>0</v>
      </c>
      <c r="N170">
        <v>0</v>
      </c>
      <c r="O170" s="2">
        <v>3.85</v>
      </c>
      <c r="P170" s="2">
        <v>3.85</v>
      </c>
      <c r="Q170" s="2">
        <v>11.3</v>
      </c>
      <c r="R170" s="2" t="s">
        <v>439</v>
      </c>
      <c r="T170" s="27">
        <v>0</v>
      </c>
      <c r="U170" s="27"/>
      <c r="V170" s="27"/>
      <c r="W170">
        <v>0</v>
      </c>
      <c r="Z170">
        <v>0</v>
      </c>
      <c r="AC170" s="2">
        <v>2</v>
      </c>
      <c r="AD170">
        <v>14</v>
      </c>
      <c r="AE170" s="57">
        <f t="shared" si="2"/>
        <v>167.49425000000002</v>
      </c>
      <c r="AF170" s="59">
        <v>0</v>
      </c>
      <c r="AG170" s="57">
        <v>0</v>
      </c>
      <c r="AH170" s="57">
        <v>0</v>
      </c>
      <c r="AI170" s="53"/>
      <c r="AL170" s="30">
        <v>1.9090909090909089</v>
      </c>
      <c r="AM170" s="30">
        <v>2.545454545454545</v>
      </c>
      <c r="AN170" s="30">
        <v>0.54545454545454541</v>
      </c>
      <c r="AO170" s="30">
        <v>3.0909090909090908</v>
      </c>
      <c r="AP170" s="30">
        <v>0.2359550561797753</v>
      </c>
      <c r="AQ170" s="30">
        <v>0.3146067415730337</v>
      </c>
      <c r="AR170" s="30">
        <v>6.7415730337078636E-2</v>
      </c>
      <c r="AS170" s="30">
        <v>0.38202247191011229</v>
      </c>
      <c r="AT170" s="27">
        <v>0.82</v>
      </c>
      <c r="AU170" s="27">
        <v>3.44</v>
      </c>
      <c r="AV170" s="27">
        <v>2.62</v>
      </c>
      <c r="AW170" s="27">
        <v>2.642727272727273</v>
      </c>
      <c r="AX170">
        <v>2.642727272727273</v>
      </c>
      <c r="AY170">
        <v>5.9894662913636356</v>
      </c>
      <c r="BC170" s="65">
        <v>7</v>
      </c>
      <c r="BG170">
        <v>0</v>
      </c>
      <c r="BH170">
        <v>0</v>
      </c>
      <c r="BI170">
        <v>0</v>
      </c>
    </row>
    <row r="171" spans="1:61" x14ac:dyDescent="0.3">
      <c r="A171" s="2" t="s">
        <v>147</v>
      </c>
      <c r="B171" s="15" t="s">
        <v>775</v>
      </c>
      <c r="C171" s="15"/>
      <c r="F171" s="2">
        <v>4.25</v>
      </c>
      <c r="G171" s="2" t="s">
        <v>135</v>
      </c>
      <c r="H171" s="11">
        <v>-1</v>
      </c>
      <c r="I171">
        <v>-1</v>
      </c>
      <c r="J171"/>
      <c r="L171" s="27">
        <v>0</v>
      </c>
      <c r="M171">
        <v>0</v>
      </c>
      <c r="N171">
        <v>0</v>
      </c>
      <c r="O171" s="2">
        <v>3.76</v>
      </c>
      <c r="P171" s="2">
        <v>3.76</v>
      </c>
      <c r="Q171" s="2">
        <v>11.41</v>
      </c>
      <c r="R171" s="2" t="s">
        <v>439</v>
      </c>
      <c r="T171" s="27">
        <v>0</v>
      </c>
      <c r="U171" s="27"/>
      <c r="V171" s="27"/>
      <c r="W171">
        <v>0</v>
      </c>
      <c r="Z171">
        <v>0</v>
      </c>
      <c r="AC171" s="2">
        <v>2</v>
      </c>
      <c r="AD171">
        <v>14</v>
      </c>
      <c r="AE171" s="57">
        <f t="shared" si="2"/>
        <v>161.31001599999999</v>
      </c>
      <c r="AF171" s="59">
        <v>0</v>
      </c>
      <c r="AG171" s="57">
        <v>0</v>
      </c>
      <c r="AH171" s="57">
        <v>0</v>
      </c>
      <c r="AI171" s="53"/>
      <c r="AL171" s="30">
        <v>1.9090909090909089</v>
      </c>
      <c r="AM171" s="30">
        <v>2.545454545454545</v>
      </c>
      <c r="AN171" s="30">
        <v>0.54545454545454541</v>
      </c>
      <c r="AO171" s="30">
        <v>3.0909090909090908</v>
      </c>
      <c r="AP171" s="30">
        <v>0.2359550561797753</v>
      </c>
      <c r="AQ171" s="30">
        <v>0.3146067415730337</v>
      </c>
      <c r="AR171" s="30">
        <v>6.7415730337078636E-2</v>
      </c>
      <c r="AS171" s="30">
        <v>0.38202247191011229</v>
      </c>
      <c r="AT171" s="27">
        <v>0.79</v>
      </c>
      <c r="AU171" s="27">
        <v>3.44</v>
      </c>
      <c r="AV171" s="27">
        <v>2.65</v>
      </c>
      <c r="AW171" s="27">
        <v>2.64</v>
      </c>
      <c r="AX171">
        <v>2.64</v>
      </c>
      <c r="AY171">
        <v>5.9759431853377274</v>
      </c>
      <c r="BC171" s="65">
        <v>7</v>
      </c>
      <c r="BG171">
        <v>0</v>
      </c>
      <c r="BH171">
        <v>0</v>
      </c>
      <c r="BI171">
        <v>0</v>
      </c>
    </row>
    <row r="172" spans="1:61" x14ac:dyDescent="0.3">
      <c r="A172" s="2" t="s">
        <v>148</v>
      </c>
      <c r="B172" s="15" t="s">
        <v>776</v>
      </c>
      <c r="C172" s="15"/>
      <c r="F172" s="2">
        <v>3.2</v>
      </c>
      <c r="G172" s="2" t="s">
        <v>149</v>
      </c>
      <c r="H172" s="11" t="s">
        <v>581</v>
      </c>
      <c r="I172" t="s">
        <v>657</v>
      </c>
      <c r="J172"/>
      <c r="L172" s="27">
        <v>1</v>
      </c>
      <c r="M172">
        <v>2</v>
      </c>
      <c r="N172">
        <v>0</v>
      </c>
      <c r="O172" s="2">
        <v>3.85</v>
      </c>
      <c r="P172" s="2">
        <v>3.85</v>
      </c>
      <c r="Q172" s="2">
        <v>28.361999999999998</v>
      </c>
      <c r="R172" s="2" t="s">
        <v>440</v>
      </c>
      <c r="T172" s="27">
        <v>14.183127929999999</v>
      </c>
      <c r="U172" s="27">
        <v>14.183127929999999</v>
      </c>
      <c r="V172" s="27">
        <v>14.183127929999999</v>
      </c>
      <c r="W172">
        <v>3.8515000000000001</v>
      </c>
      <c r="X172">
        <v>3.8515000000000001</v>
      </c>
      <c r="Y172">
        <v>28.338999999999999</v>
      </c>
      <c r="Z172">
        <v>0</v>
      </c>
      <c r="AD172">
        <v>20</v>
      </c>
      <c r="AE172" s="57">
        <f t="shared" si="2"/>
        <v>420.39574500000003</v>
      </c>
      <c r="AF172" s="59">
        <v>215.8165104701838</v>
      </c>
      <c r="AG172" s="57">
        <v>420.38220671275002</v>
      </c>
      <c r="AH172" s="57">
        <v>0</v>
      </c>
      <c r="AI172" s="53">
        <v>9.2671315815585423E-2</v>
      </c>
      <c r="AJ172" s="54">
        <v>9.5151505846992876E-2</v>
      </c>
      <c r="AL172" s="30">
        <v>1.9375</v>
      </c>
      <c r="AM172" s="30">
        <v>2.5</v>
      </c>
      <c r="AN172" s="30">
        <v>0.5625</v>
      </c>
      <c r="AO172" s="30">
        <v>2.625</v>
      </c>
      <c r="AP172" s="30">
        <v>0.25409836065573771</v>
      </c>
      <c r="AQ172" s="30">
        <v>0.32786885245901642</v>
      </c>
      <c r="AR172" s="30">
        <v>7.3770491803278687E-2</v>
      </c>
      <c r="AS172" s="30">
        <v>0.34426229508196721</v>
      </c>
      <c r="AT172" s="27">
        <v>0.98</v>
      </c>
      <c r="AU172" s="27">
        <v>3.44</v>
      </c>
      <c r="AV172" s="27">
        <v>2.46</v>
      </c>
      <c r="AW172" s="27">
        <v>2.6175000000000002</v>
      </c>
      <c r="AX172">
        <v>2.6175000000000002</v>
      </c>
      <c r="AY172">
        <v>6.0217141611250007</v>
      </c>
      <c r="AZ172" s="62">
        <v>0.48754533225959679</v>
      </c>
      <c r="BA172" s="62">
        <v>0</v>
      </c>
      <c r="BC172" s="65">
        <v>10</v>
      </c>
      <c r="BD172" s="65">
        <v>4.6335657907792711E-2</v>
      </c>
      <c r="BE172" s="65">
        <v>4.7575752923496438E-2</v>
      </c>
      <c r="BG172">
        <v>9.3911410831289149E-2</v>
      </c>
      <c r="BH172">
        <v>4.6955705415644568E-2</v>
      </c>
      <c r="BI172">
        <v>0.24377266612979839</v>
      </c>
    </row>
    <row r="173" spans="1:61" x14ac:dyDescent="0.3">
      <c r="A173" s="2" t="s">
        <v>63</v>
      </c>
      <c r="B173" s="15" t="s">
        <v>777</v>
      </c>
      <c r="C173" s="15"/>
      <c r="F173" s="2">
        <v>3.5</v>
      </c>
      <c r="G173" s="2" t="s">
        <v>150</v>
      </c>
      <c r="H173" s="11">
        <v>-1</v>
      </c>
      <c r="I173">
        <v>-1</v>
      </c>
      <c r="J173" t="s">
        <v>1148</v>
      </c>
      <c r="L173" s="27">
        <v>0</v>
      </c>
      <c r="M173">
        <v>0</v>
      </c>
      <c r="N173">
        <v>1</v>
      </c>
      <c r="T173" s="27">
        <v>0</v>
      </c>
      <c r="U173" s="27"/>
      <c r="V173" s="27"/>
      <c r="W173">
        <v>0</v>
      </c>
      <c r="Z173">
        <v>3.8653</v>
      </c>
      <c r="AA173">
        <v>3.8653</v>
      </c>
      <c r="AB173">
        <v>11.0131</v>
      </c>
      <c r="AD173">
        <v>20</v>
      </c>
      <c r="AE173" s="57">
        <f t="shared" si="2"/>
        <v>0</v>
      </c>
      <c r="AF173" s="59">
        <v>0</v>
      </c>
      <c r="AG173" s="57">
        <v>0</v>
      </c>
      <c r="AH173" s="57">
        <v>164.541706117579</v>
      </c>
      <c r="AI173" s="53"/>
      <c r="AK173" s="54">
        <v>0.12154973028970729</v>
      </c>
      <c r="AL173" s="30">
        <v>1.75</v>
      </c>
      <c r="AM173" s="30">
        <v>2.5</v>
      </c>
      <c r="AN173" s="30">
        <v>0.75</v>
      </c>
      <c r="AO173" s="30">
        <v>0</v>
      </c>
      <c r="AP173" s="30">
        <v>0.35</v>
      </c>
      <c r="AQ173" s="30">
        <v>0.5</v>
      </c>
      <c r="AR173" s="30">
        <v>0.15</v>
      </c>
      <c r="AS173" s="30">
        <v>0</v>
      </c>
      <c r="AT173" s="27">
        <v>1</v>
      </c>
      <c r="AU173" s="27">
        <v>3.44</v>
      </c>
      <c r="AV173" s="27">
        <v>2.44</v>
      </c>
      <c r="AW173" s="27">
        <v>2.7124999999999999</v>
      </c>
      <c r="AX173">
        <v>2.7124999999999999</v>
      </c>
      <c r="AY173">
        <v>6.264025610615688</v>
      </c>
      <c r="BB173" s="62">
        <v>0.53381265134868672</v>
      </c>
      <c r="BC173" s="65">
        <v>10</v>
      </c>
      <c r="BF173" s="65">
        <v>6.0774865144853633E-2</v>
      </c>
      <c r="BG173">
        <v>0.12154973028970729</v>
      </c>
      <c r="BH173">
        <v>6.0774865144853633E-2</v>
      </c>
      <c r="BI173">
        <v>0.53381265134868672</v>
      </c>
    </row>
    <row r="174" spans="1:61" x14ac:dyDescent="0.3">
      <c r="A174" s="2" t="s">
        <v>63</v>
      </c>
      <c r="B174" s="15" t="s">
        <v>777</v>
      </c>
      <c r="C174" s="15"/>
      <c r="F174" s="2">
        <v>3.5</v>
      </c>
      <c r="G174" s="2" t="s">
        <v>152</v>
      </c>
      <c r="H174" s="11">
        <v>-1</v>
      </c>
      <c r="I174">
        <v>-1</v>
      </c>
      <c r="J174" t="s">
        <v>1148</v>
      </c>
      <c r="L174" s="27">
        <v>0</v>
      </c>
      <c r="M174">
        <v>0</v>
      </c>
      <c r="N174">
        <v>1</v>
      </c>
      <c r="O174" s="2">
        <v>3.85</v>
      </c>
      <c r="P174" s="2">
        <v>3.85</v>
      </c>
      <c r="Q174" s="2">
        <v>29.296700000000001</v>
      </c>
      <c r="R174" s="2" t="s">
        <v>523</v>
      </c>
      <c r="S174"/>
      <c r="T174" s="27">
        <v>0</v>
      </c>
      <c r="U174" s="27"/>
      <c r="V174" s="27"/>
      <c r="W174">
        <v>0</v>
      </c>
      <c r="Z174">
        <v>3.8653</v>
      </c>
      <c r="AA174">
        <v>3.8653</v>
      </c>
      <c r="AB174">
        <v>11.0131</v>
      </c>
      <c r="AD174">
        <v>20</v>
      </c>
      <c r="AE174" s="57">
        <f t="shared" si="2"/>
        <v>434.25033575000009</v>
      </c>
      <c r="AF174" s="59">
        <v>0</v>
      </c>
      <c r="AG174" s="57">
        <v>0</v>
      </c>
      <c r="AH174" s="57">
        <v>164.541706117579</v>
      </c>
      <c r="AI174" s="53"/>
      <c r="AK174" s="54">
        <v>0.12154973028970729</v>
      </c>
      <c r="AL174" s="30">
        <v>1.75</v>
      </c>
      <c r="AM174" s="30">
        <v>2.5</v>
      </c>
      <c r="AN174" s="30">
        <v>0.75</v>
      </c>
      <c r="AO174" s="30">
        <v>0</v>
      </c>
      <c r="AP174" s="30">
        <v>0.35</v>
      </c>
      <c r="AQ174" s="30">
        <v>0.5</v>
      </c>
      <c r="AR174" s="30">
        <v>0.15</v>
      </c>
      <c r="AS174" s="30">
        <v>0</v>
      </c>
      <c r="AT174" s="27">
        <v>1</v>
      </c>
      <c r="AU174" s="27">
        <v>3.44</v>
      </c>
      <c r="AV174" s="27">
        <v>2.44</v>
      </c>
      <c r="AW174" s="27">
        <v>2.7124999999999999</v>
      </c>
      <c r="AX174">
        <v>2.7124999999999999</v>
      </c>
      <c r="AY174">
        <v>6.264025610615688</v>
      </c>
      <c r="BB174" s="62">
        <v>0.53381265134868672</v>
      </c>
      <c r="BC174" s="65">
        <v>10</v>
      </c>
      <c r="BF174" s="65">
        <v>6.0774865144853633E-2</v>
      </c>
      <c r="BG174">
        <v>0.12154973028970729</v>
      </c>
      <c r="BH174">
        <v>6.0774865144853633E-2</v>
      </c>
      <c r="BI174">
        <v>0.53381265134868672</v>
      </c>
    </row>
    <row r="175" spans="1:61" x14ac:dyDescent="0.3">
      <c r="A175" s="2" t="s">
        <v>151</v>
      </c>
      <c r="B175" s="15" t="s">
        <v>778</v>
      </c>
      <c r="C175" s="15"/>
      <c r="F175" s="2">
        <v>3.3</v>
      </c>
      <c r="G175" s="2" t="s">
        <v>152</v>
      </c>
      <c r="H175" s="11">
        <v>-1</v>
      </c>
      <c r="I175">
        <v>-1</v>
      </c>
      <c r="J175"/>
      <c r="L175" s="27">
        <v>0</v>
      </c>
      <c r="M175">
        <v>0</v>
      </c>
      <c r="N175">
        <v>0</v>
      </c>
      <c r="O175" s="2">
        <v>3.89</v>
      </c>
      <c r="P175" s="2">
        <v>3.89</v>
      </c>
      <c r="Q175" s="2">
        <v>33.299999999999997</v>
      </c>
      <c r="R175" s="2" t="s">
        <v>523</v>
      </c>
      <c r="T175" s="27">
        <v>0</v>
      </c>
      <c r="U175" s="27"/>
      <c r="V175" s="27"/>
      <c r="W175">
        <v>0</v>
      </c>
      <c r="Z175">
        <v>0</v>
      </c>
      <c r="AD175">
        <v>20</v>
      </c>
      <c r="AE175" s="57">
        <f t="shared" si="2"/>
        <v>503.89893000000001</v>
      </c>
      <c r="AF175" s="59">
        <v>0</v>
      </c>
      <c r="AG175" s="57">
        <v>0</v>
      </c>
      <c r="AH175" s="57">
        <v>0</v>
      </c>
      <c r="AI175" s="53"/>
      <c r="AL175" s="30">
        <v>1.75</v>
      </c>
      <c r="AM175" s="30">
        <v>2.5</v>
      </c>
      <c r="AN175" s="30">
        <v>0.75</v>
      </c>
      <c r="AO175" s="30">
        <v>0</v>
      </c>
      <c r="AP175" s="30">
        <v>0.35</v>
      </c>
      <c r="AQ175" s="30">
        <v>0.5</v>
      </c>
      <c r="AR175" s="30">
        <v>0.15</v>
      </c>
      <c r="AS175" s="30">
        <v>0</v>
      </c>
      <c r="AT175" s="27">
        <v>0.95</v>
      </c>
      <c r="AU175" s="27">
        <v>3.44</v>
      </c>
      <c r="AV175" s="27">
        <v>2.4900000000000002</v>
      </c>
      <c r="AW175" s="27">
        <v>2.7062499999999998</v>
      </c>
      <c r="AX175">
        <v>2.7062499999999998</v>
      </c>
      <c r="AY175">
        <v>6.2396022968656872</v>
      </c>
      <c r="BC175" s="65">
        <v>10</v>
      </c>
      <c r="BG175">
        <v>0</v>
      </c>
      <c r="BH175">
        <v>0</v>
      </c>
      <c r="BI175">
        <v>0</v>
      </c>
    </row>
    <row r="176" spans="1:61" x14ac:dyDescent="0.3">
      <c r="A176" s="2" t="s">
        <v>153</v>
      </c>
      <c r="B176" s="15" t="s">
        <v>779</v>
      </c>
      <c r="C176" s="15"/>
      <c r="F176" s="2">
        <v>3.23</v>
      </c>
      <c r="G176" s="2" t="s">
        <v>152</v>
      </c>
      <c r="H176" s="11" t="s">
        <v>582</v>
      </c>
      <c r="I176">
        <v>-1</v>
      </c>
      <c r="J176" t="s">
        <v>1170</v>
      </c>
      <c r="L176" s="27">
        <v>1</v>
      </c>
      <c r="M176">
        <v>0</v>
      </c>
      <c r="N176">
        <v>1</v>
      </c>
      <c r="O176" s="2">
        <v>3.89</v>
      </c>
      <c r="P176" s="2">
        <v>3.89</v>
      </c>
      <c r="Q176" s="2">
        <v>21.29</v>
      </c>
      <c r="R176" s="2" t="s">
        <v>523</v>
      </c>
      <c r="T176" s="27">
        <v>3.9263319999999999</v>
      </c>
      <c r="U176" s="27">
        <v>3.9263319999999999</v>
      </c>
      <c r="V176" s="27">
        <v>10.74639</v>
      </c>
      <c r="W176">
        <v>0</v>
      </c>
      <c r="Z176">
        <v>3.8913000000000002</v>
      </c>
      <c r="AA176">
        <v>3.8913000000000002</v>
      </c>
      <c r="AB176">
        <v>10.47</v>
      </c>
      <c r="AD176">
        <v>14</v>
      </c>
      <c r="AE176" s="57">
        <f t="shared" si="2"/>
        <v>322.16240900000003</v>
      </c>
      <c r="AF176" s="59">
        <v>165.66723991337099</v>
      </c>
      <c r="AG176" s="57">
        <v>0</v>
      </c>
      <c r="AH176" s="57">
        <v>158.53899827430001</v>
      </c>
      <c r="AI176" s="53">
        <v>8.4506749839743392E-2</v>
      </c>
      <c r="AK176" s="54">
        <v>8.8306348295310685E-2</v>
      </c>
      <c r="AL176" s="30">
        <v>1.7272727272727271</v>
      </c>
      <c r="AM176" s="30">
        <v>2.545454545454545</v>
      </c>
      <c r="AN176" s="30">
        <v>0.81818181818181823</v>
      </c>
      <c r="AO176" s="30">
        <v>0</v>
      </c>
      <c r="AP176" s="30">
        <v>0.3392857142857143</v>
      </c>
      <c r="AQ176" s="30">
        <v>0.5</v>
      </c>
      <c r="AR176" s="30">
        <v>0.1607142857142857</v>
      </c>
      <c r="AS176" s="30">
        <v>0</v>
      </c>
      <c r="AT176" s="27">
        <v>1.1000000000000001</v>
      </c>
      <c r="AU176" s="27">
        <v>3.44</v>
      </c>
      <c r="AV176" s="27">
        <v>2.34</v>
      </c>
      <c r="AW176" s="27">
        <v>2.78</v>
      </c>
      <c r="AX176">
        <v>2.78</v>
      </c>
      <c r="AY176">
        <v>6.4270052227137269</v>
      </c>
      <c r="AZ176" s="62">
        <v>0.41874886813759421</v>
      </c>
      <c r="BB176" s="62">
        <v>0</v>
      </c>
      <c r="BC176" s="65">
        <v>7</v>
      </c>
      <c r="BD176" s="65">
        <v>4.2253374919871717E-2</v>
      </c>
      <c r="BF176" s="65">
        <v>4.4153174147655357E-2</v>
      </c>
      <c r="BG176">
        <v>8.6406549067527039E-2</v>
      </c>
      <c r="BH176">
        <v>4.3203274533763533E-2</v>
      </c>
      <c r="BI176">
        <v>0.20937443406879711</v>
      </c>
    </row>
    <row r="177" spans="1:61" x14ac:dyDescent="0.3">
      <c r="A177" s="2" t="s">
        <v>7</v>
      </c>
      <c r="B177" s="15" t="s">
        <v>696</v>
      </c>
      <c r="C177" s="15"/>
      <c r="F177" s="2">
        <v>3.47</v>
      </c>
      <c r="G177" s="2" t="s">
        <v>154</v>
      </c>
      <c r="H177" s="11">
        <v>-1</v>
      </c>
      <c r="I177">
        <v>-1</v>
      </c>
      <c r="J177"/>
      <c r="L177" s="27">
        <v>0</v>
      </c>
      <c r="M177">
        <v>0</v>
      </c>
      <c r="N177">
        <v>0</v>
      </c>
      <c r="O177" s="2">
        <v>7.8209999999999997</v>
      </c>
      <c r="P177" s="2">
        <v>7.7649999999999997</v>
      </c>
      <c r="Q177" s="2">
        <v>30.08</v>
      </c>
      <c r="R177" t="s">
        <v>495</v>
      </c>
      <c r="S177"/>
      <c r="T177" s="27">
        <v>0</v>
      </c>
      <c r="U177" s="27"/>
      <c r="V177" s="27"/>
      <c r="W177">
        <v>0</v>
      </c>
      <c r="Z177">
        <v>0</v>
      </c>
      <c r="AD177">
        <v>20</v>
      </c>
      <c r="AE177" s="57">
        <f t="shared" si="2"/>
        <v>1826.7603551999998</v>
      </c>
      <c r="AF177" s="59">
        <v>0</v>
      </c>
      <c r="AG177" s="57">
        <v>0</v>
      </c>
      <c r="AH177" s="57">
        <v>0</v>
      </c>
      <c r="AI177" s="53"/>
      <c r="AL177" s="30">
        <v>1.75</v>
      </c>
      <c r="AM177" s="30">
        <v>2.5</v>
      </c>
      <c r="AN177" s="30">
        <v>0.75</v>
      </c>
      <c r="AO177" s="30">
        <v>0</v>
      </c>
      <c r="AP177" s="30">
        <v>0.35</v>
      </c>
      <c r="AQ177" s="30">
        <v>0.5</v>
      </c>
      <c r="AR177" s="30">
        <v>0.15</v>
      </c>
      <c r="AS177" s="30">
        <v>0</v>
      </c>
      <c r="AT177" s="27">
        <v>0.82</v>
      </c>
      <c r="AU177" s="27">
        <v>3.44</v>
      </c>
      <c r="AV177" s="27">
        <v>2.62</v>
      </c>
      <c r="AW177" s="27">
        <v>2.62</v>
      </c>
      <c r="AX177">
        <v>2.62</v>
      </c>
      <c r="AY177">
        <v>5.9423863675000002</v>
      </c>
      <c r="BC177" s="65">
        <v>10</v>
      </c>
      <c r="BG177">
        <v>0</v>
      </c>
      <c r="BH177">
        <v>0</v>
      </c>
      <c r="BI177">
        <v>0</v>
      </c>
    </row>
    <row r="178" spans="1:61" x14ac:dyDescent="0.3">
      <c r="A178" s="2" t="s">
        <v>155</v>
      </c>
      <c r="B178" s="15" t="s">
        <v>780</v>
      </c>
      <c r="C178" s="15"/>
      <c r="F178" s="2">
        <v>3.76</v>
      </c>
      <c r="G178" s="2" t="s">
        <v>154</v>
      </c>
      <c r="H178" s="11">
        <v>-1</v>
      </c>
      <c r="I178">
        <v>-1</v>
      </c>
      <c r="J178"/>
      <c r="L178" s="27">
        <v>0</v>
      </c>
      <c r="M178">
        <v>0</v>
      </c>
      <c r="N178">
        <v>0</v>
      </c>
      <c r="O178" s="2">
        <v>7.8209999999999997</v>
      </c>
      <c r="P178" s="2">
        <v>7.7649999999999997</v>
      </c>
      <c r="Q178" s="2">
        <v>30.96</v>
      </c>
      <c r="R178" t="s">
        <v>495</v>
      </c>
      <c r="S178"/>
      <c r="T178" s="27">
        <v>0</v>
      </c>
      <c r="U178" s="27"/>
      <c r="V178" s="27"/>
      <c r="W178">
        <v>0</v>
      </c>
      <c r="Z178">
        <v>0</v>
      </c>
      <c r="AD178">
        <v>20</v>
      </c>
      <c r="AE178" s="57">
        <f t="shared" si="2"/>
        <v>1880.2028123999999</v>
      </c>
      <c r="AF178" s="59">
        <v>0</v>
      </c>
      <c r="AG178" s="57">
        <v>0</v>
      </c>
      <c r="AH178" s="57">
        <v>0</v>
      </c>
      <c r="AI178" s="53"/>
      <c r="AL178" s="30">
        <v>1.8125</v>
      </c>
      <c r="AM178" s="30">
        <v>2.5</v>
      </c>
      <c r="AN178" s="30">
        <v>0.6875</v>
      </c>
      <c r="AO178" s="30">
        <v>0.875</v>
      </c>
      <c r="AP178" s="30">
        <v>0.30851063829787229</v>
      </c>
      <c r="AQ178" s="30">
        <v>0.42553191489361702</v>
      </c>
      <c r="AR178" s="30">
        <v>0.1170212765957447</v>
      </c>
      <c r="AS178" s="30">
        <v>0.14893617021276601</v>
      </c>
      <c r="AT178" s="27">
        <v>0.82</v>
      </c>
      <c r="AU178" s="27">
        <v>3.44</v>
      </c>
      <c r="AV178" s="27">
        <v>2.62</v>
      </c>
      <c r="AW178" s="27">
        <v>2.61375</v>
      </c>
      <c r="AX178">
        <v>2.61375</v>
      </c>
      <c r="AY178">
        <v>5.9485249299999996</v>
      </c>
      <c r="BC178" s="65">
        <v>10</v>
      </c>
      <c r="BG178">
        <v>0</v>
      </c>
      <c r="BH178">
        <v>0</v>
      </c>
      <c r="BI178">
        <v>0</v>
      </c>
    </row>
    <row r="179" spans="1:61" x14ac:dyDescent="0.3">
      <c r="A179" s="2" t="s">
        <v>156</v>
      </c>
      <c r="B179" s="15" t="s">
        <v>781</v>
      </c>
      <c r="C179" s="15"/>
      <c r="F179" s="2">
        <v>3.76</v>
      </c>
      <c r="G179" s="2" t="s">
        <v>154</v>
      </c>
      <c r="H179" s="11">
        <v>-1</v>
      </c>
      <c r="I179">
        <v>-1</v>
      </c>
      <c r="J179"/>
      <c r="L179" s="27">
        <v>0</v>
      </c>
      <c r="M179">
        <v>0</v>
      </c>
      <c r="N179">
        <v>0</v>
      </c>
      <c r="O179" s="2">
        <v>7.8209999999999997</v>
      </c>
      <c r="P179" s="2">
        <v>7.7649999999999997</v>
      </c>
      <c r="Q179" s="2">
        <v>29.84</v>
      </c>
      <c r="R179" t="s">
        <v>495</v>
      </c>
      <c r="S179"/>
      <c r="T179" s="27">
        <v>0</v>
      </c>
      <c r="U179" s="27"/>
      <c r="V179" s="27"/>
      <c r="W179">
        <v>0</v>
      </c>
      <c r="Z179">
        <v>0</v>
      </c>
      <c r="AD179">
        <v>20</v>
      </c>
      <c r="AE179" s="57">
        <f t="shared" si="2"/>
        <v>1812.1851396</v>
      </c>
      <c r="AF179" s="59">
        <v>0</v>
      </c>
      <c r="AG179" s="57">
        <v>0</v>
      </c>
      <c r="AH179" s="57">
        <v>0</v>
      </c>
      <c r="AI179" s="53"/>
      <c r="AL179" s="30">
        <v>1.8666666666666669</v>
      </c>
      <c r="AM179" s="30">
        <v>2.666666666666667</v>
      </c>
      <c r="AN179" s="30">
        <v>0.46666666666666667</v>
      </c>
      <c r="AO179" s="30">
        <v>0.93333333333333335</v>
      </c>
      <c r="AP179" s="30">
        <v>0.3146067415730337</v>
      </c>
      <c r="AQ179" s="30">
        <v>0.44943820224719089</v>
      </c>
      <c r="AR179" s="30">
        <v>7.8651685393258425E-2</v>
      </c>
      <c r="AS179" s="30">
        <v>0.15730337078651679</v>
      </c>
      <c r="AT179" s="27">
        <v>0.82</v>
      </c>
      <c r="AU179" s="27">
        <v>3.44</v>
      </c>
      <c r="AV179" s="27">
        <v>2.62</v>
      </c>
      <c r="AW179" s="27">
        <v>2.6813333333333329</v>
      </c>
      <c r="AX179">
        <v>2.6813333333333329</v>
      </c>
      <c r="AY179">
        <v>6.0892180253333326</v>
      </c>
      <c r="BC179" s="65">
        <v>10</v>
      </c>
      <c r="BG179">
        <v>0</v>
      </c>
      <c r="BH179">
        <v>0</v>
      </c>
      <c r="BI179">
        <v>0</v>
      </c>
    </row>
    <row r="180" spans="1:61" x14ac:dyDescent="0.3">
      <c r="A180" s="2" t="s">
        <v>157</v>
      </c>
      <c r="B180" s="15" t="s">
        <v>782</v>
      </c>
      <c r="C180" s="15"/>
      <c r="F180" s="2">
        <v>3.91</v>
      </c>
      <c r="G180" s="2" t="s">
        <v>154</v>
      </c>
      <c r="H180" s="11">
        <v>-1</v>
      </c>
      <c r="I180">
        <v>-1</v>
      </c>
      <c r="J180"/>
      <c r="L180" s="27">
        <v>0</v>
      </c>
      <c r="M180">
        <v>0</v>
      </c>
      <c r="N180">
        <v>0</v>
      </c>
      <c r="O180" s="2">
        <v>7.8209999999999997</v>
      </c>
      <c r="P180" s="2">
        <v>7.7649999999999997</v>
      </c>
      <c r="Q180" s="2">
        <v>30.08</v>
      </c>
      <c r="R180" t="s">
        <v>495</v>
      </c>
      <c r="S180"/>
      <c r="T180" s="27">
        <v>0</v>
      </c>
      <c r="U180" s="27"/>
      <c r="V180" s="27"/>
      <c r="W180">
        <v>0</v>
      </c>
      <c r="Z180">
        <v>0</v>
      </c>
      <c r="AD180">
        <v>20</v>
      </c>
      <c r="AE180" s="57">
        <f t="shared" si="2"/>
        <v>1826.7603551999998</v>
      </c>
      <c r="AF180" s="59">
        <v>0</v>
      </c>
      <c r="AG180" s="57">
        <v>0</v>
      </c>
      <c r="AH180" s="57">
        <v>0</v>
      </c>
      <c r="AI180" s="53"/>
      <c r="AL180" s="30">
        <v>1.875</v>
      </c>
      <c r="AM180" s="30">
        <v>2.5</v>
      </c>
      <c r="AN180" s="30">
        <v>0.625</v>
      </c>
      <c r="AO180" s="30">
        <v>1.75</v>
      </c>
      <c r="AP180" s="30">
        <v>0.27777777777777779</v>
      </c>
      <c r="AQ180" s="30">
        <v>0.37037037037037029</v>
      </c>
      <c r="AR180" s="30">
        <v>9.2592592592592587E-2</v>
      </c>
      <c r="AS180" s="30">
        <v>0.25925925925925919</v>
      </c>
      <c r="AT180" s="27">
        <v>0.82</v>
      </c>
      <c r="AU180" s="27">
        <v>3.44</v>
      </c>
      <c r="AV180" s="27">
        <v>2.62</v>
      </c>
      <c r="AW180" s="27">
        <v>2.6074999999999999</v>
      </c>
      <c r="AX180">
        <v>2.6074999999999999</v>
      </c>
      <c r="AY180">
        <v>5.9546634925000008</v>
      </c>
      <c r="BC180" s="65">
        <v>10</v>
      </c>
      <c r="BG180">
        <v>0</v>
      </c>
      <c r="BH180">
        <v>0</v>
      </c>
      <c r="BI180">
        <v>0</v>
      </c>
    </row>
    <row r="181" spans="1:61" x14ac:dyDescent="0.3">
      <c r="A181" s="2" t="s">
        <v>158</v>
      </c>
      <c r="B181" s="15" t="s">
        <v>783</v>
      </c>
      <c r="C181" s="15"/>
      <c r="F181" s="2">
        <v>4.29</v>
      </c>
      <c r="G181" s="2" t="s">
        <v>154</v>
      </c>
      <c r="H181" s="11">
        <v>-1</v>
      </c>
      <c r="I181">
        <v>-1</v>
      </c>
      <c r="J181"/>
      <c r="L181" s="27">
        <v>0</v>
      </c>
      <c r="M181">
        <v>0</v>
      </c>
      <c r="N181">
        <v>0</v>
      </c>
      <c r="O181" s="2">
        <v>7.8440000000000003</v>
      </c>
      <c r="P181" s="2">
        <v>7.7690000000000001</v>
      </c>
      <c r="Q181" s="2">
        <v>29.72</v>
      </c>
      <c r="R181" t="s">
        <v>495</v>
      </c>
      <c r="S181"/>
      <c r="T181" s="27">
        <v>0</v>
      </c>
      <c r="U181" s="27"/>
      <c r="V181" s="27"/>
      <c r="W181">
        <v>0</v>
      </c>
      <c r="Z181">
        <v>0</v>
      </c>
      <c r="AD181">
        <v>20</v>
      </c>
      <c r="AE181" s="57">
        <f t="shared" si="2"/>
        <v>1811.1378699200002</v>
      </c>
      <c r="AF181" s="59">
        <v>0</v>
      </c>
      <c r="AG181" s="57">
        <v>0</v>
      </c>
      <c r="AH181" s="57">
        <v>0</v>
      </c>
      <c r="AI181" s="53"/>
      <c r="AL181" s="30">
        <v>1.9375</v>
      </c>
      <c r="AM181" s="30">
        <v>2.5</v>
      </c>
      <c r="AN181" s="30">
        <v>0.5625</v>
      </c>
      <c r="AO181" s="30">
        <v>2.625</v>
      </c>
      <c r="AP181" s="30">
        <v>0.25409836065573771</v>
      </c>
      <c r="AQ181" s="30">
        <v>0.32786885245901642</v>
      </c>
      <c r="AR181" s="30">
        <v>7.3770491803278687E-2</v>
      </c>
      <c r="AS181" s="30">
        <v>0.34426229508196721</v>
      </c>
      <c r="AT181" s="27">
        <v>0.82</v>
      </c>
      <c r="AU181" s="27">
        <v>3.44</v>
      </c>
      <c r="AV181" s="27">
        <v>2.62</v>
      </c>
      <c r="AW181" s="27">
        <v>2.6012499999999998</v>
      </c>
      <c r="AX181">
        <v>2.6012499999999998</v>
      </c>
      <c r="AY181">
        <v>5.9608020550000003</v>
      </c>
      <c r="BC181" s="65">
        <v>10</v>
      </c>
      <c r="BG181">
        <v>0</v>
      </c>
      <c r="BH181">
        <v>0</v>
      </c>
      <c r="BI181">
        <v>0</v>
      </c>
    </row>
    <row r="182" spans="1:61" x14ac:dyDescent="0.3">
      <c r="A182" s="2" t="s">
        <v>151</v>
      </c>
      <c r="B182" s="15" t="s">
        <v>778</v>
      </c>
      <c r="C182" s="15"/>
      <c r="F182" s="2">
        <v>3.5</v>
      </c>
      <c r="G182" s="2" t="s">
        <v>154</v>
      </c>
      <c r="H182" s="11">
        <v>-1</v>
      </c>
      <c r="I182">
        <v>-1</v>
      </c>
      <c r="J182"/>
      <c r="L182" s="27">
        <v>0</v>
      </c>
      <c r="M182">
        <v>0</v>
      </c>
      <c r="N182">
        <v>0</v>
      </c>
      <c r="O182" s="2">
        <f>3.907*2</f>
        <v>7.8140000000000001</v>
      </c>
      <c r="P182" s="2">
        <f>3.907*2</f>
        <v>7.8140000000000001</v>
      </c>
      <c r="Q182" s="2">
        <v>33.06</v>
      </c>
      <c r="T182" s="27">
        <v>0</v>
      </c>
      <c r="U182" s="27"/>
      <c r="V182" s="27"/>
      <c r="W182">
        <v>0</v>
      </c>
      <c r="Z182">
        <v>0</v>
      </c>
      <c r="AD182">
        <v>20</v>
      </c>
      <c r="AE182" s="57">
        <f t="shared" si="2"/>
        <v>2018.5971837600002</v>
      </c>
      <c r="AF182" s="59">
        <v>0</v>
      </c>
      <c r="AG182" s="57">
        <v>0</v>
      </c>
      <c r="AH182" s="57">
        <v>0</v>
      </c>
      <c r="AI182" s="53"/>
      <c r="AL182" s="30">
        <v>1.75</v>
      </c>
      <c r="AM182" s="30">
        <v>2.5</v>
      </c>
      <c r="AN182" s="30">
        <v>0.75</v>
      </c>
      <c r="AO182" s="30">
        <v>0</v>
      </c>
      <c r="AP182" s="30">
        <v>0.35</v>
      </c>
      <c r="AQ182" s="30">
        <v>0.5</v>
      </c>
      <c r="AR182" s="30">
        <v>0.15</v>
      </c>
      <c r="AS182" s="30">
        <v>0</v>
      </c>
      <c r="AT182" s="27">
        <v>0.95</v>
      </c>
      <c r="AU182" s="27">
        <v>3.44</v>
      </c>
      <c r="AV182" s="27">
        <v>2.4900000000000002</v>
      </c>
      <c r="AW182" s="27">
        <v>2.7062499999999998</v>
      </c>
      <c r="AX182">
        <v>2.7062499999999998</v>
      </c>
      <c r="AY182">
        <v>6.2396022968656872</v>
      </c>
      <c r="BC182" s="65">
        <v>10</v>
      </c>
      <c r="BG182">
        <v>0</v>
      </c>
      <c r="BH182">
        <v>0</v>
      </c>
      <c r="BI182">
        <v>0</v>
      </c>
    </row>
    <row r="183" spans="1:61" x14ac:dyDescent="0.3">
      <c r="A183" s="2" t="s">
        <v>159</v>
      </c>
      <c r="B183" s="15" t="s">
        <v>784</v>
      </c>
      <c r="C183" s="15"/>
      <c r="F183" s="2">
        <v>3.77</v>
      </c>
      <c r="G183" s="2" t="s">
        <v>154</v>
      </c>
      <c r="H183" s="11">
        <v>-1</v>
      </c>
      <c r="I183">
        <v>-1</v>
      </c>
      <c r="J183"/>
      <c r="L183" s="27">
        <v>0</v>
      </c>
      <c r="M183">
        <v>0</v>
      </c>
      <c r="N183">
        <v>0</v>
      </c>
      <c r="O183" s="2">
        <f t="shared" ref="O183:P186" si="3">3.907*2</f>
        <v>7.8140000000000001</v>
      </c>
      <c r="P183" s="2">
        <f t="shared" si="3"/>
        <v>7.8140000000000001</v>
      </c>
      <c r="Q183" s="2">
        <v>32.86</v>
      </c>
      <c r="T183" s="27">
        <v>0</v>
      </c>
      <c r="U183" s="27"/>
      <c r="V183" s="27"/>
      <c r="W183">
        <v>0</v>
      </c>
      <c r="Z183">
        <v>0</v>
      </c>
      <c r="AD183">
        <v>20</v>
      </c>
      <c r="AE183" s="57">
        <f t="shared" si="2"/>
        <v>2006.3854645599999</v>
      </c>
      <c r="AF183" s="59">
        <v>0</v>
      </c>
      <c r="AG183" s="57">
        <v>0</v>
      </c>
      <c r="AH183" s="57">
        <v>0</v>
      </c>
      <c r="AI183" s="53"/>
      <c r="AL183" s="30">
        <v>1.8125</v>
      </c>
      <c r="AM183" s="30">
        <v>2.5</v>
      </c>
      <c r="AN183" s="30">
        <v>0.6875</v>
      </c>
      <c r="AO183" s="30">
        <v>0.875</v>
      </c>
      <c r="AP183" s="30">
        <v>0.30851063829787229</v>
      </c>
      <c r="AQ183" s="30">
        <v>0.42553191489361702</v>
      </c>
      <c r="AR183" s="30">
        <v>0.1170212765957447</v>
      </c>
      <c r="AS183" s="30">
        <v>0.14893617021276601</v>
      </c>
      <c r="AT183" s="27">
        <v>0.95</v>
      </c>
      <c r="AU183" s="27">
        <v>3.44</v>
      </c>
      <c r="AV183" s="27">
        <v>2.4900000000000002</v>
      </c>
      <c r="AW183" s="27">
        <v>2.7</v>
      </c>
      <c r="AX183">
        <v>2.7</v>
      </c>
      <c r="AY183">
        <v>6.2457408593656876</v>
      </c>
      <c r="BC183" s="65">
        <v>10</v>
      </c>
      <c r="BG183">
        <v>0</v>
      </c>
      <c r="BH183">
        <v>0</v>
      </c>
      <c r="BI183">
        <v>0</v>
      </c>
    </row>
    <row r="184" spans="1:61" x14ac:dyDescent="0.3">
      <c r="A184" s="2" t="s">
        <v>160</v>
      </c>
      <c r="B184" s="15" t="s">
        <v>785</v>
      </c>
      <c r="C184" s="15"/>
      <c r="F184" s="2">
        <v>3.8</v>
      </c>
      <c r="G184" s="2" t="s">
        <v>154</v>
      </c>
      <c r="H184" s="11">
        <v>-1</v>
      </c>
      <c r="I184">
        <v>-1</v>
      </c>
      <c r="J184"/>
      <c r="L184" s="27">
        <v>0</v>
      </c>
      <c r="M184">
        <v>0</v>
      </c>
      <c r="N184">
        <v>0</v>
      </c>
      <c r="O184" s="2">
        <f t="shared" si="3"/>
        <v>7.8140000000000001</v>
      </c>
      <c r="P184" s="2">
        <f t="shared" si="3"/>
        <v>7.8140000000000001</v>
      </c>
      <c r="Q184" s="2">
        <v>32.42</v>
      </c>
      <c r="T184" s="27">
        <v>0</v>
      </c>
      <c r="U184" s="27"/>
      <c r="V184" s="27"/>
      <c r="W184">
        <v>0</v>
      </c>
      <c r="Z184">
        <v>0</v>
      </c>
      <c r="AD184">
        <v>20</v>
      </c>
      <c r="AE184" s="57">
        <f t="shared" si="2"/>
        <v>1979.5196823200001</v>
      </c>
      <c r="AF184" s="59">
        <v>0</v>
      </c>
      <c r="AG184" s="57">
        <v>0</v>
      </c>
      <c r="AH184" s="57">
        <v>0</v>
      </c>
      <c r="AI184" s="53"/>
      <c r="AL184" s="30">
        <v>1.8666666666666669</v>
      </c>
      <c r="AM184" s="30">
        <v>2.666666666666667</v>
      </c>
      <c r="AN184" s="30">
        <v>0.46666666666666667</v>
      </c>
      <c r="AO184" s="30">
        <v>0.93333333333333335</v>
      </c>
      <c r="AP184" s="30">
        <v>0.3146067415730337</v>
      </c>
      <c r="AQ184" s="30">
        <v>0.44943820224719089</v>
      </c>
      <c r="AR184" s="30">
        <v>7.8651685393258425E-2</v>
      </c>
      <c r="AS184" s="30">
        <v>0.15730337078651679</v>
      </c>
      <c r="AT184" s="27">
        <v>0.95</v>
      </c>
      <c r="AU184" s="27">
        <v>3.44</v>
      </c>
      <c r="AV184" s="27">
        <v>2.4900000000000002</v>
      </c>
      <c r="AW184" s="27">
        <v>2.773333333333333</v>
      </c>
      <c r="AX184">
        <v>2.773333333333333</v>
      </c>
      <c r="AY184">
        <v>6.4062483499900669</v>
      </c>
      <c r="BC184" s="65">
        <v>10</v>
      </c>
      <c r="BG184">
        <v>0</v>
      </c>
      <c r="BH184">
        <v>0</v>
      </c>
      <c r="BI184">
        <v>0</v>
      </c>
    </row>
    <row r="185" spans="1:61" x14ac:dyDescent="0.3">
      <c r="A185" s="2" t="s">
        <v>161</v>
      </c>
      <c r="B185" s="15" t="s">
        <v>786</v>
      </c>
      <c r="C185" s="15"/>
      <c r="F185" s="2">
        <v>3.92</v>
      </c>
      <c r="G185" s="2" t="s">
        <v>154</v>
      </c>
      <c r="H185" s="11">
        <v>-1</v>
      </c>
      <c r="I185">
        <v>-1</v>
      </c>
      <c r="J185"/>
      <c r="L185" s="27">
        <v>0</v>
      </c>
      <c r="M185">
        <v>0</v>
      </c>
      <c r="N185">
        <v>0</v>
      </c>
      <c r="O185" s="2">
        <f t="shared" si="3"/>
        <v>7.8140000000000001</v>
      </c>
      <c r="P185" s="2">
        <f t="shared" si="3"/>
        <v>7.8140000000000001</v>
      </c>
      <c r="Q185" s="2">
        <v>32.58</v>
      </c>
      <c r="T185" s="27">
        <v>0</v>
      </c>
      <c r="U185" s="27"/>
      <c r="V185" s="27"/>
      <c r="W185">
        <v>0</v>
      </c>
      <c r="Z185">
        <v>0</v>
      </c>
      <c r="AD185">
        <v>20</v>
      </c>
      <c r="AE185" s="57">
        <f t="shared" si="2"/>
        <v>1989.28905768</v>
      </c>
      <c r="AF185" s="59">
        <v>0</v>
      </c>
      <c r="AG185" s="57">
        <v>0</v>
      </c>
      <c r="AH185" s="57">
        <v>0</v>
      </c>
      <c r="AI185" s="53"/>
      <c r="AL185" s="30">
        <v>1.875</v>
      </c>
      <c r="AM185" s="30">
        <v>2.5</v>
      </c>
      <c r="AN185" s="30">
        <v>0.625</v>
      </c>
      <c r="AO185" s="30">
        <v>1.75</v>
      </c>
      <c r="AP185" s="30">
        <v>0.27777777777777779</v>
      </c>
      <c r="AQ185" s="30">
        <v>0.37037037037037029</v>
      </c>
      <c r="AR185" s="30">
        <v>9.2592592592592587E-2</v>
      </c>
      <c r="AS185" s="30">
        <v>0.25925925925925919</v>
      </c>
      <c r="AT185" s="27">
        <v>0.95</v>
      </c>
      <c r="AU185" s="27">
        <v>3.44</v>
      </c>
      <c r="AV185" s="27">
        <v>2.4900000000000002</v>
      </c>
      <c r="AW185" s="27">
        <v>2.6937500000000001</v>
      </c>
      <c r="AX185">
        <v>2.6937500000000001</v>
      </c>
      <c r="AY185">
        <v>6.2518794218656879</v>
      </c>
      <c r="BC185" s="65">
        <v>10</v>
      </c>
      <c r="BG185">
        <v>0</v>
      </c>
      <c r="BH185">
        <v>0</v>
      </c>
      <c r="BI185">
        <v>0</v>
      </c>
    </row>
    <row r="186" spans="1:61" x14ac:dyDescent="0.3">
      <c r="A186" s="2" t="s">
        <v>162</v>
      </c>
      <c r="B186" s="15" t="s">
        <v>787</v>
      </c>
      <c r="C186" s="15"/>
      <c r="F186" s="2">
        <v>4.25</v>
      </c>
      <c r="G186" s="2" t="s">
        <v>154</v>
      </c>
      <c r="H186" s="11">
        <v>-1</v>
      </c>
      <c r="I186">
        <v>-1</v>
      </c>
      <c r="J186"/>
      <c r="L186" s="27">
        <v>0</v>
      </c>
      <c r="M186">
        <v>0</v>
      </c>
      <c r="N186">
        <v>0</v>
      </c>
      <c r="O186" s="2">
        <f t="shared" si="3"/>
        <v>7.8140000000000001</v>
      </c>
      <c r="P186" s="2">
        <f t="shared" si="3"/>
        <v>7.8140000000000001</v>
      </c>
      <c r="Q186" s="2">
        <v>31.54</v>
      </c>
      <c r="T186" s="27">
        <v>0</v>
      </c>
      <c r="U186" s="27"/>
      <c r="V186" s="27"/>
      <c r="W186">
        <v>0</v>
      </c>
      <c r="Z186">
        <v>0</v>
      </c>
      <c r="AD186">
        <v>20</v>
      </c>
      <c r="AE186" s="57">
        <f t="shared" si="2"/>
        <v>1925.78811784</v>
      </c>
      <c r="AF186" s="59">
        <v>0</v>
      </c>
      <c r="AG186" s="57">
        <v>0</v>
      </c>
      <c r="AH186" s="57">
        <v>0</v>
      </c>
      <c r="AI186" s="53"/>
      <c r="AL186" s="30">
        <v>1.9375</v>
      </c>
      <c r="AM186" s="30">
        <v>2.5</v>
      </c>
      <c r="AN186" s="30">
        <v>0.5625</v>
      </c>
      <c r="AO186" s="30">
        <v>2.625</v>
      </c>
      <c r="AP186" s="30">
        <v>0.25409836065573771</v>
      </c>
      <c r="AQ186" s="30">
        <v>0.32786885245901642</v>
      </c>
      <c r="AR186" s="30">
        <v>7.3770491803278687E-2</v>
      </c>
      <c r="AS186" s="30">
        <v>0.34426229508196721</v>
      </c>
      <c r="AT186" s="27">
        <v>0.95</v>
      </c>
      <c r="AU186" s="27">
        <v>3.44</v>
      </c>
      <c r="AV186" s="27">
        <v>2.4900000000000002</v>
      </c>
      <c r="AW186" s="27">
        <v>2.6875</v>
      </c>
      <c r="AX186">
        <v>2.6875</v>
      </c>
      <c r="AY186">
        <v>6.2580179843656882</v>
      </c>
      <c r="BC186" s="65">
        <v>10</v>
      </c>
      <c r="BG186">
        <v>0</v>
      </c>
      <c r="BH186">
        <v>0</v>
      </c>
      <c r="BI186">
        <v>0</v>
      </c>
    </row>
    <row r="187" spans="1:61" x14ac:dyDescent="0.3">
      <c r="A187" s="2" t="s">
        <v>151</v>
      </c>
      <c r="B187" s="19" t="s">
        <v>778</v>
      </c>
      <c r="C187" s="15"/>
      <c r="D187" s="2" t="s">
        <v>867</v>
      </c>
      <c r="E187" s="2">
        <v>4</v>
      </c>
      <c r="F187" s="2">
        <v>3.35</v>
      </c>
      <c r="G187" s="2" t="s">
        <v>154</v>
      </c>
      <c r="H187" s="11">
        <v>-1</v>
      </c>
      <c r="I187">
        <v>-1</v>
      </c>
      <c r="J187"/>
      <c r="L187" s="27">
        <v>0</v>
      </c>
      <c r="M187">
        <v>0</v>
      </c>
      <c r="N187">
        <v>0</v>
      </c>
      <c r="O187" s="2">
        <f>3.88*2</f>
        <v>7.76</v>
      </c>
      <c r="P187" s="2">
        <f>3.88*2</f>
        <v>7.76</v>
      </c>
      <c r="Q187" s="2">
        <v>33</v>
      </c>
      <c r="T187" s="27">
        <v>0</v>
      </c>
      <c r="U187" s="27"/>
      <c r="V187" s="27"/>
      <c r="W187">
        <v>0</v>
      </c>
      <c r="Z187">
        <v>0</v>
      </c>
      <c r="AD187">
        <v>20</v>
      </c>
      <c r="AE187" s="57">
        <f t="shared" si="2"/>
        <v>1987.1807999999999</v>
      </c>
      <c r="AF187" s="59">
        <v>0</v>
      </c>
      <c r="AG187" s="57">
        <v>0</v>
      </c>
      <c r="AH187" s="57">
        <v>0</v>
      </c>
      <c r="AI187" s="53"/>
      <c r="AL187" s="30">
        <v>1.75</v>
      </c>
      <c r="AM187" s="30">
        <v>2.5</v>
      </c>
      <c r="AN187" s="30">
        <v>0.75</v>
      </c>
      <c r="AO187" s="30">
        <v>0</v>
      </c>
      <c r="AP187" s="30">
        <v>0.35</v>
      </c>
      <c r="AQ187" s="30">
        <v>0.5</v>
      </c>
      <c r="AR187" s="30">
        <v>0.15</v>
      </c>
      <c r="AS187" s="30">
        <v>0</v>
      </c>
      <c r="AT187" s="27">
        <v>0.95</v>
      </c>
      <c r="AU187" s="27">
        <v>3.44</v>
      </c>
      <c r="AV187" s="27">
        <v>2.4900000000000002</v>
      </c>
      <c r="AW187" s="27">
        <v>2.7062499999999998</v>
      </c>
      <c r="AX187">
        <v>2.7062499999999998</v>
      </c>
      <c r="AY187">
        <v>6.2396022968656872</v>
      </c>
      <c r="BC187" s="65">
        <v>10</v>
      </c>
      <c r="BG187">
        <v>0</v>
      </c>
      <c r="BH187">
        <v>0</v>
      </c>
      <c r="BI187">
        <v>0</v>
      </c>
    </row>
    <row r="188" spans="1:61" x14ac:dyDescent="0.3">
      <c r="A188" s="2" t="s">
        <v>159</v>
      </c>
      <c r="B188" s="19" t="s">
        <v>784</v>
      </c>
      <c r="C188" s="15"/>
      <c r="D188" s="2" t="s">
        <v>867</v>
      </c>
      <c r="E188" s="2">
        <v>4</v>
      </c>
      <c r="F188" s="2">
        <v>3.74</v>
      </c>
      <c r="G188" s="2" t="s">
        <v>154</v>
      </c>
      <c r="H188" s="11">
        <v>-1</v>
      </c>
      <c r="I188">
        <v>-1</v>
      </c>
      <c r="J188"/>
      <c r="L188" s="27">
        <v>0</v>
      </c>
      <c r="M188">
        <v>0</v>
      </c>
      <c r="N188">
        <v>0</v>
      </c>
      <c r="O188" s="2">
        <f t="shared" ref="O188:P191" si="4">3.88*2</f>
        <v>7.76</v>
      </c>
      <c r="P188" s="2">
        <f t="shared" si="4"/>
        <v>7.76</v>
      </c>
      <c r="Q188" s="2">
        <v>33.08</v>
      </c>
      <c r="T188" s="27">
        <v>0</v>
      </c>
      <c r="U188" s="27"/>
      <c r="V188" s="27"/>
      <c r="W188">
        <v>0</v>
      </c>
      <c r="Z188">
        <v>0</v>
      </c>
      <c r="AD188">
        <v>20</v>
      </c>
      <c r="AE188" s="57">
        <f t="shared" si="2"/>
        <v>1991.9982079999997</v>
      </c>
      <c r="AF188" s="59">
        <v>0</v>
      </c>
      <c r="AG188" s="57">
        <v>0</v>
      </c>
      <c r="AH188" s="57">
        <v>0</v>
      </c>
      <c r="AI188" s="53"/>
      <c r="AL188" s="30">
        <v>1.8125</v>
      </c>
      <c r="AM188" s="30">
        <v>2.5</v>
      </c>
      <c r="AN188" s="30">
        <v>0.6875</v>
      </c>
      <c r="AO188" s="30">
        <v>0.875</v>
      </c>
      <c r="AP188" s="30">
        <v>0.30851063829787229</v>
      </c>
      <c r="AQ188" s="30">
        <v>0.42553191489361702</v>
      </c>
      <c r="AR188" s="30">
        <v>0.1170212765957447</v>
      </c>
      <c r="AS188" s="30">
        <v>0.14893617021276601</v>
      </c>
      <c r="AT188" s="27">
        <v>0.95</v>
      </c>
      <c r="AU188" s="27">
        <v>3.44</v>
      </c>
      <c r="AV188" s="27">
        <v>2.4900000000000002</v>
      </c>
      <c r="AW188" s="27">
        <v>2.7</v>
      </c>
      <c r="AX188">
        <v>2.7</v>
      </c>
      <c r="AY188">
        <v>6.2457408593656876</v>
      </c>
      <c r="BC188" s="65">
        <v>10</v>
      </c>
      <c r="BG188">
        <v>0</v>
      </c>
      <c r="BH188">
        <v>0</v>
      </c>
      <c r="BI188">
        <v>0</v>
      </c>
    </row>
    <row r="189" spans="1:61" x14ac:dyDescent="0.3">
      <c r="A189" s="2" t="s">
        <v>160</v>
      </c>
      <c r="B189" s="19" t="s">
        <v>785</v>
      </c>
      <c r="C189" s="15"/>
      <c r="D189" s="2" t="s">
        <v>867</v>
      </c>
      <c r="E189" s="2">
        <v>4</v>
      </c>
      <c r="F189" s="2">
        <v>3.74</v>
      </c>
      <c r="G189" s="2" t="s">
        <v>154</v>
      </c>
      <c r="H189" s="11">
        <v>-1</v>
      </c>
      <c r="I189">
        <v>-1</v>
      </c>
      <c r="J189"/>
      <c r="L189" s="27">
        <v>0</v>
      </c>
      <c r="M189">
        <v>0</v>
      </c>
      <c r="N189">
        <v>0</v>
      </c>
      <c r="O189" s="2">
        <f t="shared" si="4"/>
        <v>7.76</v>
      </c>
      <c r="P189" s="2">
        <f t="shared" si="4"/>
        <v>7.76</v>
      </c>
      <c r="Q189" s="2">
        <v>33.24</v>
      </c>
      <c r="T189" s="27">
        <v>0</v>
      </c>
      <c r="U189" s="27"/>
      <c r="V189" s="27"/>
      <c r="W189">
        <v>0</v>
      </c>
      <c r="Z189">
        <v>0</v>
      </c>
      <c r="AD189">
        <v>20</v>
      </c>
      <c r="AE189" s="57">
        <f t="shared" si="2"/>
        <v>2001.633024</v>
      </c>
      <c r="AF189" s="59">
        <v>0</v>
      </c>
      <c r="AG189" s="57">
        <v>0</v>
      </c>
      <c r="AH189" s="57">
        <v>0</v>
      </c>
      <c r="AI189" s="53"/>
      <c r="AL189" s="30">
        <v>1.8666666666666669</v>
      </c>
      <c r="AM189" s="30">
        <v>2.666666666666667</v>
      </c>
      <c r="AN189" s="30">
        <v>0.46666666666666667</v>
      </c>
      <c r="AO189" s="30">
        <v>0.93333333333333335</v>
      </c>
      <c r="AP189" s="30">
        <v>0.3146067415730337</v>
      </c>
      <c r="AQ189" s="30">
        <v>0.44943820224719089</v>
      </c>
      <c r="AR189" s="30">
        <v>7.8651685393258425E-2</v>
      </c>
      <c r="AS189" s="30">
        <v>0.15730337078651679</v>
      </c>
      <c r="AT189" s="27">
        <v>0.95</v>
      </c>
      <c r="AU189" s="27">
        <v>3.44</v>
      </c>
      <c r="AV189" s="27">
        <v>2.4900000000000002</v>
      </c>
      <c r="AW189" s="27">
        <v>2.773333333333333</v>
      </c>
      <c r="AX189">
        <v>2.773333333333333</v>
      </c>
      <c r="AY189">
        <v>6.4062483499900669</v>
      </c>
      <c r="BC189" s="65">
        <v>10</v>
      </c>
      <c r="BG189">
        <v>0</v>
      </c>
      <c r="BH189">
        <v>0</v>
      </c>
      <c r="BI189">
        <v>0</v>
      </c>
    </row>
    <row r="190" spans="1:61" x14ac:dyDescent="0.3">
      <c r="A190" s="2" t="s">
        <v>161</v>
      </c>
      <c r="B190" s="19" t="s">
        <v>786</v>
      </c>
      <c r="C190" s="15"/>
      <c r="D190" s="2" t="s">
        <v>867</v>
      </c>
      <c r="E190" s="2">
        <v>4</v>
      </c>
      <c r="F190" s="2">
        <v>3.78</v>
      </c>
      <c r="G190" s="2" t="s">
        <v>154</v>
      </c>
      <c r="H190" s="11">
        <v>-1</v>
      </c>
      <c r="I190">
        <v>-1</v>
      </c>
      <c r="J190"/>
      <c r="L190" s="27">
        <v>0</v>
      </c>
      <c r="M190">
        <v>0</v>
      </c>
      <c r="N190">
        <v>0</v>
      </c>
      <c r="O190" s="2">
        <f t="shared" si="4"/>
        <v>7.76</v>
      </c>
      <c r="P190" s="2">
        <f t="shared" si="4"/>
        <v>7.76</v>
      </c>
      <c r="Q190" s="2">
        <v>33</v>
      </c>
      <c r="T190" s="27">
        <v>0</v>
      </c>
      <c r="U190" s="27"/>
      <c r="V190" s="27"/>
      <c r="W190">
        <v>0</v>
      </c>
      <c r="Z190">
        <v>0</v>
      </c>
      <c r="AD190">
        <v>20</v>
      </c>
      <c r="AE190" s="57">
        <f t="shared" si="2"/>
        <v>1987.1807999999999</v>
      </c>
      <c r="AF190" s="59">
        <v>0</v>
      </c>
      <c r="AG190" s="57">
        <v>0</v>
      </c>
      <c r="AH190" s="57">
        <v>0</v>
      </c>
      <c r="AI190" s="53"/>
      <c r="AL190" s="30">
        <v>1.875</v>
      </c>
      <c r="AM190" s="30">
        <v>2.5</v>
      </c>
      <c r="AN190" s="30">
        <v>0.625</v>
      </c>
      <c r="AO190" s="30">
        <v>1.75</v>
      </c>
      <c r="AP190" s="30">
        <v>0.27777777777777779</v>
      </c>
      <c r="AQ190" s="30">
        <v>0.37037037037037029</v>
      </c>
      <c r="AR190" s="30">
        <v>9.2592592592592587E-2</v>
      </c>
      <c r="AS190" s="30">
        <v>0.25925925925925919</v>
      </c>
      <c r="AT190" s="27">
        <v>0.95</v>
      </c>
      <c r="AU190" s="27">
        <v>3.44</v>
      </c>
      <c r="AV190" s="27">
        <v>2.4900000000000002</v>
      </c>
      <c r="AW190" s="27">
        <v>2.6937500000000001</v>
      </c>
      <c r="AX190">
        <v>2.6937500000000001</v>
      </c>
      <c r="AY190">
        <v>6.2518794218656879</v>
      </c>
      <c r="BC190" s="65">
        <v>10</v>
      </c>
      <c r="BG190">
        <v>0</v>
      </c>
      <c r="BH190">
        <v>0</v>
      </c>
      <c r="BI190">
        <v>0</v>
      </c>
    </row>
    <row r="191" spans="1:61" x14ac:dyDescent="0.3">
      <c r="A191" s="2" t="s">
        <v>162</v>
      </c>
      <c r="B191" s="19" t="s">
        <v>787</v>
      </c>
      <c r="C191" s="15"/>
      <c r="D191" s="2" t="s">
        <v>867</v>
      </c>
      <c r="E191" s="2">
        <v>4</v>
      </c>
      <c r="F191" s="2">
        <v>3.99</v>
      </c>
      <c r="G191" s="2" t="s">
        <v>154</v>
      </c>
      <c r="H191" s="11">
        <v>-1</v>
      </c>
      <c r="I191">
        <v>-1</v>
      </c>
      <c r="J191"/>
      <c r="L191" s="27">
        <v>0</v>
      </c>
      <c r="M191">
        <v>0</v>
      </c>
      <c r="N191">
        <v>0</v>
      </c>
      <c r="O191" s="2">
        <f t="shared" si="4"/>
        <v>7.76</v>
      </c>
      <c r="P191" s="2">
        <f t="shared" si="4"/>
        <v>7.76</v>
      </c>
      <c r="Q191" s="2">
        <v>29.18</v>
      </c>
      <c r="T191" s="27">
        <v>0</v>
      </c>
      <c r="U191" s="27"/>
      <c r="V191" s="27"/>
      <c r="W191">
        <v>0</v>
      </c>
      <c r="Z191">
        <v>0</v>
      </c>
      <c r="AD191">
        <v>20</v>
      </c>
      <c r="AE191" s="57">
        <f t="shared" si="2"/>
        <v>1757.1495679999998</v>
      </c>
      <c r="AF191" s="59">
        <v>0</v>
      </c>
      <c r="AG191" s="57">
        <v>0</v>
      </c>
      <c r="AH191" s="57">
        <v>0</v>
      </c>
      <c r="AI191" s="53"/>
      <c r="AL191" s="30">
        <v>1.9375</v>
      </c>
      <c r="AM191" s="30">
        <v>2.5</v>
      </c>
      <c r="AN191" s="30">
        <v>0.5625</v>
      </c>
      <c r="AO191" s="30">
        <v>2.625</v>
      </c>
      <c r="AP191" s="30">
        <v>0.25409836065573771</v>
      </c>
      <c r="AQ191" s="30">
        <v>0.32786885245901642</v>
      </c>
      <c r="AR191" s="30">
        <v>7.3770491803278687E-2</v>
      </c>
      <c r="AS191" s="30">
        <v>0.34426229508196721</v>
      </c>
      <c r="AT191" s="27">
        <v>0.95</v>
      </c>
      <c r="AU191" s="27">
        <v>3.44</v>
      </c>
      <c r="AV191" s="27">
        <v>2.4900000000000002</v>
      </c>
      <c r="AW191" s="27">
        <v>2.6875</v>
      </c>
      <c r="AX191">
        <v>2.6875</v>
      </c>
      <c r="AY191">
        <v>6.2580179843656882</v>
      </c>
      <c r="BC191" s="65">
        <v>10</v>
      </c>
      <c r="BG191">
        <v>0</v>
      </c>
      <c r="BH191">
        <v>0</v>
      </c>
      <c r="BI191">
        <v>0</v>
      </c>
    </row>
    <row r="192" spans="1:61" x14ac:dyDescent="0.3">
      <c r="A192" s="2" t="s">
        <v>4</v>
      </c>
      <c r="B192" s="15" t="s">
        <v>693</v>
      </c>
      <c r="C192" s="15"/>
      <c r="F192" s="2">
        <v>3.5</v>
      </c>
      <c r="G192" s="2" t="s">
        <v>163</v>
      </c>
      <c r="H192" s="11" t="s">
        <v>531</v>
      </c>
      <c r="I192" t="s">
        <v>613</v>
      </c>
      <c r="J192"/>
      <c r="L192" s="27">
        <v>4</v>
      </c>
      <c r="M192">
        <v>4</v>
      </c>
      <c r="N192">
        <v>0</v>
      </c>
      <c r="T192" s="27">
        <v>7.8084429999999996</v>
      </c>
      <c r="U192" s="27">
        <v>7.8548809999999998</v>
      </c>
      <c r="V192" s="27">
        <v>15.19056011</v>
      </c>
      <c r="W192">
        <v>3.8801999999999999</v>
      </c>
      <c r="X192">
        <v>29.507999999999999</v>
      </c>
      <c r="Y192">
        <v>7.7140000000000004</v>
      </c>
      <c r="Z192">
        <v>0</v>
      </c>
      <c r="AD192">
        <v>20</v>
      </c>
      <c r="AE192" s="57">
        <f t="shared" si="2"/>
        <v>0</v>
      </c>
      <c r="AF192" s="59">
        <v>924.74694800021894</v>
      </c>
      <c r="AG192" s="57">
        <v>883.22940750240002</v>
      </c>
      <c r="AH192" s="57">
        <v>0</v>
      </c>
      <c r="AI192" s="53">
        <v>8.6510153045653584E-2</v>
      </c>
      <c r="AJ192" s="54">
        <v>9.0576694254581439E-2</v>
      </c>
      <c r="AL192" s="30">
        <v>1.75</v>
      </c>
      <c r="AM192" s="30">
        <v>2.5</v>
      </c>
      <c r="AN192" s="30">
        <v>0.75</v>
      </c>
      <c r="AO192" s="30">
        <v>0</v>
      </c>
      <c r="AP192" s="30">
        <v>0.35</v>
      </c>
      <c r="AQ192" s="30">
        <v>0.5</v>
      </c>
      <c r="AR192" s="30">
        <v>0.15</v>
      </c>
      <c r="AS192" s="30">
        <v>0</v>
      </c>
      <c r="AT192" s="27">
        <v>0.82</v>
      </c>
      <c r="AU192" s="27">
        <v>3.44</v>
      </c>
      <c r="AV192" s="27">
        <v>2.62</v>
      </c>
      <c r="AW192" s="27">
        <v>2.6262500000000002</v>
      </c>
      <c r="AX192">
        <v>2.6262500000000002</v>
      </c>
      <c r="AY192">
        <v>5.96680968125</v>
      </c>
      <c r="AZ192" s="62">
        <v>0.50555206026575039</v>
      </c>
      <c r="BA192" s="62">
        <v>0</v>
      </c>
      <c r="BC192" s="65">
        <v>10</v>
      </c>
      <c r="BD192" s="65">
        <v>4.3255076522826792E-2</v>
      </c>
      <c r="BE192" s="65">
        <v>4.5288347127290719E-2</v>
      </c>
      <c r="BG192">
        <v>8.8543423650117511E-2</v>
      </c>
      <c r="BH192">
        <v>4.4271711825058763E-2</v>
      </c>
      <c r="BI192">
        <v>0.2527760301328752</v>
      </c>
    </row>
    <row r="193" spans="1:61" x14ac:dyDescent="0.3">
      <c r="A193" s="2" t="s">
        <v>165</v>
      </c>
      <c r="B193" s="15" t="s">
        <v>788</v>
      </c>
      <c r="C193" s="15"/>
      <c r="F193" s="2">
        <v>2.84</v>
      </c>
      <c r="G193" s="2" t="s">
        <v>164</v>
      </c>
      <c r="H193" s="11">
        <v>-1</v>
      </c>
      <c r="I193">
        <v>-1</v>
      </c>
      <c r="J193"/>
      <c r="L193" s="27">
        <v>0</v>
      </c>
      <c r="M193">
        <v>0</v>
      </c>
      <c r="N193">
        <v>0</v>
      </c>
      <c r="O193" s="2">
        <v>3.97</v>
      </c>
      <c r="P193" s="2">
        <v>3.97</v>
      </c>
      <c r="Q193" s="2">
        <v>22.5</v>
      </c>
      <c r="T193" s="27">
        <v>0</v>
      </c>
      <c r="U193" s="27"/>
      <c r="V193" s="27"/>
      <c r="W193">
        <v>0</v>
      </c>
      <c r="Z193">
        <v>0</v>
      </c>
      <c r="AD193">
        <v>18</v>
      </c>
      <c r="AE193" s="57">
        <f t="shared" si="2"/>
        <v>354.62025000000006</v>
      </c>
      <c r="AF193" s="59">
        <v>0</v>
      </c>
      <c r="AG193" s="57">
        <v>0</v>
      </c>
      <c r="AH193" s="57">
        <v>0</v>
      </c>
      <c r="AI193" s="53"/>
      <c r="AL193" s="30">
        <v>1.8</v>
      </c>
      <c r="AM193" s="30">
        <v>2.4</v>
      </c>
      <c r="AN193" s="30">
        <v>1.1333333333333331</v>
      </c>
      <c r="AO193" s="30">
        <v>0</v>
      </c>
      <c r="AP193" s="30">
        <v>0.33750000000000002</v>
      </c>
      <c r="AQ193" s="30">
        <v>0.45</v>
      </c>
      <c r="AR193" s="30">
        <v>0.21249999999999999</v>
      </c>
      <c r="AS193" s="30">
        <v>0</v>
      </c>
      <c r="AT193" s="27">
        <v>0.93</v>
      </c>
      <c r="AU193" s="27">
        <v>3.44</v>
      </c>
      <c r="AV193" s="27">
        <v>2.5099999999999998</v>
      </c>
      <c r="AW193" s="27">
        <v>2.6033333333333331</v>
      </c>
      <c r="AX193">
        <v>2.6033333333333331</v>
      </c>
      <c r="AY193">
        <v>5.9143459586666669</v>
      </c>
      <c r="BC193" s="65">
        <v>9</v>
      </c>
      <c r="BG193">
        <v>0</v>
      </c>
      <c r="BH193">
        <v>0</v>
      </c>
      <c r="BI193">
        <v>0</v>
      </c>
    </row>
    <row r="194" spans="1:61" x14ac:dyDescent="0.3">
      <c r="A194" s="2" t="s">
        <v>166</v>
      </c>
      <c r="B194" s="15" t="s">
        <v>789</v>
      </c>
      <c r="C194" s="15"/>
      <c r="F194" s="2">
        <v>3.48</v>
      </c>
      <c r="G194" s="2" t="s">
        <v>164</v>
      </c>
      <c r="H194" s="11">
        <v>-1</v>
      </c>
      <c r="I194">
        <v>-1</v>
      </c>
      <c r="J194"/>
      <c r="L194" s="27">
        <v>0</v>
      </c>
      <c r="M194">
        <v>0</v>
      </c>
      <c r="N194">
        <v>0</v>
      </c>
      <c r="O194" s="2">
        <v>3.97</v>
      </c>
      <c r="P194" s="2">
        <v>3.97</v>
      </c>
      <c r="Q194" s="2">
        <v>22.5</v>
      </c>
      <c r="T194" s="27">
        <v>0</v>
      </c>
      <c r="U194" s="27"/>
      <c r="V194" s="27"/>
      <c r="W194">
        <v>0</v>
      </c>
      <c r="Z194">
        <v>0</v>
      </c>
      <c r="AC194" s="2">
        <v>3</v>
      </c>
      <c r="AD194">
        <v>18</v>
      </c>
      <c r="AE194" s="57">
        <f t="shared" si="2"/>
        <v>354.62025000000006</v>
      </c>
      <c r="AF194" s="59">
        <v>0</v>
      </c>
      <c r="AG194" s="57">
        <v>0</v>
      </c>
      <c r="AH194" s="57">
        <v>0</v>
      </c>
      <c r="AI194" s="53"/>
      <c r="AL194" s="30">
        <v>1.8</v>
      </c>
      <c r="AM194" s="30">
        <v>2.4</v>
      </c>
      <c r="AN194" s="30">
        <v>1.1333333333333331</v>
      </c>
      <c r="AO194" s="30">
        <v>0</v>
      </c>
      <c r="AP194" s="30">
        <v>0.33750000000000002</v>
      </c>
      <c r="AQ194" s="30">
        <v>0.45</v>
      </c>
      <c r="AR194" s="30">
        <v>0.21249999999999999</v>
      </c>
      <c r="AS194" s="30">
        <v>0</v>
      </c>
      <c r="AT194" s="27">
        <v>0.79</v>
      </c>
      <c r="AU194" s="27">
        <v>3.44</v>
      </c>
      <c r="AV194" s="27">
        <v>2.65</v>
      </c>
      <c r="AW194" s="27">
        <v>2.5939999999999999</v>
      </c>
      <c r="AX194">
        <v>2.5939999999999999</v>
      </c>
      <c r="AY194">
        <v>5.870297050914334</v>
      </c>
      <c r="BC194" s="65">
        <v>9</v>
      </c>
      <c r="BG194">
        <v>0</v>
      </c>
      <c r="BH194">
        <v>0</v>
      </c>
      <c r="BI194">
        <v>0</v>
      </c>
    </row>
    <row r="195" spans="1:61" s="5" customFormat="1" x14ac:dyDescent="0.3">
      <c r="A195" s="5" t="s">
        <v>167</v>
      </c>
      <c r="B195" s="41" t="s">
        <v>790</v>
      </c>
      <c r="C195" s="41"/>
      <c r="F195" s="5">
        <v>3.49</v>
      </c>
      <c r="G195" s="5" t="s">
        <v>164</v>
      </c>
      <c r="H195" s="42">
        <v>-2</v>
      </c>
      <c r="I195" s="5">
        <v>-1</v>
      </c>
      <c r="L195" s="43">
        <v>0</v>
      </c>
      <c r="M195">
        <v>0</v>
      </c>
      <c r="N195">
        <v>0</v>
      </c>
      <c r="T195" s="43">
        <v>0</v>
      </c>
      <c r="U195" s="43"/>
      <c r="V195" s="43"/>
      <c r="W195">
        <v>0</v>
      </c>
      <c r="X195"/>
      <c r="Y195"/>
      <c r="Z195">
        <v>0</v>
      </c>
      <c r="AA195"/>
      <c r="AB195"/>
      <c r="AD195" s="5">
        <v>18</v>
      </c>
      <c r="AE195" s="57">
        <f t="shared" ref="AE195:AE258" si="5">O195*P195*Q195</f>
        <v>0</v>
      </c>
      <c r="AF195" s="59">
        <v>0</v>
      </c>
      <c r="AG195" s="57">
        <v>0</v>
      </c>
      <c r="AH195" s="57">
        <v>0</v>
      </c>
      <c r="AI195" s="53"/>
      <c r="AJ195" s="54"/>
      <c r="AK195" s="54"/>
      <c r="AL195" s="5">
        <v>1.8</v>
      </c>
      <c r="AM195" s="5">
        <v>2.4</v>
      </c>
      <c r="AN195" s="5">
        <v>1.1333333333333331</v>
      </c>
      <c r="AO195" s="5">
        <v>0</v>
      </c>
      <c r="AP195" s="5">
        <v>0.33750000000000002</v>
      </c>
      <c r="AQ195" s="5">
        <v>0.45</v>
      </c>
      <c r="AR195" s="5">
        <v>0.21249999999999999</v>
      </c>
      <c r="AS195" s="5">
        <v>0</v>
      </c>
      <c r="AT195" s="43">
        <v>0.95</v>
      </c>
      <c r="AU195" s="43">
        <v>3.44</v>
      </c>
      <c r="AV195" s="43">
        <v>2.4900000000000002</v>
      </c>
      <c r="AW195" s="43">
        <v>2.6880000000000011</v>
      </c>
      <c r="AX195" s="5">
        <v>2.6880000000000002</v>
      </c>
      <c r="AY195" s="5">
        <v>6.2032136049900668</v>
      </c>
      <c r="AZ195" s="62"/>
      <c r="BA195" s="62"/>
      <c r="BB195" s="62"/>
      <c r="BC195" s="65">
        <v>9</v>
      </c>
      <c r="BD195" s="65"/>
      <c r="BE195" s="65"/>
      <c r="BF195" s="65"/>
      <c r="BG195">
        <v>0</v>
      </c>
      <c r="BH195">
        <v>0</v>
      </c>
      <c r="BI195">
        <v>0</v>
      </c>
    </row>
    <row r="196" spans="1:61" x14ac:dyDescent="0.3">
      <c r="A196" s="2" t="s">
        <v>169</v>
      </c>
      <c r="B196" s="15" t="s">
        <v>791</v>
      </c>
      <c r="C196" s="15"/>
      <c r="F196" s="2">
        <v>3.75</v>
      </c>
      <c r="G196" s="2" t="s">
        <v>168</v>
      </c>
      <c r="H196" s="11">
        <v>-1</v>
      </c>
      <c r="I196">
        <v>-1</v>
      </c>
      <c r="J196"/>
      <c r="L196" s="27">
        <v>0</v>
      </c>
      <c r="M196">
        <v>0</v>
      </c>
      <c r="N196">
        <v>0</v>
      </c>
      <c r="O196" s="2">
        <v>3.8530000000000002</v>
      </c>
      <c r="P196" s="2">
        <v>3.8530000000000002</v>
      </c>
      <c r="Q196" s="2">
        <v>29</v>
      </c>
      <c r="R196"/>
      <c r="S196"/>
      <c r="T196" s="27">
        <v>0</v>
      </c>
      <c r="U196" s="27"/>
      <c r="V196" s="27"/>
      <c r="W196">
        <v>0</v>
      </c>
      <c r="Z196">
        <v>0</v>
      </c>
      <c r="AC196" s="2">
        <v>3</v>
      </c>
      <c r="AD196">
        <v>40</v>
      </c>
      <c r="AE196" s="57">
        <f t="shared" si="5"/>
        <v>430.52266100000003</v>
      </c>
      <c r="AF196" s="59">
        <v>0</v>
      </c>
      <c r="AG196" s="57">
        <v>0</v>
      </c>
      <c r="AH196" s="57">
        <v>0</v>
      </c>
      <c r="AI196" s="53"/>
      <c r="AL196" s="30">
        <v>1.75</v>
      </c>
      <c r="AM196" s="30">
        <v>2.5</v>
      </c>
      <c r="AN196" s="30">
        <v>0.75</v>
      </c>
      <c r="AO196" s="30">
        <v>0</v>
      </c>
      <c r="AP196" s="30">
        <v>0.35</v>
      </c>
      <c r="AQ196" s="30">
        <v>0.5</v>
      </c>
      <c r="AR196" s="30">
        <v>0.15</v>
      </c>
      <c r="AS196" s="30">
        <v>0</v>
      </c>
      <c r="AT196" s="27">
        <v>1</v>
      </c>
      <c r="AU196" s="27">
        <v>3.44</v>
      </c>
      <c r="AV196" s="27">
        <v>2.44</v>
      </c>
      <c r="AW196" s="27">
        <v>2.7124999999999999</v>
      </c>
      <c r="AX196">
        <v>2.7124999999999999</v>
      </c>
      <c r="AY196">
        <v>6.264025610615688</v>
      </c>
      <c r="BC196" s="65">
        <v>20</v>
      </c>
      <c r="BG196">
        <v>0</v>
      </c>
      <c r="BH196">
        <v>0</v>
      </c>
      <c r="BI196">
        <v>0</v>
      </c>
    </row>
    <row r="197" spans="1:61" x14ac:dyDescent="0.3">
      <c r="A197" s="2" t="s">
        <v>170</v>
      </c>
      <c r="B197" s="15" t="s">
        <v>792</v>
      </c>
      <c r="C197" s="15"/>
      <c r="F197" s="2">
        <v>3.86</v>
      </c>
      <c r="G197" s="2" t="s">
        <v>168</v>
      </c>
      <c r="H197" s="11">
        <v>-1</v>
      </c>
      <c r="I197">
        <v>-1</v>
      </c>
      <c r="J197"/>
      <c r="L197" s="27">
        <v>0</v>
      </c>
      <c r="M197">
        <v>0</v>
      </c>
      <c r="N197">
        <v>0</v>
      </c>
      <c r="O197" s="2">
        <v>3.8530000000000002</v>
      </c>
      <c r="P197" s="2">
        <v>3.8530000000000002</v>
      </c>
      <c r="Q197" s="2">
        <v>31.24</v>
      </c>
      <c r="T197" s="27">
        <v>0</v>
      </c>
      <c r="U197" s="27"/>
      <c r="V197" s="27"/>
      <c r="W197">
        <v>0</v>
      </c>
      <c r="Z197">
        <v>0</v>
      </c>
      <c r="AC197" s="2">
        <v>3</v>
      </c>
      <c r="AD197">
        <v>40</v>
      </c>
      <c r="AE197" s="57">
        <f t="shared" si="5"/>
        <v>463.77682516000004</v>
      </c>
      <c r="AF197" s="59">
        <v>0</v>
      </c>
      <c r="AG197" s="57">
        <v>0</v>
      </c>
      <c r="AH197" s="57">
        <v>0</v>
      </c>
      <c r="AI197" s="53"/>
      <c r="AL197" s="30">
        <v>1.8125</v>
      </c>
      <c r="AM197" s="30">
        <v>2.5</v>
      </c>
      <c r="AN197" s="30">
        <v>0.6875</v>
      </c>
      <c r="AO197" s="30">
        <v>0.875</v>
      </c>
      <c r="AP197" s="30">
        <v>0.30851063829787229</v>
      </c>
      <c r="AQ197" s="30">
        <v>0.42553191489361702</v>
      </c>
      <c r="AR197" s="30">
        <v>0.1170212765957447</v>
      </c>
      <c r="AS197" s="30">
        <v>0.14893617021276601</v>
      </c>
      <c r="AT197" s="27">
        <v>1</v>
      </c>
      <c r="AU197" s="27">
        <v>3.44</v>
      </c>
      <c r="AV197" s="27">
        <v>2.44</v>
      </c>
      <c r="AW197" s="27">
        <v>2.7062499999999998</v>
      </c>
      <c r="AX197">
        <v>2.7062499999999998</v>
      </c>
      <c r="AY197">
        <v>6.2701641731156874</v>
      </c>
      <c r="BC197" s="65">
        <v>20</v>
      </c>
      <c r="BG197">
        <v>0</v>
      </c>
      <c r="BH197">
        <v>0</v>
      </c>
      <c r="BI197">
        <v>0</v>
      </c>
    </row>
    <row r="198" spans="1:61" x14ac:dyDescent="0.3">
      <c r="A198" s="2" t="s">
        <v>171</v>
      </c>
      <c r="B198" s="15" t="s">
        <v>793</v>
      </c>
      <c r="C198" s="15"/>
      <c r="F198" s="2">
        <v>4.01</v>
      </c>
      <c r="G198" s="2" t="s">
        <v>168</v>
      </c>
      <c r="H198" s="11">
        <v>-1</v>
      </c>
      <c r="I198">
        <v>-1</v>
      </c>
      <c r="J198"/>
      <c r="L198" s="27">
        <v>0</v>
      </c>
      <c r="M198">
        <v>0</v>
      </c>
      <c r="N198">
        <v>0</v>
      </c>
      <c r="O198" s="2">
        <v>3.8530000000000002</v>
      </c>
      <c r="P198" s="2">
        <v>3.8530000000000002</v>
      </c>
      <c r="Q198" s="2">
        <v>31.54</v>
      </c>
      <c r="T198" s="27">
        <v>0</v>
      </c>
      <c r="U198" s="27"/>
      <c r="V198" s="27"/>
      <c r="W198">
        <v>0</v>
      </c>
      <c r="Z198">
        <v>0</v>
      </c>
      <c r="AC198" s="2">
        <v>3</v>
      </c>
      <c r="AD198">
        <v>40</v>
      </c>
      <c r="AE198" s="57">
        <f t="shared" si="5"/>
        <v>468.23050786000005</v>
      </c>
      <c r="AF198" s="59">
        <v>0</v>
      </c>
      <c r="AG198" s="57">
        <v>0</v>
      </c>
      <c r="AH198" s="57">
        <v>0</v>
      </c>
      <c r="AI198" s="53"/>
      <c r="AL198" s="30">
        <v>1.84375</v>
      </c>
      <c r="AM198" s="30">
        <v>2.5</v>
      </c>
      <c r="AN198" s="30">
        <v>0.65625</v>
      </c>
      <c r="AO198" s="30">
        <v>1.3125</v>
      </c>
      <c r="AP198" s="30">
        <v>0.29207920792079212</v>
      </c>
      <c r="AQ198" s="30">
        <v>0.39603960396039611</v>
      </c>
      <c r="AR198" s="30">
        <v>0.103960396039604</v>
      </c>
      <c r="AS198" s="30">
        <v>0.20792079207920791</v>
      </c>
      <c r="AT198" s="27">
        <v>1</v>
      </c>
      <c r="AU198" s="27">
        <v>3.44</v>
      </c>
      <c r="AV198" s="27">
        <v>2.44</v>
      </c>
      <c r="AW198" s="27">
        <v>2.703125</v>
      </c>
      <c r="AX198">
        <v>2.703125</v>
      </c>
      <c r="AY198">
        <v>6.2732334543656876</v>
      </c>
      <c r="BC198" s="65">
        <v>20</v>
      </c>
      <c r="BG198">
        <v>0</v>
      </c>
      <c r="BH198">
        <v>0</v>
      </c>
      <c r="BI198">
        <v>0</v>
      </c>
    </row>
    <row r="199" spans="1:61" x14ac:dyDescent="0.3">
      <c r="A199" s="2" t="s">
        <v>172</v>
      </c>
      <c r="B199" s="15" t="s">
        <v>794</v>
      </c>
      <c r="C199" s="15"/>
      <c r="F199" s="2">
        <v>4.16</v>
      </c>
      <c r="G199" s="2" t="s">
        <v>168</v>
      </c>
      <c r="H199" s="11">
        <v>-1</v>
      </c>
      <c r="I199">
        <v>-1</v>
      </c>
      <c r="J199"/>
      <c r="L199" s="27">
        <v>0</v>
      </c>
      <c r="M199">
        <v>0</v>
      </c>
      <c r="N199">
        <v>0</v>
      </c>
      <c r="O199" s="2">
        <v>3.8530000000000002</v>
      </c>
      <c r="P199" s="2">
        <v>3.8530000000000002</v>
      </c>
      <c r="Q199" s="2">
        <v>32.4</v>
      </c>
      <c r="T199" s="27">
        <v>0</v>
      </c>
      <c r="U199" s="27"/>
      <c r="V199" s="27"/>
      <c r="W199">
        <v>0</v>
      </c>
      <c r="Z199">
        <v>0</v>
      </c>
      <c r="AC199" s="2">
        <v>3</v>
      </c>
      <c r="AD199">
        <v>40</v>
      </c>
      <c r="AE199" s="57">
        <f t="shared" si="5"/>
        <v>480.99773160000001</v>
      </c>
      <c r="AF199" s="59">
        <v>0</v>
      </c>
      <c r="AG199" s="57">
        <v>0</v>
      </c>
      <c r="AH199" s="57">
        <v>0</v>
      </c>
      <c r="AI199" s="53"/>
      <c r="AL199" s="30">
        <v>1.875</v>
      </c>
      <c r="AM199" s="30">
        <v>2.5</v>
      </c>
      <c r="AN199" s="30">
        <v>0.625</v>
      </c>
      <c r="AO199" s="30">
        <v>1.75</v>
      </c>
      <c r="AP199" s="30">
        <v>0.27777777777777779</v>
      </c>
      <c r="AQ199" s="30">
        <v>0.37037037037037029</v>
      </c>
      <c r="AR199" s="30">
        <v>9.2592592592592587E-2</v>
      </c>
      <c r="AS199" s="30">
        <v>0.25925925925925919</v>
      </c>
      <c r="AT199" s="27">
        <v>1</v>
      </c>
      <c r="AU199" s="27">
        <v>3.44</v>
      </c>
      <c r="AV199" s="27">
        <v>2.44</v>
      </c>
      <c r="AW199" s="27">
        <v>2.7</v>
      </c>
      <c r="AX199">
        <v>2.7</v>
      </c>
      <c r="AY199">
        <v>6.2763027356156877</v>
      </c>
      <c r="BC199" s="65">
        <v>20</v>
      </c>
      <c r="BG199">
        <v>0</v>
      </c>
      <c r="BH199">
        <v>0</v>
      </c>
      <c r="BI199">
        <v>0</v>
      </c>
    </row>
    <row r="200" spans="1:61" x14ac:dyDescent="0.3">
      <c r="A200" s="2" t="s">
        <v>173</v>
      </c>
      <c r="B200" s="15" t="s">
        <v>795</v>
      </c>
      <c r="C200" s="15"/>
      <c r="F200" s="2">
        <v>4.59</v>
      </c>
      <c r="G200" s="2" t="s">
        <v>168</v>
      </c>
      <c r="H200" s="11">
        <v>-1</v>
      </c>
      <c r="I200">
        <v>-1</v>
      </c>
      <c r="J200"/>
      <c r="L200" s="27">
        <v>0</v>
      </c>
      <c r="M200">
        <v>0</v>
      </c>
      <c r="N200">
        <v>0</v>
      </c>
      <c r="O200" s="2">
        <v>3.8530000000000002</v>
      </c>
      <c r="P200" s="2">
        <v>3.8530000000000002</v>
      </c>
      <c r="Q200" s="2">
        <v>32.64</v>
      </c>
      <c r="R200" t="s">
        <v>496</v>
      </c>
      <c r="S200"/>
      <c r="T200" s="27">
        <v>0</v>
      </c>
      <c r="U200" s="27"/>
      <c r="V200" s="27"/>
      <c r="W200">
        <v>0</v>
      </c>
      <c r="Z200">
        <v>0</v>
      </c>
      <c r="AC200" s="2">
        <v>3</v>
      </c>
      <c r="AD200">
        <v>40</v>
      </c>
      <c r="AE200" s="57">
        <f t="shared" si="5"/>
        <v>484.56067776000003</v>
      </c>
      <c r="AF200" s="59">
        <v>0</v>
      </c>
      <c r="AG200" s="57">
        <v>0</v>
      </c>
      <c r="AH200" s="57">
        <v>0</v>
      </c>
      <c r="AI200" s="53"/>
      <c r="AL200" s="30">
        <v>1.9375</v>
      </c>
      <c r="AM200" s="30">
        <v>2.5</v>
      </c>
      <c r="AN200" s="30">
        <v>0.5625</v>
      </c>
      <c r="AO200" s="30">
        <v>2.625</v>
      </c>
      <c r="AP200" s="30">
        <v>0.25409836065573771</v>
      </c>
      <c r="AQ200" s="30">
        <v>0.32786885245901642</v>
      </c>
      <c r="AR200" s="30">
        <v>7.3770491803278687E-2</v>
      </c>
      <c r="AS200" s="30">
        <v>0.34426229508196721</v>
      </c>
      <c r="AT200" s="27">
        <v>1</v>
      </c>
      <c r="AU200" s="27">
        <v>3.44</v>
      </c>
      <c r="AV200" s="27">
        <v>2.44</v>
      </c>
      <c r="AW200" s="27">
        <v>2.6937500000000001</v>
      </c>
      <c r="AX200">
        <v>2.6937500000000001</v>
      </c>
      <c r="AY200">
        <v>6.2824412981156881</v>
      </c>
      <c r="BC200" s="65">
        <v>20</v>
      </c>
      <c r="BG200">
        <v>0</v>
      </c>
      <c r="BH200">
        <v>0</v>
      </c>
      <c r="BI200">
        <v>0</v>
      </c>
    </row>
    <row r="201" spans="1:61" x14ac:dyDescent="0.3">
      <c r="A201" s="2" t="s">
        <v>2</v>
      </c>
      <c r="B201" s="15" t="s">
        <v>691</v>
      </c>
      <c r="C201" s="15"/>
      <c r="F201" s="2">
        <v>3.3</v>
      </c>
      <c r="G201" s="2" t="s">
        <v>174</v>
      </c>
      <c r="H201" s="11" t="s">
        <v>529</v>
      </c>
      <c r="I201">
        <v>-1</v>
      </c>
      <c r="J201"/>
      <c r="L201" s="27">
        <v>2</v>
      </c>
      <c r="M201">
        <v>0</v>
      </c>
      <c r="N201">
        <v>0</v>
      </c>
      <c r="O201" s="2">
        <v>5.4763999999999999</v>
      </c>
      <c r="P201" s="2">
        <v>22.404199999999999</v>
      </c>
      <c r="Q201" s="2">
        <v>5.1576000000000004</v>
      </c>
      <c r="R201" s="2" t="s">
        <v>515</v>
      </c>
      <c r="T201" s="27">
        <v>11.92921406</v>
      </c>
      <c r="U201" s="27">
        <v>11.92921406</v>
      </c>
      <c r="V201" s="27">
        <v>11.92921406</v>
      </c>
      <c r="W201">
        <v>0</v>
      </c>
      <c r="Z201">
        <v>0</v>
      </c>
      <c r="AD201">
        <v>14</v>
      </c>
      <c r="AE201" s="57">
        <f t="shared" si="5"/>
        <v>632.80843567468798</v>
      </c>
      <c r="AF201" s="59">
        <v>349.00875366799971</v>
      </c>
      <c r="AG201" s="57">
        <v>0</v>
      </c>
      <c r="AH201" s="57">
        <v>0</v>
      </c>
      <c r="AI201" s="53">
        <v>8.0227214090553903E-2</v>
      </c>
      <c r="AL201" s="30">
        <v>1.7272727272727271</v>
      </c>
      <c r="AM201" s="30">
        <v>2.545454545454545</v>
      </c>
      <c r="AN201" s="30">
        <v>0.81818181818181823</v>
      </c>
      <c r="AO201" s="30">
        <v>0</v>
      </c>
      <c r="AP201" s="30">
        <v>0.3392857142857143</v>
      </c>
      <c r="AQ201" s="30">
        <v>0.5</v>
      </c>
      <c r="AR201" s="30">
        <v>0.1607142857142857</v>
      </c>
      <c r="AS201" s="30">
        <v>0</v>
      </c>
      <c r="AT201" s="27">
        <v>0.82</v>
      </c>
      <c r="AU201" s="27">
        <v>3.44</v>
      </c>
      <c r="AV201" s="27">
        <v>2.62</v>
      </c>
      <c r="AW201" s="27">
        <v>2.6545454545454539</v>
      </c>
      <c r="AX201">
        <v>2.6545454545454552</v>
      </c>
      <c r="AY201">
        <v>5.9865512095454543</v>
      </c>
      <c r="AZ201" s="62">
        <v>0.50734392504100967</v>
      </c>
      <c r="BC201" s="65">
        <v>7</v>
      </c>
      <c r="BD201" s="65">
        <v>4.0113607045276937E-2</v>
      </c>
      <c r="BG201">
        <v>8.0227214090553903E-2</v>
      </c>
      <c r="BH201">
        <v>4.0113607045276937E-2</v>
      </c>
      <c r="BI201">
        <v>0.50734392504100967</v>
      </c>
    </row>
    <row r="202" spans="1:61" x14ac:dyDescent="0.3">
      <c r="A202" s="2" t="s">
        <v>175</v>
      </c>
      <c r="B202" s="15" t="s">
        <v>796</v>
      </c>
      <c r="C202" s="15"/>
      <c r="F202" s="2">
        <v>2.98</v>
      </c>
      <c r="G202" s="2" t="s">
        <v>174</v>
      </c>
      <c r="H202" s="11" t="s">
        <v>583</v>
      </c>
      <c r="I202" t="s">
        <v>658</v>
      </c>
      <c r="J202"/>
      <c r="L202" s="27">
        <v>1</v>
      </c>
      <c r="M202">
        <v>2</v>
      </c>
      <c r="N202">
        <v>0</v>
      </c>
      <c r="O202" s="2">
        <v>7.7803000000000004</v>
      </c>
      <c r="P202" s="2">
        <v>7.7803000000000004</v>
      </c>
      <c r="Q202" s="2">
        <v>42.569200000000002</v>
      </c>
      <c r="R202" s="2" t="s">
        <v>516</v>
      </c>
      <c r="T202" s="27">
        <v>11.30538971</v>
      </c>
      <c r="U202" s="27">
        <v>11.30538971</v>
      </c>
      <c r="V202" s="27">
        <v>11.30538971</v>
      </c>
      <c r="W202">
        <v>3.8996</v>
      </c>
      <c r="X202">
        <v>3.8996</v>
      </c>
      <c r="Y202">
        <v>21.687999999999999</v>
      </c>
      <c r="Z202">
        <v>0</v>
      </c>
      <c r="AD202">
        <v>14</v>
      </c>
      <c r="AE202" s="57">
        <f t="shared" si="5"/>
        <v>2576.8442821368285</v>
      </c>
      <c r="AF202" s="59">
        <v>169.7295487154349</v>
      </c>
      <c r="AG202" s="57">
        <v>329.80681691007999</v>
      </c>
      <c r="AH202" s="57">
        <v>0</v>
      </c>
      <c r="AI202" s="53">
        <v>8.248416440128592E-2</v>
      </c>
      <c r="AJ202" s="54">
        <v>8.4898184526107132E-2</v>
      </c>
      <c r="AL202" s="30">
        <v>1.7272727272727271</v>
      </c>
      <c r="AM202" s="30">
        <v>2.545454545454545</v>
      </c>
      <c r="AN202" s="30">
        <v>1.7272727272727271</v>
      </c>
      <c r="AO202" s="30">
        <v>0</v>
      </c>
      <c r="AP202" s="30">
        <v>0.2878787878787879</v>
      </c>
      <c r="AQ202" s="30">
        <v>0.42424242424242431</v>
      </c>
      <c r="AR202" s="30">
        <v>0.2878787878787879</v>
      </c>
      <c r="AS202" s="30">
        <v>0</v>
      </c>
      <c r="AT202" s="27">
        <v>1.1000000000000001</v>
      </c>
      <c r="AU202" s="27">
        <v>3.44</v>
      </c>
      <c r="AV202" s="27">
        <v>2.34</v>
      </c>
      <c r="AW202" s="27">
        <v>2.7554545454545449</v>
      </c>
      <c r="AX202">
        <v>2.7554545454545449</v>
      </c>
      <c r="AY202">
        <v>6.1782631499999994</v>
      </c>
      <c r="AZ202" s="62">
        <v>0.46170510468104309</v>
      </c>
      <c r="BA202" s="62">
        <v>0</v>
      </c>
      <c r="BC202" s="65">
        <v>7</v>
      </c>
      <c r="BD202" s="65">
        <v>4.124208220064296E-2</v>
      </c>
      <c r="BE202" s="65">
        <v>4.2449092263053573E-2</v>
      </c>
      <c r="BG202">
        <v>8.3691174463696533E-2</v>
      </c>
      <c r="BH202">
        <v>4.1845587231848273E-2</v>
      </c>
      <c r="BI202">
        <v>0.23085255234052149</v>
      </c>
    </row>
    <row r="203" spans="1:61" x14ac:dyDescent="0.3">
      <c r="A203" s="2" t="s">
        <v>2</v>
      </c>
      <c r="B203" s="15" t="s">
        <v>691</v>
      </c>
      <c r="C203" s="15"/>
      <c r="F203" s="2">
        <v>3.3</v>
      </c>
      <c r="G203" s="2" t="s">
        <v>176</v>
      </c>
      <c r="H203" s="11" t="s">
        <v>529</v>
      </c>
      <c r="I203">
        <v>-1</v>
      </c>
      <c r="J203"/>
      <c r="L203" s="27">
        <v>2</v>
      </c>
      <c r="M203">
        <v>0</v>
      </c>
      <c r="N203">
        <v>0</v>
      </c>
      <c r="O203" s="2">
        <v>5.5339999999999998</v>
      </c>
      <c r="P203" s="2">
        <v>22.083300000000001</v>
      </c>
      <c r="Q203" s="2">
        <v>5.5033000000000003</v>
      </c>
      <c r="R203" s="2" t="s">
        <v>515</v>
      </c>
      <c r="T203" s="27">
        <v>11.92921406</v>
      </c>
      <c r="U203" s="27">
        <v>11.92921406</v>
      </c>
      <c r="V203" s="27">
        <v>11.92921406</v>
      </c>
      <c r="W203">
        <v>0</v>
      </c>
      <c r="Z203">
        <v>0</v>
      </c>
      <c r="AD203">
        <v>14</v>
      </c>
      <c r="AE203" s="57">
        <f t="shared" si="5"/>
        <v>672.55269174126011</v>
      </c>
      <c r="AF203" s="59">
        <v>349.00875366799971</v>
      </c>
      <c r="AG203" s="57">
        <v>0</v>
      </c>
      <c r="AH203" s="57">
        <v>0</v>
      </c>
      <c r="AI203" s="53">
        <v>8.0227214090553903E-2</v>
      </c>
      <c r="AL203" s="30">
        <v>1.7272727272727271</v>
      </c>
      <c r="AM203" s="30">
        <v>2.545454545454545</v>
      </c>
      <c r="AN203" s="30">
        <v>0.81818181818181823</v>
      </c>
      <c r="AO203" s="30">
        <v>0</v>
      </c>
      <c r="AP203" s="30">
        <v>0.3392857142857143</v>
      </c>
      <c r="AQ203" s="30">
        <v>0.5</v>
      </c>
      <c r="AR203" s="30">
        <v>0.1607142857142857</v>
      </c>
      <c r="AS203" s="30">
        <v>0</v>
      </c>
      <c r="AT203" s="27">
        <v>0.82</v>
      </c>
      <c r="AU203" s="27">
        <v>3.44</v>
      </c>
      <c r="AV203" s="27">
        <v>2.62</v>
      </c>
      <c r="AW203" s="27">
        <v>2.6545454545454539</v>
      </c>
      <c r="AX203">
        <v>2.6545454545454552</v>
      </c>
      <c r="AY203">
        <v>5.9865512095454543</v>
      </c>
      <c r="AZ203" s="62">
        <v>0.50734392504100967</v>
      </c>
      <c r="BC203" s="65">
        <v>7</v>
      </c>
      <c r="BD203" s="65">
        <v>4.0113607045276937E-2</v>
      </c>
      <c r="BG203">
        <v>8.0227214090553903E-2</v>
      </c>
      <c r="BH203">
        <v>4.0113607045276937E-2</v>
      </c>
      <c r="BI203">
        <v>0.50734392504100967</v>
      </c>
    </row>
    <row r="204" spans="1:61" x14ac:dyDescent="0.3">
      <c r="A204" s="2" t="s">
        <v>175</v>
      </c>
      <c r="B204" s="15" t="s">
        <v>796</v>
      </c>
      <c r="C204" s="15"/>
      <c r="F204" s="2">
        <v>2.85</v>
      </c>
      <c r="G204" s="2" t="s">
        <v>176</v>
      </c>
      <c r="H204" s="11" t="s">
        <v>583</v>
      </c>
      <c r="I204" t="s">
        <v>658</v>
      </c>
      <c r="J204"/>
      <c r="L204" s="27">
        <v>1</v>
      </c>
      <c r="M204">
        <v>2</v>
      </c>
      <c r="N204">
        <v>0</v>
      </c>
      <c r="O204" s="2">
        <v>3.9045000000000001</v>
      </c>
      <c r="P204" s="2">
        <v>3.9045000000000001</v>
      </c>
      <c r="Q204" s="2">
        <v>21.652100000000001</v>
      </c>
      <c r="R204" s="2" t="s">
        <v>516</v>
      </c>
      <c r="T204" s="27">
        <v>11.30538971</v>
      </c>
      <c r="U204" s="27">
        <v>11.30538971</v>
      </c>
      <c r="V204" s="27">
        <v>11.30538971</v>
      </c>
      <c r="W204">
        <v>3.8996</v>
      </c>
      <c r="X204">
        <v>3.8996</v>
      </c>
      <c r="Y204">
        <v>21.687999999999999</v>
      </c>
      <c r="Z204">
        <v>0</v>
      </c>
      <c r="AD204">
        <v>14</v>
      </c>
      <c r="AE204" s="57">
        <f t="shared" si="5"/>
        <v>330.08886816502502</v>
      </c>
      <c r="AF204" s="59">
        <v>169.7295487154349</v>
      </c>
      <c r="AG204" s="57">
        <v>329.80681691007999</v>
      </c>
      <c r="AH204" s="57">
        <v>0</v>
      </c>
      <c r="AI204" s="53">
        <v>8.248416440128592E-2</v>
      </c>
      <c r="AJ204" s="54">
        <v>8.4898184526107132E-2</v>
      </c>
      <c r="AL204" s="30">
        <v>1.7272727272727271</v>
      </c>
      <c r="AM204" s="30">
        <v>2.545454545454545</v>
      </c>
      <c r="AN204" s="30">
        <v>1.7272727272727271</v>
      </c>
      <c r="AO204" s="30">
        <v>0</v>
      </c>
      <c r="AP204" s="30">
        <v>0.2878787878787879</v>
      </c>
      <c r="AQ204" s="30">
        <v>0.42424242424242431</v>
      </c>
      <c r="AR204" s="30">
        <v>0.2878787878787879</v>
      </c>
      <c r="AS204" s="30">
        <v>0</v>
      </c>
      <c r="AT204" s="27">
        <v>1.1000000000000001</v>
      </c>
      <c r="AU204" s="27">
        <v>3.44</v>
      </c>
      <c r="AV204" s="27">
        <v>2.34</v>
      </c>
      <c r="AW204" s="27">
        <v>2.7554545454545449</v>
      </c>
      <c r="AX204">
        <v>2.7554545454545449</v>
      </c>
      <c r="AY204">
        <v>6.1782631499999994</v>
      </c>
      <c r="AZ204" s="62">
        <v>0.46170510468104309</v>
      </c>
      <c r="BA204" s="62">
        <v>0</v>
      </c>
      <c r="BC204" s="65">
        <v>7</v>
      </c>
      <c r="BD204" s="65">
        <v>4.124208220064296E-2</v>
      </c>
      <c r="BE204" s="65">
        <v>4.2449092263053573E-2</v>
      </c>
      <c r="BG204">
        <v>8.3691174463696533E-2</v>
      </c>
      <c r="BH204">
        <v>4.1845587231848273E-2</v>
      </c>
      <c r="BI204">
        <v>0.23085255234052149</v>
      </c>
    </row>
    <row r="205" spans="1:61" x14ac:dyDescent="0.3">
      <c r="A205" s="2" t="s">
        <v>5</v>
      </c>
      <c r="B205" s="15" t="s">
        <v>694</v>
      </c>
      <c r="C205" s="15"/>
      <c r="F205" s="2">
        <v>3.5</v>
      </c>
      <c r="G205" s="2" t="s">
        <v>176</v>
      </c>
      <c r="H205" s="11" t="s">
        <v>532</v>
      </c>
      <c r="I205" t="s">
        <v>614</v>
      </c>
      <c r="J205"/>
      <c r="L205" s="27">
        <v>1</v>
      </c>
      <c r="M205">
        <v>1</v>
      </c>
      <c r="N205">
        <v>0</v>
      </c>
      <c r="O205" s="2">
        <v>3.8650000000000002</v>
      </c>
      <c r="P205" s="2">
        <v>3.8650000000000002</v>
      </c>
      <c r="Q205" s="2">
        <v>14.974299999999999</v>
      </c>
      <c r="R205" s="2" t="s">
        <v>439</v>
      </c>
      <c r="T205" s="27">
        <v>3.9661010000000001</v>
      </c>
      <c r="U205" s="27">
        <v>3.9661010000000001</v>
      </c>
      <c r="V205" s="27">
        <v>15.283337</v>
      </c>
      <c r="W205">
        <v>3.8586499999999999</v>
      </c>
      <c r="X205">
        <v>3.8586499999999999</v>
      </c>
      <c r="Y205">
        <v>14.9108</v>
      </c>
      <c r="Z205">
        <v>0</v>
      </c>
      <c r="AD205">
        <v>20</v>
      </c>
      <c r="AE205" s="57">
        <f t="shared" si="5"/>
        <v>223.6894626175</v>
      </c>
      <c r="AF205" s="59">
        <v>240.40623599981481</v>
      </c>
      <c r="AG205" s="57">
        <v>222.00958249733301</v>
      </c>
      <c r="AH205" s="57">
        <v>0</v>
      </c>
      <c r="AI205" s="53">
        <v>8.3192517518619641E-2</v>
      </c>
      <c r="AJ205" s="54">
        <v>9.0086201573034624E-2</v>
      </c>
      <c r="AL205" s="30">
        <v>1.75</v>
      </c>
      <c r="AM205" s="30">
        <v>2.5</v>
      </c>
      <c r="AN205" s="30">
        <v>0.75</v>
      </c>
      <c r="AO205" s="30">
        <v>0</v>
      </c>
      <c r="AP205" s="30">
        <v>0.35</v>
      </c>
      <c r="AQ205" s="30">
        <v>0.5</v>
      </c>
      <c r="AR205" s="30">
        <v>0.15</v>
      </c>
      <c r="AS205" s="30">
        <v>0</v>
      </c>
      <c r="AT205" s="27">
        <v>0.82</v>
      </c>
      <c r="AU205" s="27">
        <v>3.44</v>
      </c>
      <c r="AV205" s="27">
        <v>2.62</v>
      </c>
      <c r="AW205" s="27">
        <v>2.6262500000000002</v>
      </c>
      <c r="AX205">
        <v>2.6262500000000002</v>
      </c>
      <c r="AY205">
        <v>5.9612134765624996</v>
      </c>
      <c r="AZ205" s="62">
        <v>0.50467688585120674</v>
      </c>
      <c r="BA205" s="62">
        <v>0.54649654829675798</v>
      </c>
      <c r="BC205" s="65">
        <v>10</v>
      </c>
      <c r="BD205" s="65">
        <v>4.159625875930982E-2</v>
      </c>
      <c r="BE205" s="65">
        <v>4.5043100786517312E-2</v>
      </c>
      <c r="BG205">
        <v>8.6639359545827133E-2</v>
      </c>
      <c r="BH205">
        <v>4.3319679772913573E-2</v>
      </c>
      <c r="BI205">
        <v>0.5255867170739823</v>
      </c>
    </row>
    <row r="206" spans="1:61" s="5" customFormat="1" x14ac:dyDescent="0.3">
      <c r="A206" s="5" t="s">
        <v>177</v>
      </c>
      <c r="B206" s="41" t="s">
        <v>797</v>
      </c>
      <c r="C206" s="41"/>
      <c r="F206" s="5">
        <v>2.65</v>
      </c>
      <c r="G206" s="5" t="s">
        <v>176</v>
      </c>
      <c r="H206" s="42">
        <v>-2</v>
      </c>
      <c r="I206" s="5">
        <v>-1</v>
      </c>
      <c r="L206" s="43">
        <v>0</v>
      </c>
      <c r="M206">
        <v>0</v>
      </c>
      <c r="N206">
        <v>0</v>
      </c>
      <c r="T206" s="43">
        <v>0</v>
      </c>
      <c r="U206" s="43"/>
      <c r="V206" s="43"/>
      <c r="W206">
        <v>0</v>
      </c>
      <c r="X206"/>
      <c r="Y206"/>
      <c r="Z206">
        <v>0</v>
      </c>
      <c r="AA206"/>
      <c r="AB206"/>
      <c r="AD206" s="5">
        <v>20</v>
      </c>
      <c r="AE206" s="57">
        <f t="shared" si="5"/>
        <v>0</v>
      </c>
      <c r="AF206" s="59">
        <v>0</v>
      </c>
      <c r="AG206" s="57">
        <v>0</v>
      </c>
      <c r="AH206" s="57">
        <v>0</v>
      </c>
      <c r="AI206" s="53"/>
      <c r="AJ206" s="54"/>
      <c r="AK206" s="54"/>
      <c r="AL206" s="5">
        <v>1.75</v>
      </c>
      <c r="AM206" s="5">
        <v>2.5</v>
      </c>
      <c r="AN206" s="5">
        <v>1.375</v>
      </c>
      <c r="AO206" s="5">
        <v>0</v>
      </c>
      <c r="AP206" s="5">
        <v>0.31111111111111112</v>
      </c>
      <c r="AQ206" s="5">
        <v>0.44444444444444442</v>
      </c>
      <c r="AR206" s="5">
        <v>0.24444444444444441</v>
      </c>
      <c r="AS206" s="5">
        <v>0</v>
      </c>
      <c r="AT206" s="43">
        <v>1</v>
      </c>
      <c r="AU206" s="43">
        <v>3.44</v>
      </c>
      <c r="AV206" s="43">
        <v>2.44</v>
      </c>
      <c r="AW206" s="43">
        <v>2.6956250000000002</v>
      </c>
      <c r="AX206" s="5">
        <v>2.6956250000000002</v>
      </c>
      <c r="AY206" s="5">
        <v>6.0930154356250004</v>
      </c>
      <c r="AZ206" s="62"/>
      <c r="BA206" s="62"/>
      <c r="BB206" s="62"/>
      <c r="BC206" s="65">
        <v>10</v>
      </c>
      <c r="BD206" s="65"/>
      <c r="BE206" s="65"/>
      <c r="BF206" s="65"/>
      <c r="BG206">
        <v>0</v>
      </c>
      <c r="BH206">
        <v>0</v>
      </c>
      <c r="BI206">
        <v>0</v>
      </c>
    </row>
    <row r="207" spans="1:61" x14ac:dyDescent="0.3">
      <c r="A207" s="2" t="s">
        <v>178</v>
      </c>
      <c r="B207" s="15" t="s">
        <v>798</v>
      </c>
      <c r="C207" s="15"/>
      <c r="F207" s="2">
        <v>3.1</v>
      </c>
      <c r="G207" s="2" t="s">
        <v>176</v>
      </c>
      <c r="H207" s="11" t="s">
        <v>584</v>
      </c>
      <c r="I207" t="s">
        <v>659</v>
      </c>
      <c r="J207"/>
      <c r="L207" s="27">
        <v>1</v>
      </c>
      <c r="M207">
        <v>1</v>
      </c>
      <c r="N207">
        <v>0</v>
      </c>
      <c r="O207" s="2">
        <v>3.9007999999999998</v>
      </c>
      <c r="P207" s="2">
        <v>3.9007999999999998</v>
      </c>
      <c r="Q207" s="2">
        <v>15.317</v>
      </c>
      <c r="R207" s="2" t="s">
        <v>439</v>
      </c>
      <c r="T207" s="27">
        <v>3.9860820000000001</v>
      </c>
      <c r="U207" s="27">
        <v>3.9860820000000001</v>
      </c>
      <c r="V207" s="27">
        <v>15.440419</v>
      </c>
      <c r="W207">
        <v>3.8944000000000001</v>
      </c>
      <c r="X207">
        <v>3.8944000000000001</v>
      </c>
      <c r="Y207">
        <v>15.271000000000001</v>
      </c>
      <c r="Z207">
        <v>0</v>
      </c>
      <c r="AD207">
        <v>20</v>
      </c>
      <c r="AE207" s="57">
        <f t="shared" si="5"/>
        <v>233.06715788288</v>
      </c>
      <c r="AF207" s="59">
        <v>245.33049696160739</v>
      </c>
      <c r="AG207" s="57">
        <v>231.60535161856001</v>
      </c>
      <c r="AH207" s="57">
        <v>0</v>
      </c>
      <c r="AI207" s="53">
        <v>8.1522681638434333E-2</v>
      </c>
      <c r="AJ207" s="54">
        <v>8.6353790446685313E-2</v>
      </c>
      <c r="AL207" s="30">
        <v>1.75</v>
      </c>
      <c r="AM207" s="30">
        <v>2.5</v>
      </c>
      <c r="AN207" s="30">
        <v>0.75</v>
      </c>
      <c r="AO207" s="30">
        <v>0</v>
      </c>
      <c r="AP207" s="30">
        <v>0.35</v>
      </c>
      <c r="AQ207" s="30">
        <v>0.5</v>
      </c>
      <c r="AR207" s="30">
        <v>0.15</v>
      </c>
      <c r="AS207" s="30">
        <v>0</v>
      </c>
      <c r="AT207" s="27">
        <v>0.82</v>
      </c>
      <c r="AU207" s="27">
        <v>3.44</v>
      </c>
      <c r="AV207" s="27">
        <v>2.62</v>
      </c>
      <c r="AW207" s="27">
        <v>2.62</v>
      </c>
      <c r="AX207">
        <v>2.62</v>
      </c>
      <c r="AY207">
        <v>5.9367901628125006</v>
      </c>
      <c r="AZ207" s="62">
        <v>0.52249469585014929</v>
      </c>
      <c r="BA207" s="62">
        <v>0.55345821025686881</v>
      </c>
      <c r="BC207" s="65">
        <v>10</v>
      </c>
      <c r="BD207" s="65">
        <v>4.0761340819217173E-2</v>
      </c>
      <c r="BE207" s="65">
        <v>4.3176895223342657E-2</v>
      </c>
      <c r="BG207">
        <v>8.3938236042559816E-2</v>
      </c>
      <c r="BH207">
        <v>4.1969118021279922E-2</v>
      </c>
      <c r="BI207">
        <v>0.53797645305350905</v>
      </c>
    </row>
    <row r="208" spans="1:61" x14ac:dyDescent="0.3">
      <c r="A208" s="5" t="s">
        <v>179</v>
      </c>
      <c r="B208" s="41" t="s">
        <v>799</v>
      </c>
      <c r="C208" s="41"/>
      <c r="D208" s="5"/>
      <c r="E208" s="5"/>
      <c r="F208" s="5">
        <v>2.66</v>
      </c>
      <c r="G208" s="5" t="s">
        <v>176</v>
      </c>
      <c r="H208" s="42">
        <v>-2</v>
      </c>
      <c r="I208" s="5">
        <v>-1</v>
      </c>
      <c r="J208" s="5"/>
      <c r="K208" s="5"/>
      <c r="L208" s="43">
        <v>0</v>
      </c>
      <c r="M208">
        <v>0</v>
      </c>
      <c r="N208">
        <v>0</v>
      </c>
      <c r="O208" s="5"/>
      <c r="P208" s="5"/>
      <c r="Q208" s="5"/>
      <c r="R208" s="5"/>
      <c r="S208" s="5"/>
      <c r="T208" s="43">
        <v>0</v>
      </c>
      <c r="U208" s="43"/>
      <c r="V208" s="43"/>
      <c r="W208">
        <v>0</v>
      </c>
      <c r="Z208">
        <v>0</v>
      </c>
      <c r="AC208" s="5"/>
      <c r="AD208" s="5">
        <v>20</v>
      </c>
      <c r="AE208" s="57">
        <f t="shared" si="5"/>
        <v>0</v>
      </c>
      <c r="AF208" s="59">
        <v>0</v>
      </c>
      <c r="AG208" s="57">
        <v>0</v>
      </c>
      <c r="AH208" s="57">
        <v>0</v>
      </c>
      <c r="AI208" s="53"/>
      <c r="AL208" s="5">
        <v>1.75</v>
      </c>
      <c r="AM208" s="5">
        <v>2.5</v>
      </c>
      <c r="AN208" s="5">
        <v>1.375</v>
      </c>
      <c r="AO208" s="5">
        <v>0</v>
      </c>
      <c r="AP208" s="5">
        <v>0.31111111111111112</v>
      </c>
      <c r="AQ208" s="5">
        <v>0.44444444444444442</v>
      </c>
      <c r="AR208" s="5">
        <v>0.24444444444444441</v>
      </c>
      <c r="AS208" s="5">
        <v>0</v>
      </c>
      <c r="AT208" s="43">
        <v>0.95</v>
      </c>
      <c r="AU208" s="43">
        <v>3.44</v>
      </c>
      <c r="AV208" s="43">
        <v>2.4900000000000002</v>
      </c>
      <c r="AW208" s="43">
        <v>2.6893750000000001</v>
      </c>
      <c r="AX208" s="5">
        <v>2.6893750000000001</v>
      </c>
      <c r="AY208" s="5">
        <v>6.0685921218750014</v>
      </c>
      <c r="BC208" s="65">
        <v>10</v>
      </c>
      <c r="BG208">
        <v>0</v>
      </c>
      <c r="BH208">
        <v>0</v>
      </c>
      <c r="BI208">
        <v>0</v>
      </c>
    </row>
    <row r="209" spans="1:61" x14ac:dyDescent="0.3">
      <c r="A209" s="2" t="s">
        <v>180</v>
      </c>
      <c r="B209" s="15" t="s">
        <v>800</v>
      </c>
      <c r="C209" s="15"/>
      <c r="F209" s="2">
        <v>3.6</v>
      </c>
      <c r="G209" s="2" t="s">
        <v>176</v>
      </c>
      <c r="H209" s="11">
        <v>-1</v>
      </c>
      <c r="I209">
        <v>-1</v>
      </c>
      <c r="J209"/>
      <c r="L209" s="27">
        <v>0</v>
      </c>
      <c r="M209">
        <v>0</v>
      </c>
      <c r="N209">
        <v>0</v>
      </c>
      <c r="O209" s="2">
        <v>3.9287999999999998</v>
      </c>
      <c r="P209" s="2">
        <v>3.9287999999999998</v>
      </c>
      <c r="Q209" s="2">
        <v>30.2698</v>
      </c>
      <c r="R209" s="2" t="s">
        <v>439</v>
      </c>
      <c r="T209" s="27">
        <v>0</v>
      </c>
      <c r="U209" s="27"/>
      <c r="V209" s="27"/>
      <c r="W209">
        <v>0</v>
      </c>
      <c r="Z209">
        <v>0</v>
      </c>
      <c r="AD209">
        <v>20</v>
      </c>
      <c r="AE209" s="57">
        <f t="shared" si="5"/>
        <v>467.22857285491193</v>
      </c>
      <c r="AF209" s="59">
        <v>0</v>
      </c>
      <c r="AG209" s="57">
        <v>0</v>
      </c>
      <c r="AH209" s="57">
        <v>0</v>
      </c>
      <c r="AI209" s="53"/>
      <c r="AL209" s="30">
        <v>1.882352941176471</v>
      </c>
      <c r="AM209" s="30">
        <v>2.3529411764705879</v>
      </c>
      <c r="AN209" s="30">
        <v>0.47058823529411759</v>
      </c>
      <c r="AO209" s="30">
        <v>0</v>
      </c>
      <c r="AP209" s="30">
        <v>0.4</v>
      </c>
      <c r="AQ209" s="30">
        <v>0.5</v>
      </c>
      <c r="AR209" s="30">
        <v>9.9999999999999992E-2</v>
      </c>
      <c r="AS209" s="30">
        <v>0</v>
      </c>
      <c r="AT209" s="27">
        <v>0.82</v>
      </c>
      <c r="AU209" s="27">
        <v>3.44</v>
      </c>
      <c r="AV209" s="27">
        <v>2.62</v>
      </c>
      <c r="AW209" s="27">
        <v>2.5211764705882351</v>
      </c>
      <c r="AX209">
        <v>2.521176470588236</v>
      </c>
      <c r="AY209">
        <v>5.6793405594117647</v>
      </c>
      <c r="BC209" s="65">
        <v>10</v>
      </c>
      <c r="BG209">
        <v>0</v>
      </c>
      <c r="BH209">
        <v>0</v>
      </c>
      <c r="BI209">
        <v>0</v>
      </c>
    </row>
    <row r="210" spans="1:61" x14ac:dyDescent="0.3">
      <c r="A210" s="2" t="s">
        <v>181</v>
      </c>
      <c r="B210" s="15" t="s">
        <v>801</v>
      </c>
      <c r="C210" s="15"/>
      <c r="F210" s="2">
        <v>2.4</v>
      </c>
      <c r="G210" s="2" t="s">
        <v>176</v>
      </c>
      <c r="H210" s="11" t="s">
        <v>585</v>
      </c>
      <c r="I210" t="s">
        <v>660</v>
      </c>
      <c r="J210"/>
      <c r="L210" s="27">
        <v>1</v>
      </c>
      <c r="M210">
        <v>2</v>
      </c>
      <c r="N210">
        <v>0</v>
      </c>
      <c r="O210" s="2">
        <v>3.8313999999999999</v>
      </c>
      <c r="P210" s="2">
        <v>3.8313999999999999</v>
      </c>
      <c r="Q210" s="2">
        <v>28.871400000000001</v>
      </c>
      <c r="R210" s="2" t="s">
        <v>440</v>
      </c>
      <c r="T210" s="27">
        <v>14.88329339</v>
      </c>
      <c r="U210" s="27">
        <v>14.88329339</v>
      </c>
      <c r="V210" s="27">
        <v>14.88329339</v>
      </c>
      <c r="W210">
        <v>3.8250999999999999</v>
      </c>
      <c r="X210">
        <v>3.8250999999999999</v>
      </c>
      <c r="Y210">
        <v>28.884</v>
      </c>
      <c r="Z210">
        <v>0</v>
      </c>
      <c r="AD210">
        <v>20</v>
      </c>
      <c r="AE210" s="57">
        <f t="shared" si="5"/>
        <v>423.82135294154398</v>
      </c>
      <c r="AF210" s="59">
        <v>218.43262216091571</v>
      </c>
      <c r="AG210" s="57">
        <v>422.61306904883998</v>
      </c>
      <c r="AH210" s="57">
        <v>0</v>
      </c>
      <c r="AI210" s="53">
        <v>9.1561415150097566E-2</v>
      </c>
      <c r="AJ210" s="54">
        <v>9.4649226276950119E-2</v>
      </c>
      <c r="AL210" s="30">
        <v>1.882352941176471</v>
      </c>
      <c r="AM210" s="30">
        <v>2.3529411764705879</v>
      </c>
      <c r="AN210" s="30">
        <v>1.6470588235294119</v>
      </c>
      <c r="AO210" s="30">
        <v>0</v>
      </c>
      <c r="AP210" s="30">
        <v>0.32</v>
      </c>
      <c r="AQ210" s="30">
        <v>0.4</v>
      </c>
      <c r="AR210" s="30">
        <v>0.28000000000000003</v>
      </c>
      <c r="AS210" s="30">
        <v>0</v>
      </c>
      <c r="AT210" s="27">
        <v>1.1000000000000001</v>
      </c>
      <c r="AU210" s="27">
        <v>3.44</v>
      </c>
      <c r="AV210" s="27">
        <v>2.34</v>
      </c>
      <c r="AW210" s="27">
        <v>2.651764705882353</v>
      </c>
      <c r="AX210">
        <v>2.651764705882353</v>
      </c>
      <c r="AY210">
        <v>5.9274383647058819</v>
      </c>
      <c r="AZ210" s="62">
        <v>0.55146660057091235</v>
      </c>
      <c r="BA210" s="62">
        <v>0.57006422384419775</v>
      </c>
      <c r="BC210" s="65">
        <v>10</v>
      </c>
      <c r="BD210" s="65">
        <v>4.5780707575048769E-2</v>
      </c>
      <c r="BE210" s="65">
        <v>4.7324613138475059E-2</v>
      </c>
      <c r="BG210">
        <v>9.3105320713523843E-2</v>
      </c>
      <c r="BH210">
        <v>4.6552660356761907E-2</v>
      </c>
      <c r="BI210">
        <v>0.56076541220755505</v>
      </c>
    </row>
    <row r="211" spans="1:61" x14ac:dyDescent="0.3">
      <c r="A211" s="2" t="s">
        <v>175</v>
      </c>
      <c r="B211" s="19" t="s">
        <v>796</v>
      </c>
      <c r="C211" s="15"/>
      <c r="D211" s="2" t="s">
        <v>867</v>
      </c>
      <c r="E211" s="2">
        <v>1</v>
      </c>
      <c r="F211" s="2">
        <v>3.15</v>
      </c>
      <c r="G211" s="2" t="s">
        <v>176</v>
      </c>
      <c r="H211" s="11" t="s">
        <v>583</v>
      </c>
      <c r="I211" t="s">
        <v>658</v>
      </c>
      <c r="J211"/>
      <c r="L211" s="27">
        <v>1</v>
      </c>
      <c r="M211">
        <v>2</v>
      </c>
      <c r="N211">
        <v>0</v>
      </c>
      <c r="O211" s="2">
        <v>7.7803000000000004</v>
      </c>
      <c r="P211" s="2">
        <v>7.7803000000000004</v>
      </c>
      <c r="Q211" s="2">
        <v>42.569200000000002</v>
      </c>
      <c r="R211" s="2" t="s">
        <v>516</v>
      </c>
      <c r="T211" s="27">
        <v>11.30538971</v>
      </c>
      <c r="U211" s="27">
        <v>11.30538971</v>
      </c>
      <c r="V211" s="27">
        <v>11.30538971</v>
      </c>
      <c r="W211">
        <v>3.8996</v>
      </c>
      <c r="X211">
        <v>3.8996</v>
      </c>
      <c r="Y211">
        <v>21.687999999999999</v>
      </c>
      <c r="Z211">
        <v>0</v>
      </c>
      <c r="AD211">
        <v>14</v>
      </c>
      <c r="AE211" s="57">
        <f t="shared" si="5"/>
        <v>2576.8442821368285</v>
      </c>
      <c r="AF211" s="59">
        <v>169.7295487154349</v>
      </c>
      <c r="AG211" s="57">
        <v>329.80681691007999</v>
      </c>
      <c r="AH211" s="57">
        <v>0</v>
      </c>
      <c r="AI211" s="53">
        <v>8.248416440128592E-2</v>
      </c>
      <c r="AJ211" s="54">
        <v>8.4898184526107132E-2</v>
      </c>
      <c r="AL211" s="30">
        <v>1.7272727272727271</v>
      </c>
      <c r="AM211" s="30">
        <v>2.545454545454545</v>
      </c>
      <c r="AN211" s="30">
        <v>1.7272727272727271</v>
      </c>
      <c r="AO211" s="30">
        <v>0</v>
      </c>
      <c r="AP211" s="30">
        <v>0.2878787878787879</v>
      </c>
      <c r="AQ211" s="30">
        <v>0.42424242424242431</v>
      </c>
      <c r="AR211" s="30">
        <v>0.2878787878787879</v>
      </c>
      <c r="AS211" s="30">
        <v>0</v>
      </c>
      <c r="AT211" s="27">
        <v>1.1000000000000001</v>
      </c>
      <c r="AU211" s="27">
        <v>3.44</v>
      </c>
      <c r="AV211" s="27">
        <v>2.34</v>
      </c>
      <c r="AW211" s="27">
        <v>2.7554545454545449</v>
      </c>
      <c r="AX211">
        <v>2.7554545454545449</v>
      </c>
      <c r="AY211">
        <v>6.1782631499999994</v>
      </c>
      <c r="AZ211" s="62">
        <v>0.46170510468104309</v>
      </c>
      <c r="BA211" s="62">
        <v>0</v>
      </c>
      <c r="BC211" s="65">
        <v>7</v>
      </c>
      <c r="BD211" s="65">
        <v>4.124208220064296E-2</v>
      </c>
      <c r="BE211" s="65">
        <v>4.2449092263053573E-2</v>
      </c>
      <c r="BG211">
        <v>8.3691174463696533E-2</v>
      </c>
      <c r="BH211">
        <v>4.1845587231848273E-2</v>
      </c>
      <c r="BI211">
        <v>0.23085255234052149</v>
      </c>
    </row>
    <row r="212" spans="1:61" x14ac:dyDescent="0.3">
      <c r="A212" s="2" t="s">
        <v>177</v>
      </c>
      <c r="B212" s="19" t="s">
        <v>797</v>
      </c>
      <c r="C212" s="15"/>
      <c r="D212" s="2" t="s">
        <v>867</v>
      </c>
      <c r="E212" s="2">
        <v>1</v>
      </c>
      <c r="F212" s="2">
        <v>3.14</v>
      </c>
      <c r="G212" s="2" t="s">
        <v>176</v>
      </c>
      <c r="H212" s="11">
        <v>-1</v>
      </c>
      <c r="I212">
        <v>-1</v>
      </c>
      <c r="J212"/>
      <c r="L212" s="27">
        <v>0</v>
      </c>
      <c r="M212">
        <v>0</v>
      </c>
      <c r="N212">
        <v>0</v>
      </c>
      <c r="O212" s="2">
        <v>3.84</v>
      </c>
      <c r="P212" s="2">
        <v>3.84</v>
      </c>
      <c r="Q212" s="2">
        <v>15.007</v>
      </c>
      <c r="T212" s="27">
        <v>0</v>
      </c>
      <c r="U212" s="27"/>
      <c r="V212" s="27"/>
      <c r="W212">
        <v>0</v>
      </c>
      <c r="Z212">
        <v>0</v>
      </c>
      <c r="AD212">
        <v>20</v>
      </c>
      <c r="AE212" s="57">
        <f t="shared" si="5"/>
        <v>221.28721919999998</v>
      </c>
      <c r="AF212" s="59">
        <v>0</v>
      </c>
      <c r="AG212" s="57">
        <v>0</v>
      </c>
      <c r="AH212" s="57">
        <v>0</v>
      </c>
      <c r="AI212" s="53"/>
      <c r="AL212" s="30">
        <v>1.75</v>
      </c>
      <c r="AM212" s="30">
        <v>2.5</v>
      </c>
      <c r="AN212" s="30">
        <v>1.375</v>
      </c>
      <c r="AO212" s="30">
        <v>0</v>
      </c>
      <c r="AP212" s="30">
        <v>0.31111111111111112</v>
      </c>
      <c r="AQ212" s="30">
        <v>0.44444444444444442</v>
      </c>
      <c r="AR212" s="30">
        <v>0.24444444444444441</v>
      </c>
      <c r="AS212" s="30">
        <v>0</v>
      </c>
      <c r="AT212" s="27">
        <v>1</v>
      </c>
      <c r="AU212" s="27">
        <v>3.44</v>
      </c>
      <c r="AV212" s="27">
        <v>2.44</v>
      </c>
      <c r="AW212" s="27">
        <v>2.6956250000000002</v>
      </c>
      <c r="AX212">
        <v>2.6956250000000002</v>
      </c>
      <c r="AY212">
        <v>6.0930154356250004</v>
      </c>
      <c r="BC212" s="65">
        <v>10</v>
      </c>
      <c r="BG212">
        <v>0</v>
      </c>
      <c r="BH212">
        <v>0</v>
      </c>
      <c r="BI212">
        <v>0</v>
      </c>
    </row>
    <row r="213" spans="1:61" s="5" customFormat="1" x14ac:dyDescent="0.3">
      <c r="A213" s="5" t="s">
        <v>179</v>
      </c>
      <c r="B213" s="48" t="s">
        <v>799</v>
      </c>
      <c r="C213" s="41"/>
      <c r="D213" s="5" t="s">
        <v>867</v>
      </c>
      <c r="E213" s="5">
        <v>1</v>
      </c>
      <c r="F213" s="5">
        <v>3.22</v>
      </c>
      <c r="G213" s="5" t="s">
        <v>176</v>
      </c>
      <c r="H213" s="42">
        <v>-2</v>
      </c>
      <c r="I213" s="5">
        <v>-1</v>
      </c>
      <c r="L213" s="43">
        <v>0</v>
      </c>
      <c r="M213">
        <v>0</v>
      </c>
      <c r="N213">
        <v>0</v>
      </c>
      <c r="T213" s="43">
        <v>0</v>
      </c>
      <c r="U213" s="43"/>
      <c r="V213" s="43"/>
      <c r="W213">
        <v>0</v>
      </c>
      <c r="X213"/>
      <c r="Y213"/>
      <c r="Z213">
        <v>0</v>
      </c>
      <c r="AA213"/>
      <c r="AB213"/>
      <c r="AD213" s="5">
        <v>20</v>
      </c>
      <c r="AE213" s="57">
        <f t="shared" si="5"/>
        <v>0</v>
      </c>
      <c r="AF213" s="59">
        <v>0</v>
      </c>
      <c r="AG213" s="57">
        <v>0</v>
      </c>
      <c r="AH213" s="57">
        <v>0</v>
      </c>
      <c r="AI213" s="53"/>
      <c r="AJ213" s="54"/>
      <c r="AK213" s="54"/>
      <c r="AL213" s="5">
        <v>1.75</v>
      </c>
      <c r="AM213" s="5">
        <v>2.5</v>
      </c>
      <c r="AN213" s="5">
        <v>1.375</v>
      </c>
      <c r="AO213" s="5">
        <v>0</v>
      </c>
      <c r="AP213" s="5">
        <v>0.31111111111111112</v>
      </c>
      <c r="AQ213" s="5">
        <v>0.44444444444444442</v>
      </c>
      <c r="AR213" s="5">
        <v>0.24444444444444441</v>
      </c>
      <c r="AS213" s="5">
        <v>0</v>
      </c>
      <c r="AT213" s="43">
        <v>0.95</v>
      </c>
      <c r="AU213" s="43">
        <v>3.44</v>
      </c>
      <c r="AV213" s="43">
        <v>2.4900000000000002</v>
      </c>
      <c r="AW213" s="43">
        <v>2.6893750000000001</v>
      </c>
      <c r="AX213" s="5">
        <v>2.6893750000000001</v>
      </c>
      <c r="AY213" s="5">
        <v>6.0685921218750014</v>
      </c>
      <c r="AZ213" s="62"/>
      <c r="BA213" s="62"/>
      <c r="BB213" s="62"/>
      <c r="BC213" s="65">
        <v>10</v>
      </c>
      <c r="BD213" s="65"/>
      <c r="BE213" s="65"/>
      <c r="BF213" s="65"/>
      <c r="BG213">
        <v>0</v>
      </c>
      <c r="BH213">
        <v>0</v>
      </c>
      <c r="BI213">
        <v>0</v>
      </c>
    </row>
    <row r="214" spans="1:61" x14ac:dyDescent="0.3">
      <c r="A214" s="2" t="s">
        <v>181</v>
      </c>
      <c r="B214" s="19" t="s">
        <v>801</v>
      </c>
      <c r="C214" s="15"/>
      <c r="D214" s="2" t="s">
        <v>867</v>
      </c>
      <c r="E214" s="2">
        <v>1</v>
      </c>
      <c r="F214" s="2">
        <v>3.42</v>
      </c>
      <c r="G214" s="2" t="s">
        <v>176</v>
      </c>
      <c r="H214" s="11" t="s">
        <v>585</v>
      </c>
      <c r="I214" t="s">
        <v>660</v>
      </c>
      <c r="J214"/>
      <c r="L214" s="27">
        <v>1</v>
      </c>
      <c r="M214">
        <v>2</v>
      </c>
      <c r="N214">
        <v>0</v>
      </c>
      <c r="O214" s="2">
        <v>7.7803000000000004</v>
      </c>
      <c r="P214" s="2">
        <v>7.7803000000000004</v>
      </c>
      <c r="Q214" s="2">
        <v>42.569200000000002</v>
      </c>
      <c r="R214" s="2" t="s">
        <v>516</v>
      </c>
      <c r="T214" s="27">
        <v>14.88329339</v>
      </c>
      <c r="U214" s="27">
        <v>14.88329339</v>
      </c>
      <c r="V214" s="27">
        <v>14.88329339</v>
      </c>
      <c r="W214">
        <v>3.8250999999999999</v>
      </c>
      <c r="X214">
        <v>3.8250999999999999</v>
      </c>
      <c r="Y214">
        <v>28.884</v>
      </c>
      <c r="Z214">
        <v>0</v>
      </c>
      <c r="AD214">
        <v>20</v>
      </c>
      <c r="AE214" s="57">
        <f t="shared" si="5"/>
        <v>2576.8442821368285</v>
      </c>
      <c r="AF214" s="59">
        <v>218.43262216091571</v>
      </c>
      <c r="AG214" s="57">
        <v>422.61306904883998</v>
      </c>
      <c r="AH214" s="57">
        <v>0</v>
      </c>
      <c r="AI214" s="53">
        <v>9.1561415150097566E-2</v>
      </c>
      <c r="AJ214" s="54">
        <v>9.4649226276950119E-2</v>
      </c>
      <c r="AL214" s="30">
        <v>1.882352941176471</v>
      </c>
      <c r="AM214" s="30">
        <v>2.3529411764705879</v>
      </c>
      <c r="AN214" s="30">
        <v>1.6470588235294119</v>
      </c>
      <c r="AO214" s="30">
        <v>0</v>
      </c>
      <c r="AP214" s="30">
        <v>0.32</v>
      </c>
      <c r="AQ214" s="30">
        <v>0.4</v>
      </c>
      <c r="AR214" s="30">
        <v>0.28000000000000003</v>
      </c>
      <c r="AS214" s="30">
        <v>0</v>
      </c>
      <c r="AT214" s="27">
        <v>1.1000000000000001</v>
      </c>
      <c r="AU214" s="27">
        <v>3.44</v>
      </c>
      <c r="AV214" s="27">
        <v>2.34</v>
      </c>
      <c r="AW214" s="27">
        <v>2.651764705882353</v>
      </c>
      <c r="AX214">
        <v>2.651764705882353</v>
      </c>
      <c r="AY214">
        <v>5.9274383647058819</v>
      </c>
      <c r="AZ214" s="62">
        <v>0.55146660057091235</v>
      </c>
      <c r="BA214" s="62">
        <v>0.57006422384419775</v>
      </c>
      <c r="BC214" s="65">
        <v>10</v>
      </c>
      <c r="BD214" s="65">
        <v>4.5780707575048769E-2</v>
      </c>
      <c r="BE214" s="65">
        <v>4.7324613138475059E-2</v>
      </c>
      <c r="BG214">
        <v>9.3105320713523843E-2</v>
      </c>
      <c r="BH214">
        <v>4.6552660356761907E-2</v>
      </c>
      <c r="BI214">
        <v>0.56076541220755505</v>
      </c>
    </row>
    <row r="215" spans="1:61" x14ac:dyDescent="0.3">
      <c r="A215" s="2" t="s">
        <v>38</v>
      </c>
      <c r="B215" s="15" t="s">
        <v>718</v>
      </c>
      <c r="C215" s="15"/>
      <c r="F215" s="2">
        <v>3.9</v>
      </c>
      <c r="G215" s="2" t="s">
        <v>182</v>
      </c>
      <c r="H215" s="11" t="s">
        <v>549</v>
      </c>
      <c r="I215" t="s">
        <v>630</v>
      </c>
      <c r="J215"/>
      <c r="L215" s="27">
        <v>1</v>
      </c>
      <c r="M215">
        <v>1</v>
      </c>
      <c r="N215">
        <v>0</v>
      </c>
      <c r="T215" s="27">
        <v>5.8532381300000003</v>
      </c>
      <c r="U215" s="27">
        <v>5.8532371599999999</v>
      </c>
      <c r="V215" s="27">
        <v>11.912811489999999</v>
      </c>
      <c r="W215">
        <v>5.7946</v>
      </c>
      <c r="X215">
        <v>5.7946</v>
      </c>
      <c r="Y215">
        <v>11.787599999999999</v>
      </c>
      <c r="Z215">
        <v>0</v>
      </c>
      <c r="AD215">
        <v>30</v>
      </c>
      <c r="AE215" s="57">
        <f t="shared" si="5"/>
        <v>0</v>
      </c>
      <c r="AF215" s="59">
        <v>353.45760058531442</v>
      </c>
      <c r="AG215" s="57">
        <v>342.77011164986573</v>
      </c>
      <c r="AH215" s="57">
        <v>0</v>
      </c>
      <c r="AI215" s="53">
        <v>8.487580957467307E-2</v>
      </c>
      <c r="AJ215" s="54">
        <v>8.752221672887435E-2</v>
      </c>
      <c r="AL215" s="30">
        <v>1.833333333333333</v>
      </c>
      <c r="AM215" s="30">
        <v>2.5</v>
      </c>
      <c r="AN215" s="30">
        <v>0.66666666666666663</v>
      </c>
      <c r="AO215" s="30">
        <v>0</v>
      </c>
      <c r="AP215" s="30">
        <v>0.36666666666666659</v>
      </c>
      <c r="AQ215" s="30">
        <v>0.5</v>
      </c>
      <c r="AR215" s="30">
        <v>0.1333333333333333</v>
      </c>
      <c r="AS215" s="30">
        <v>0</v>
      </c>
      <c r="AT215" s="27">
        <v>0.89</v>
      </c>
      <c r="AU215" s="27">
        <v>3.44</v>
      </c>
      <c r="AV215" s="27">
        <v>2.5499999999999998</v>
      </c>
      <c r="AW215" s="27">
        <v>2.6020833333333329</v>
      </c>
      <c r="AX215">
        <v>2.6020833333333329</v>
      </c>
      <c r="AY215">
        <v>5.9098726145833336</v>
      </c>
      <c r="AZ215" s="62">
        <v>0.57410011132036598</v>
      </c>
      <c r="BA215" s="62">
        <v>0.59200041353179045</v>
      </c>
      <c r="BC215" s="65">
        <v>15</v>
      </c>
      <c r="BD215" s="65">
        <v>4.2437904787336528E-2</v>
      </c>
      <c r="BE215" s="65">
        <v>4.3761108364437168E-2</v>
      </c>
      <c r="BG215">
        <v>8.619901315177371E-2</v>
      </c>
      <c r="BH215">
        <v>4.3099506575886848E-2</v>
      </c>
      <c r="BI215">
        <v>0.58305026242607827</v>
      </c>
    </row>
    <row r="216" spans="1:61" x14ac:dyDescent="0.3">
      <c r="A216" s="2" t="s">
        <v>48</v>
      </c>
      <c r="B216" s="15" t="s">
        <v>728</v>
      </c>
      <c r="C216" s="15"/>
      <c r="F216" s="2">
        <v>4.3</v>
      </c>
      <c r="G216" s="2" t="s">
        <v>183</v>
      </c>
      <c r="H216" s="11" t="s">
        <v>556</v>
      </c>
      <c r="I216" t="s">
        <v>634</v>
      </c>
      <c r="J216"/>
      <c r="L216" s="27">
        <v>2</v>
      </c>
      <c r="M216">
        <v>8</v>
      </c>
      <c r="N216">
        <v>0</v>
      </c>
      <c r="T216" s="27">
        <v>7.4836094600000003</v>
      </c>
      <c r="U216" s="27">
        <v>7.4836094600000003</v>
      </c>
      <c r="V216" s="27">
        <v>7.4836094600000003</v>
      </c>
      <c r="W216">
        <v>10.34</v>
      </c>
      <c r="X216">
        <v>10.34</v>
      </c>
      <c r="Y216">
        <v>10.34</v>
      </c>
      <c r="Z216">
        <v>0</v>
      </c>
      <c r="AD216">
        <v>14</v>
      </c>
      <c r="AE216" s="57">
        <f t="shared" si="5"/>
        <v>0</v>
      </c>
      <c r="AF216" s="59">
        <v>296.35915518228359</v>
      </c>
      <c r="AG216" s="57">
        <v>1105.507304</v>
      </c>
      <c r="AH216" s="57">
        <v>0</v>
      </c>
      <c r="AI216" s="53">
        <v>9.4479956196318104E-2</v>
      </c>
      <c r="AJ216" s="54">
        <v>0.1013109543417363</v>
      </c>
      <c r="AL216" s="30">
        <v>1.8181818181818179</v>
      </c>
      <c r="AM216" s="30">
        <v>2.545454545454545</v>
      </c>
      <c r="AN216" s="30">
        <v>0.72727272727272729</v>
      </c>
      <c r="AO216" s="30">
        <v>0</v>
      </c>
      <c r="AP216" s="30">
        <v>0.35714285714285721</v>
      </c>
      <c r="AQ216" s="30">
        <v>0.5</v>
      </c>
      <c r="AR216" s="30">
        <v>0.1428571428571429</v>
      </c>
      <c r="AS216" s="30">
        <v>0</v>
      </c>
      <c r="AT216" s="27">
        <v>1</v>
      </c>
      <c r="AU216" s="27">
        <v>3.44</v>
      </c>
      <c r="AV216" s="27">
        <v>2.44</v>
      </c>
      <c r="AW216" s="27">
        <v>2.6618181818181821</v>
      </c>
      <c r="AX216">
        <v>2.6618181818181821</v>
      </c>
      <c r="AY216">
        <v>6.0537295018181814</v>
      </c>
      <c r="AZ216" s="62">
        <v>0.50642227837041764</v>
      </c>
      <c r="BA216" s="62">
        <v>0.5430371307011983</v>
      </c>
      <c r="BC216" s="65">
        <v>7</v>
      </c>
      <c r="BD216" s="65">
        <v>4.7239978098159073E-2</v>
      </c>
      <c r="BE216" s="65">
        <v>5.0655477170868157E-2</v>
      </c>
      <c r="BG216">
        <v>9.789545526902721E-2</v>
      </c>
      <c r="BH216">
        <v>4.8947727634513619E-2</v>
      </c>
      <c r="BI216">
        <v>0.52472970453580792</v>
      </c>
    </row>
    <row r="217" spans="1:61" x14ac:dyDescent="0.3">
      <c r="A217" s="2" t="s">
        <v>49</v>
      </c>
      <c r="B217" s="15" t="s">
        <v>729</v>
      </c>
      <c r="C217" s="15"/>
      <c r="F217" s="2">
        <v>4.0999999999999996</v>
      </c>
      <c r="G217" s="2" t="s">
        <v>183</v>
      </c>
      <c r="H217" s="11" t="s">
        <v>557</v>
      </c>
      <c r="I217" t="s">
        <v>635</v>
      </c>
      <c r="J217"/>
      <c r="L217" s="27">
        <v>8</v>
      </c>
      <c r="M217">
        <v>8</v>
      </c>
      <c r="N217">
        <v>0</v>
      </c>
      <c r="T217" s="27">
        <v>5.8017180100000001</v>
      </c>
      <c r="U217" s="27">
        <v>7.9756520899999996</v>
      </c>
      <c r="V217" s="27">
        <v>27.352093400000001</v>
      </c>
      <c r="W217">
        <v>26.646989999999999</v>
      </c>
      <c r="X217">
        <v>7.9359999999999999</v>
      </c>
      <c r="Y217">
        <v>5.7050000000000001</v>
      </c>
      <c r="Z217">
        <v>0</v>
      </c>
      <c r="AD217">
        <v>14</v>
      </c>
      <c r="AE217" s="57">
        <f t="shared" si="5"/>
        <v>0</v>
      </c>
      <c r="AF217" s="59">
        <v>1265.6493143942739</v>
      </c>
      <c r="AG217" s="57">
        <v>1206.4392746112001</v>
      </c>
      <c r="AH217" s="57">
        <v>0</v>
      </c>
      <c r="AI217" s="53">
        <v>8.8492127105210025E-2</v>
      </c>
      <c r="AJ217" s="54">
        <v>9.2835174017436004E-2</v>
      </c>
      <c r="AL217" s="30">
        <v>1.8181818181818179</v>
      </c>
      <c r="AM217" s="30">
        <v>2.545454545454545</v>
      </c>
      <c r="AN217" s="30">
        <v>0.72727272727272729</v>
      </c>
      <c r="AO217" s="30">
        <v>0</v>
      </c>
      <c r="AP217" s="30">
        <v>0.35714285714285721</v>
      </c>
      <c r="AQ217" s="30">
        <v>0.5</v>
      </c>
      <c r="AR217" s="30">
        <v>0.1428571428571429</v>
      </c>
      <c r="AS217" s="30">
        <v>0</v>
      </c>
      <c r="AT217" s="27">
        <v>0.95</v>
      </c>
      <c r="AU217" s="27">
        <v>3.44</v>
      </c>
      <c r="AV217" s="27">
        <v>2.4900000000000002</v>
      </c>
      <c r="AW217" s="27">
        <v>2.6527272727272719</v>
      </c>
      <c r="AX217">
        <v>2.6527272727272728</v>
      </c>
      <c r="AY217">
        <v>6.0182046818181814</v>
      </c>
      <c r="AZ217" s="62">
        <v>0.5176653673612065</v>
      </c>
      <c r="BA217" s="62">
        <v>0.54307152550012683</v>
      </c>
      <c r="BC217" s="65">
        <v>7</v>
      </c>
      <c r="BD217" s="65">
        <v>4.4246063552605013E-2</v>
      </c>
      <c r="BE217" s="65">
        <v>4.6417587008717988E-2</v>
      </c>
      <c r="BG217">
        <v>9.0663650561323014E-2</v>
      </c>
      <c r="BH217">
        <v>4.53318252806615E-2</v>
      </c>
      <c r="BI217">
        <v>0.53036844643066661</v>
      </c>
    </row>
    <row r="218" spans="1:61" x14ac:dyDescent="0.3">
      <c r="A218" s="2" t="s">
        <v>46</v>
      </c>
      <c r="B218" s="15" t="s">
        <v>726</v>
      </c>
      <c r="C218" s="15"/>
      <c r="F218" s="2">
        <v>3.2</v>
      </c>
      <c r="G218" s="2" t="s">
        <v>183</v>
      </c>
      <c r="H218" s="11" t="s">
        <v>555</v>
      </c>
      <c r="I218" t="s">
        <v>633</v>
      </c>
      <c r="J218"/>
      <c r="L218" s="27">
        <v>2</v>
      </c>
      <c r="M218">
        <v>4</v>
      </c>
      <c r="N218">
        <v>0</v>
      </c>
      <c r="T218" s="27">
        <v>7.41544296</v>
      </c>
      <c r="U218" s="27">
        <v>7.4154429599999991</v>
      </c>
      <c r="V218" s="27">
        <v>7.41544296</v>
      </c>
      <c r="W218">
        <v>7.8</v>
      </c>
      <c r="X218">
        <v>13.010999999999999</v>
      </c>
      <c r="Y218">
        <v>5.5460000000000003</v>
      </c>
      <c r="Z218">
        <v>0</v>
      </c>
      <c r="AD218">
        <v>14</v>
      </c>
      <c r="AE218" s="57">
        <f t="shared" si="5"/>
        <v>0</v>
      </c>
      <c r="AF218" s="59">
        <v>288.33429290182369</v>
      </c>
      <c r="AG218" s="57">
        <v>556.51188553357167</v>
      </c>
      <c r="AH218" s="57">
        <v>0</v>
      </c>
      <c r="AI218" s="53">
        <v>9.7109503410799117E-2</v>
      </c>
      <c r="AJ218" s="54">
        <v>0.10062678166578309</v>
      </c>
      <c r="AL218" s="30">
        <v>2</v>
      </c>
      <c r="AM218" s="30">
        <v>2.545454545454545</v>
      </c>
      <c r="AN218" s="30">
        <v>0.54545454545454541</v>
      </c>
      <c r="AO218" s="30">
        <v>0</v>
      </c>
      <c r="AP218" s="30">
        <v>0.39285714285714279</v>
      </c>
      <c r="AQ218" s="30">
        <v>0.5</v>
      </c>
      <c r="AR218" s="30">
        <v>0.1071428571428571</v>
      </c>
      <c r="AS218" s="30">
        <v>0</v>
      </c>
      <c r="AT218" s="27">
        <v>1.1000000000000001</v>
      </c>
      <c r="AU218" s="27">
        <v>3.44</v>
      </c>
      <c r="AV218" s="27">
        <v>2.34</v>
      </c>
      <c r="AW218" s="27">
        <v>2.669090909090909</v>
      </c>
      <c r="AX218">
        <v>2.669090909090909</v>
      </c>
      <c r="AY218">
        <v>5.9831974772727277</v>
      </c>
      <c r="AZ218" s="62">
        <v>0.52442413903612473</v>
      </c>
      <c r="BA218" s="62">
        <v>0.54341863036636606</v>
      </c>
      <c r="BC218" s="65">
        <v>7</v>
      </c>
      <c r="BD218" s="65">
        <v>4.8554751705399558E-2</v>
      </c>
      <c r="BE218" s="65">
        <v>5.0313390832891547E-2</v>
      </c>
      <c r="BG218">
        <v>9.8868142538291098E-2</v>
      </c>
      <c r="BH218">
        <v>4.9434071269145549E-2</v>
      </c>
      <c r="BI218">
        <v>0.53392138470124539</v>
      </c>
    </row>
    <row r="219" spans="1:61" x14ac:dyDescent="0.3">
      <c r="A219" s="2" t="s">
        <v>47</v>
      </c>
      <c r="B219" s="15" t="s">
        <v>727</v>
      </c>
      <c r="C219" s="15"/>
      <c r="F219" s="2">
        <v>3.8</v>
      </c>
      <c r="G219" s="2" t="s">
        <v>183</v>
      </c>
      <c r="H219" s="11">
        <v>-1</v>
      </c>
      <c r="I219">
        <v>-1</v>
      </c>
      <c r="J219" t="s">
        <v>1156</v>
      </c>
      <c r="L219" s="27">
        <v>0</v>
      </c>
      <c r="M219">
        <v>0</v>
      </c>
      <c r="N219">
        <v>2</v>
      </c>
      <c r="T219" s="27">
        <v>0</v>
      </c>
      <c r="U219" s="27"/>
      <c r="V219" s="27"/>
      <c r="W219">
        <v>0</v>
      </c>
      <c r="Z219">
        <v>5.5170000000000003</v>
      </c>
      <c r="AA219">
        <v>31.274999999999999</v>
      </c>
      <c r="AB219">
        <v>3.8942000000000001</v>
      </c>
      <c r="AD219">
        <v>34</v>
      </c>
      <c r="AE219" s="57">
        <f t="shared" si="5"/>
        <v>0</v>
      </c>
      <c r="AF219" s="59">
        <v>0</v>
      </c>
      <c r="AG219" s="57">
        <v>0</v>
      </c>
      <c r="AH219" s="57">
        <v>671.92152628500003</v>
      </c>
      <c r="AI219" s="53"/>
      <c r="AK219" s="54">
        <v>0.1012022942261822</v>
      </c>
      <c r="AL219" s="30">
        <v>2</v>
      </c>
      <c r="AM219" s="30">
        <v>2.518518518518519</v>
      </c>
      <c r="AN219" s="30">
        <v>0.51851851851851849</v>
      </c>
      <c r="AO219" s="30">
        <v>0</v>
      </c>
      <c r="AP219" s="30">
        <v>0.39705882352941169</v>
      </c>
      <c r="AQ219" s="30">
        <v>0.5</v>
      </c>
      <c r="AR219" s="30">
        <v>0.1029411764705882</v>
      </c>
      <c r="AS219" s="30">
        <v>0</v>
      </c>
      <c r="AT219" s="27">
        <v>1</v>
      </c>
      <c r="AU219" s="27">
        <v>3.44</v>
      </c>
      <c r="AV219" s="27">
        <v>2.44</v>
      </c>
      <c r="AW219" s="27">
        <v>2.6511111111111112</v>
      </c>
      <c r="AX219">
        <v>2.6511111111111112</v>
      </c>
      <c r="AY219">
        <v>5.9544359512962952</v>
      </c>
      <c r="BC219" s="65">
        <v>17</v>
      </c>
      <c r="BF219" s="65">
        <v>5.0601147113091112E-2</v>
      </c>
      <c r="BG219">
        <v>0.1012022942261822</v>
      </c>
      <c r="BH219">
        <v>5.0601147113091112E-2</v>
      </c>
      <c r="BI219">
        <v>0</v>
      </c>
    </row>
    <row r="220" spans="1:61" x14ac:dyDescent="0.3">
      <c r="A220" s="2" t="s">
        <v>8</v>
      </c>
      <c r="B220" s="15" t="s">
        <v>698</v>
      </c>
      <c r="C220" s="15"/>
      <c r="F220" s="2">
        <v>3.1</v>
      </c>
      <c r="G220" s="2" t="s">
        <v>183</v>
      </c>
      <c r="H220" s="11" t="s">
        <v>534</v>
      </c>
      <c r="I220" t="s">
        <v>616</v>
      </c>
      <c r="J220"/>
      <c r="L220" s="27">
        <v>30</v>
      </c>
      <c r="M220">
        <v>4</v>
      </c>
      <c r="N220">
        <v>0</v>
      </c>
      <c r="T220" s="27">
        <v>10.59112378</v>
      </c>
      <c r="U220" s="27">
        <v>10.784736629999999</v>
      </c>
      <c r="V220" s="27">
        <v>10.486176179999999</v>
      </c>
      <c r="W220">
        <v>3.73</v>
      </c>
      <c r="X220">
        <v>3.73</v>
      </c>
      <c r="Y220">
        <v>9.3699999999999992</v>
      </c>
      <c r="Z220">
        <v>0</v>
      </c>
      <c r="AD220">
        <v>4</v>
      </c>
      <c r="AE220" s="57">
        <f t="shared" si="5"/>
        <v>0</v>
      </c>
      <c r="AF220" s="59">
        <v>1182.741260108548</v>
      </c>
      <c r="AG220" s="57">
        <v>130.36387300000001</v>
      </c>
      <c r="AH220" s="57">
        <v>0</v>
      </c>
      <c r="AI220" s="53">
        <v>0.1014592151701775</v>
      </c>
      <c r="AJ220" s="54">
        <v>0.1227333894874388</v>
      </c>
      <c r="AL220" s="30">
        <v>2</v>
      </c>
      <c r="AM220" s="30">
        <v>2.666666666666667</v>
      </c>
      <c r="AN220" s="30">
        <v>0.66666666666666663</v>
      </c>
      <c r="AO220" s="30">
        <v>0</v>
      </c>
      <c r="AP220" s="30">
        <v>0.375</v>
      </c>
      <c r="AQ220" s="30">
        <v>0.5</v>
      </c>
      <c r="AR220" s="30">
        <v>0.125</v>
      </c>
      <c r="AS220" s="30">
        <v>0</v>
      </c>
      <c r="AT220" s="27">
        <v>1.54</v>
      </c>
      <c r="AU220" s="27">
        <v>3.44</v>
      </c>
      <c r="AV220" s="27">
        <v>1.9</v>
      </c>
      <c r="AW220" s="27">
        <v>2.8066666666666671</v>
      </c>
      <c r="AX220">
        <v>2.8066666666666662</v>
      </c>
      <c r="AY220">
        <v>6.1769976</v>
      </c>
      <c r="AZ220" s="62">
        <v>0.46900407026869628</v>
      </c>
      <c r="BA220" s="62">
        <v>0.56734579634715776</v>
      </c>
      <c r="BC220" s="65">
        <v>2</v>
      </c>
      <c r="BD220" s="65">
        <v>5.072960758508873E-2</v>
      </c>
      <c r="BE220" s="65">
        <v>6.136669474371937E-2</v>
      </c>
      <c r="BG220">
        <v>0.1120963023288082</v>
      </c>
      <c r="BH220">
        <v>5.604815116440405E-2</v>
      </c>
      <c r="BI220">
        <v>0.51817493330792708</v>
      </c>
    </row>
    <row r="221" spans="1:61" x14ac:dyDescent="0.3">
      <c r="A221" s="2" t="s">
        <v>0</v>
      </c>
      <c r="B221" s="15" t="s">
        <v>689</v>
      </c>
      <c r="C221" s="15"/>
      <c r="F221" s="2">
        <v>3.3</v>
      </c>
      <c r="G221" s="2" t="s">
        <v>183</v>
      </c>
      <c r="H221" s="11" t="s">
        <v>527</v>
      </c>
      <c r="I221" t="s">
        <v>610</v>
      </c>
      <c r="J221"/>
      <c r="L221" s="27">
        <v>4</v>
      </c>
      <c r="M221">
        <v>4</v>
      </c>
      <c r="N221">
        <v>0</v>
      </c>
      <c r="T221" s="27">
        <v>6.6040679999999998</v>
      </c>
      <c r="U221" s="27">
        <v>7.9389519999999996</v>
      </c>
      <c r="V221" s="27">
        <v>33.703336</v>
      </c>
      <c r="W221">
        <v>7.83</v>
      </c>
      <c r="X221">
        <v>33.209989999999998</v>
      </c>
      <c r="Y221">
        <v>6.46</v>
      </c>
      <c r="Z221">
        <v>0</v>
      </c>
      <c r="AD221">
        <v>34</v>
      </c>
      <c r="AE221" s="57">
        <f t="shared" si="5"/>
        <v>0</v>
      </c>
      <c r="AF221" s="59">
        <v>1767.0449718798691</v>
      </c>
      <c r="AG221" s="57">
        <v>1679.8210721820001</v>
      </c>
      <c r="AH221" s="57">
        <v>0</v>
      </c>
      <c r="AI221" s="53">
        <v>7.6964651247849417E-2</v>
      </c>
      <c r="AJ221" s="54">
        <v>8.0961003676030277E-2</v>
      </c>
      <c r="AL221" s="30">
        <v>1.62962962962963</v>
      </c>
      <c r="AM221" s="30">
        <v>2.518518518518519</v>
      </c>
      <c r="AN221" s="30">
        <v>0.88888888888888884</v>
      </c>
      <c r="AO221" s="30">
        <v>0</v>
      </c>
      <c r="AP221" s="30">
        <v>0.32352941176470579</v>
      </c>
      <c r="AQ221" s="30">
        <v>0.5</v>
      </c>
      <c r="AR221" s="30">
        <v>0.1764705882352941</v>
      </c>
      <c r="AS221" s="30">
        <v>0</v>
      </c>
      <c r="AT221" s="27">
        <v>0.82</v>
      </c>
      <c r="AU221" s="27">
        <v>3.44</v>
      </c>
      <c r="AV221" s="27">
        <v>2.62</v>
      </c>
      <c r="AW221" s="27">
        <v>2.642962962962963</v>
      </c>
      <c r="AX221">
        <v>2.642962962962963</v>
      </c>
      <c r="AY221">
        <v>5.9587362692592576</v>
      </c>
      <c r="AZ221" s="62">
        <v>0.48264383878002159</v>
      </c>
      <c r="BA221" s="62">
        <v>0.50770488753139842</v>
      </c>
      <c r="BC221" s="65">
        <v>17</v>
      </c>
      <c r="BD221" s="65">
        <v>3.8482325623924708E-2</v>
      </c>
      <c r="BE221" s="65">
        <v>4.0480501838015132E-2</v>
      </c>
      <c r="BG221">
        <v>7.8962827461939847E-2</v>
      </c>
      <c r="BH221">
        <v>3.9481413730969923E-2</v>
      </c>
      <c r="BI221">
        <v>0.49517436315571001</v>
      </c>
    </row>
    <row r="222" spans="1:61" s="5" customFormat="1" x14ac:dyDescent="0.3">
      <c r="A222" s="5" t="s">
        <v>184</v>
      </c>
      <c r="B222" s="41" t="s">
        <v>802</v>
      </c>
      <c r="C222" s="41"/>
      <c r="F222" s="5">
        <v>3.5</v>
      </c>
      <c r="G222" s="5" t="s">
        <v>183</v>
      </c>
      <c r="H222" s="42">
        <v>-2</v>
      </c>
      <c r="I222" s="5">
        <v>-1</v>
      </c>
      <c r="L222" s="43">
        <v>0</v>
      </c>
      <c r="M222">
        <v>0</v>
      </c>
      <c r="N222">
        <v>0</v>
      </c>
      <c r="T222" s="43">
        <v>0</v>
      </c>
      <c r="U222" s="43"/>
      <c r="V222" s="43"/>
      <c r="W222">
        <v>0</v>
      </c>
      <c r="X222"/>
      <c r="Y222"/>
      <c r="Z222">
        <v>0</v>
      </c>
      <c r="AA222"/>
      <c r="AB222"/>
      <c r="AD222" s="5">
        <v>20</v>
      </c>
      <c r="AE222" s="57">
        <f t="shared" si="5"/>
        <v>0</v>
      </c>
      <c r="AF222" s="59">
        <v>0</v>
      </c>
      <c r="AG222" s="57">
        <v>0</v>
      </c>
      <c r="AH222" s="57">
        <v>0</v>
      </c>
      <c r="AI222" s="53"/>
      <c r="AJ222" s="54"/>
      <c r="AK222" s="54"/>
      <c r="AL222" s="5">
        <v>1.9375</v>
      </c>
      <c r="AM222" s="5">
        <v>2.5</v>
      </c>
      <c r="AN222" s="5">
        <v>0.5625</v>
      </c>
      <c r="AO222" s="5">
        <v>2.625</v>
      </c>
      <c r="AP222" s="5">
        <v>0.25409836065573771</v>
      </c>
      <c r="AQ222" s="5">
        <v>0.32786885245901642</v>
      </c>
      <c r="AR222" s="5">
        <v>7.3770491803278687E-2</v>
      </c>
      <c r="AS222" s="5">
        <v>0.34426229508196721</v>
      </c>
      <c r="AT222" s="43">
        <v>0.82</v>
      </c>
      <c r="AU222" s="43">
        <v>3.44</v>
      </c>
      <c r="AV222" s="43">
        <v>2.62</v>
      </c>
      <c r="AW222" s="43">
        <v>2.59375</v>
      </c>
      <c r="AX222" s="5">
        <v>2.59375</v>
      </c>
      <c r="AY222" s="5">
        <v>5.9363868768750008</v>
      </c>
      <c r="AZ222" s="62"/>
      <c r="BA222" s="62"/>
      <c r="BB222" s="62"/>
      <c r="BC222" s="65">
        <v>10</v>
      </c>
      <c r="BD222" s="65"/>
      <c r="BE222" s="65"/>
      <c r="BF222" s="65"/>
      <c r="BG222">
        <v>0</v>
      </c>
      <c r="BH222">
        <v>0</v>
      </c>
      <c r="BI222">
        <v>0</v>
      </c>
    </row>
    <row r="223" spans="1:61" x14ac:dyDescent="0.3">
      <c r="A223" s="2" t="s">
        <v>185</v>
      </c>
      <c r="B223" s="15" t="s">
        <v>733</v>
      </c>
      <c r="C223" s="15"/>
      <c r="F223" s="2">
        <v>4.55</v>
      </c>
      <c r="G223" s="2" t="s">
        <v>192</v>
      </c>
      <c r="H223" s="11" t="s">
        <v>560</v>
      </c>
      <c r="I223" t="s">
        <v>637</v>
      </c>
      <c r="J223"/>
      <c r="L223" s="27">
        <v>2</v>
      </c>
      <c r="M223">
        <v>4</v>
      </c>
      <c r="N223">
        <v>0</v>
      </c>
      <c r="O223" s="2">
        <v>3.9369999999999998</v>
      </c>
      <c r="P223" s="2">
        <v>27.198</v>
      </c>
      <c r="Q223" s="2">
        <v>5.6920000000000002</v>
      </c>
      <c r="T223" s="27">
        <v>13.81974189</v>
      </c>
      <c r="U223" s="27">
        <v>13.81974189</v>
      </c>
      <c r="V223" s="27">
        <v>5.7110870199999999</v>
      </c>
      <c r="W223">
        <v>3.94</v>
      </c>
      <c r="X223">
        <v>27.15</v>
      </c>
      <c r="Y223">
        <v>5.6920000000000002</v>
      </c>
      <c r="Z223">
        <v>0</v>
      </c>
      <c r="AD223">
        <v>14</v>
      </c>
      <c r="AE223" s="57">
        <f t="shared" si="5"/>
        <v>609.49096999200003</v>
      </c>
      <c r="AF223" s="59">
        <v>309.44138863753989</v>
      </c>
      <c r="AG223" s="57">
        <v>608.87893199999996</v>
      </c>
      <c r="AH223" s="57">
        <v>0</v>
      </c>
      <c r="AI223" s="53">
        <v>9.0485633235046756E-2</v>
      </c>
      <c r="AJ223" s="54">
        <v>9.1972306901891634E-2</v>
      </c>
      <c r="AL223" s="30">
        <v>2</v>
      </c>
      <c r="AM223" s="30">
        <v>2.545454545454545</v>
      </c>
      <c r="AN223" s="30">
        <v>0.54545454545454541</v>
      </c>
      <c r="AO223" s="30">
        <v>2.545454545454545</v>
      </c>
      <c r="AP223" s="30">
        <v>0.26190476190476192</v>
      </c>
      <c r="AQ223" s="30">
        <v>0.33333333333333331</v>
      </c>
      <c r="AR223" s="30">
        <v>7.1428571428571425E-2</v>
      </c>
      <c r="AS223" s="30">
        <v>0.33333333333333331</v>
      </c>
      <c r="AT223" s="27">
        <v>0.95</v>
      </c>
      <c r="AU223" s="27">
        <v>3.44</v>
      </c>
      <c r="AV223" s="27">
        <v>2.4900000000000002</v>
      </c>
      <c r="AW223" s="27">
        <v>2.6345454545454539</v>
      </c>
      <c r="AX223">
        <v>2.6345454545454552</v>
      </c>
      <c r="AY223">
        <v>6.036062318181818</v>
      </c>
      <c r="AZ223" s="62">
        <v>0.52932707238284982</v>
      </c>
      <c r="BA223" s="62">
        <v>0.53802388525275069</v>
      </c>
      <c r="BC223" s="65">
        <v>7</v>
      </c>
      <c r="BD223" s="65">
        <v>4.5242816617523378E-2</v>
      </c>
      <c r="BE223" s="65">
        <v>4.5986153450945817E-2</v>
      </c>
      <c r="BG223">
        <v>9.1228970068469195E-2</v>
      </c>
      <c r="BH223">
        <v>4.5614485034234598E-2</v>
      </c>
      <c r="BI223">
        <v>0.5336754788178002</v>
      </c>
    </row>
    <row r="224" spans="1:61" x14ac:dyDescent="0.3">
      <c r="A224" s="2" t="s">
        <v>186</v>
      </c>
      <c r="B224" s="19" t="s">
        <v>932</v>
      </c>
      <c r="C224" s="15"/>
      <c r="F224" s="2">
        <v>4.43</v>
      </c>
      <c r="G224" s="2" t="s">
        <v>192</v>
      </c>
      <c r="H224" s="11">
        <v>-1</v>
      </c>
      <c r="I224">
        <v>-1</v>
      </c>
      <c r="J224"/>
      <c r="L224" s="27">
        <v>0</v>
      </c>
      <c r="M224">
        <v>0</v>
      </c>
      <c r="N224">
        <v>0</v>
      </c>
      <c r="O224" s="1">
        <v>3.9369999999999998</v>
      </c>
      <c r="P224" s="1">
        <v>27.198</v>
      </c>
      <c r="Q224" s="1">
        <v>5.6920000000000002</v>
      </c>
      <c r="T224" s="27">
        <v>0</v>
      </c>
      <c r="U224" s="27"/>
      <c r="V224" s="27"/>
      <c r="W224">
        <v>0</v>
      </c>
      <c r="Z224">
        <v>0</v>
      </c>
      <c r="AD224">
        <v>14</v>
      </c>
      <c r="AE224" s="57">
        <f t="shared" si="5"/>
        <v>609.49096999200003</v>
      </c>
      <c r="AF224" s="59">
        <v>0</v>
      </c>
      <c r="AG224" s="57">
        <v>0</v>
      </c>
      <c r="AH224" s="57">
        <v>0</v>
      </c>
      <c r="AI224" s="53"/>
      <c r="AL224" s="30">
        <v>1.9950000000000001</v>
      </c>
      <c r="AM224" s="30">
        <v>2.8</v>
      </c>
      <c r="AN224" s="30">
        <v>0.30499999999999999</v>
      </c>
      <c r="AO224" s="30">
        <v>1.33</v>
      </c>
      <c r="AP224" s="30">
        <v>0.31026438569206838</v>
      </c>
      <c r="AQ224" s="30">
        <v>0.43545878693623641</v>
      </c>
      <c r="AR224" s="30">
        <v>4.7433903576982892E-2</v>
      </c>
      <c r="AS224" s="30">
        <v>0.20684292379471231</v>
      </c>
      <c r="AT224" s="27">
        <v>0.95</v>
      </c>
      <c r="AU224" s="27">
        <v>3.44</v>
      </c>
      <c r="AV224" s="27">
        <v>2.4900000000000002</v>
      </c>
      <c r="AW224" s="27">
        <v>2.7484999999999991</v>
      </c>
      <c r="AX224">
        <v>2.7484999999999999</v>
      </c>
      <c r="AY224">
        <v>6.2455429149999997</v>
      </c>
      <c r="BC224" s="65">
        <v>7</v>
      </c>
      <c r="BG224">
        <v>0</v>
      </c>
      <c r="BH224">
        <v>0</v>
      </c>
      <c r="BI224">
        <v>0</v>
      </c>
    </row>
    <row r="225" spans="1:61" x14ac:dyDescent="0.3">
      <c r="A225" s="2" t="s">
        <v>870</v>
      </c>
      <c r="B225" s="19" t="s">
        <v>933</v>
      </c>
      <c r="C225" s="15"/>
      <c r="F225" s="2">
        <v>4.34</v>
      </c>
      <c r="G225" s="2" t="s">
        <v>192</v>
      </c>
      <c r="H225" s="11">
        <v>-1</v>
      </c>
      <c r="I225">
        <v>-1</v>
      </c>
      <c r="J225"/>
      <c r="L225" s="27">
        <v>0</v>
      </c>
      <c r="M225">
        <v>0</v>
      </c>
      <c r="N225">
        <v>0</v>
      </c>
      <c r="O225" s="1">
        <v>3.9369999999999998</v>
      </c>
      <c r="P225" s="1">
        <v>27.198</v>
      </c>
      <c r="Q225" s="1">
        <v>5.6920000000000002</v>
      </c>
      <c r="T225" s="27">
        <v>0</v>
      </c>
      <c r="U225" s="27"/>
      <c r="V225" s="27"/>
      <c r="W225">
        <v>0</v>
      </c>
      <c r="Z225">
        <v>0</v>
      </c>
      <c r="AD225">
        <v>14</v>
      </c>
      <c r="AE225" s="57">
        <f t="shared" si="5"/>
        <v>609.49096999200003</v>
      </c>
      <c r="AF225" s="59">
        <v>0</v>
      </c>
      <c r="AG225" s="57">
        <v>0</v>
      </c>
      <c r="AH225" s="57">
        <v>0</v>
      </c>
      <c r="AI225" s="53"/>
      <c r="AL225" s="30">
        <v>1.99</v>
      </c>
      <c r="AM225" s="30">
        <v>2.8</v>
      </c>
      <c r="AN225" s="30">
        <v>0.31</v>
      </c>
      <c r="AO225" s="30">
        <v>1.26</v>
      </c>
      <c r="AP225" s="30">
        <v>0.31289308176100628</v>
      </c>
      <c r="AQ225" s="30">
        <v>0.44025157232704398</v>
      </c>
      <c r="AR225" s="30">
        <v>4.874213836477987E-2</v>
      </c>
      <c r="AS225" s="30">
        <v>0.1981132075471698</v>
      </c>
      <c r="AT225" s="27">
        <v>0.95</v>
      </c>
      <c r="AU225" s="27">
        <v>3.44</v>
      </c>
      <c r="AV225" s="27">
        <v>2.4900000000000002</v>
      </c>
      <c r="AW225" s="27">
        <v>2.7490000000000001</v>
      </c>
      <c r="AX225">
        <v>2.7490000000000001</v>
      </c>
      <c r="AY225">
        <v>6.2450518300000004</v>
      </c>
      <c r="BC225" s="65">
        <v>7</v>
      </c>
      <c r="BG225">
        <v>0</v>
      </c>
      <c r="BH225">
        <v>0</v>
      </c>
      <c r="BI225">
        <v>0</v>
      </c>
    </row>
    <row r="226" spans="1:61" x14ac:dyDescent="0.3">
      <c r="A226" s="2" t="s">
        <v>187</v>
      </c>
      <c r="B226" s="19" t="s">
        <v>934</v>
      </c>
      <c r="C226" s="15"/>
      <c r="F226" s="2">
        <v>4.2699999999999996</v>
      </c>
      <c r="G226" s="2" t="s">
        <v>192</v>
      </c>
      <c r="H226" s="11">
        <v>-1</v>
      </c>
      <c r="I226">
        <v>-1</v>
      </c>
      <c r="J226"/>
      <c r="L226" s="27">
        <v>0</v>
      </c>
      <c r="M226">
        <v>0</v>
      </c>
      <c r="N226">
        <v>0</v>
      </c>
      <c r="O226" s="1">
        <v>3.9369999999999998</v>
      </c>
      <c r="P226" s="1">
        <v>27.198</v>
      </c>
      <c r="Q226" s="1">
        <v>5.6920000000000002</v>
      </c>
      <c r="T226" s="27">
        <v>0</v>
      </c>
      <c r="U226" s="27"/>
      <c r="V226" s="27"/>
      <c r="W226">
        <v>0</v>
      </c>
      <c r="Z226">
        <v>0</v>
      </c>
      <c r="AD226">
        <v>14</v>
      </c>
      <c r="AE226" s="57">
        <f t="shared" si="5"/>
        <v>609.49096999200003</v>
      </c>
      <c r="AF226" s="59">
        <v>0</v>
      </c>
      <c r="AG226" s="57">
        <v>0</v>
      </c>
      <c r="AH226" s="57">
        <v>0</v>
      </c>
      <c r="AI226" s="53"/>
      <c r="AL226" s="30">
        <v>1.9850000000000001</v>
      </c>
      <c r="AM226" s="30">
        <v>2.8</v>
      </c>
      <c r="AN226" s="30">
        <v>0.315</v>
      </c>
      <c r="AO226" s="30">
        <v>1.19</v>
      </c>
      <c r="AP226" s="30">
        <v>0.31558028616852152</v>
      </c>
      <c r="AQ226" s="30">
        <v>0.4451510333863275</v>
      </c>
      <c r="AR226" s="30">
        <v>5.0079491255961853E-2</v>
      </c>
      <c r="AS226" s="30">
        <v>0.1891891891891892</v>
      </c>
      <c r="AT226" s="27">
        <v>0.95</v>
      </c>
      <c r="AU226" s="27">
        <v>3.44</v>
      </c>
      <c r="AV226" s="27">
        <v>2.4900000000000002</v>
      </c>
      <c r="AW226" s="27">
        <v>2.7494999999999989</v>
      </c>
      <c r="AX226">
        <v>2.7494999999999998</v>
      </c>
      <c r="AY226">
        <v>6.2445607449999994</v>
      </c>
      <c r="BC226" s="65">
        <v>7</v>
      </c>
      <c r="BG226">
        <v>0</v>
      </c>
      <c r="BH226">
        <v>0</v>
      </c>
      <c r="BI226">
        <v>0</v>
      </c>
    </row>
    <row r="227" spans="1:61" x14ac:dyDescent="0.3">
      <c r="A227" s="2" t="s">
        <v>188</v>
      </c>
      <c r="B227" s="19" t="s">
        <v>935</v>
      </c>
      <c r="C227" s="15"/>
      <c r="F227" s="2">
        <v>4.13</v>
      </c>
      <c r="G227" s="2" t="s">
        <v>192</v>
      </c>
      <c r="H227" s="11">
        <v>-1</v>
      </c>
      <c r="I227">
        <v>-1</v>
      </c>
      <c r="J227"/>
      <c r="L227" s="27">
        <v>0</v>
      </c>
      <c r="M227">
        <v>0</v>
      </c>
      <c r="N227">
        <v>0</v>
      </c>
      <c r="O227" s="1">
        <v>3.9369999999999998</v>
      </c>
      <c r="P227" s="1">
        <v>27.198</v>
      </c>
      <c r="Q227" s="1">
        <v>5.6920000000000002</v>
      </c>
      <c r="T227" s="27">
        <v>0</v>
      </c>
      <c r="U227" s="27"/>
      <c r="V227" s="27"/>
      <c r="W227">
        <v>0</v>
      </c>
      <c r="Z227">
        <v>0</v>
      </c>
      <c r="AD227">
        <v>14</v>
      </c>
      <c r="AE227" s="57">
        <f t="shared" si="5"/>
        <v>609.49096999200003</v>
      </c>
      <c r="AF227" s="59">
        <v>0</v>
      </c>
      <c r="AG227" s="57">
        <v>0</v>
      </c>
      <c r="AH227" s="57">
        <v>0</v>
      </c>
      <c r="AI227" s="53"/>
      <c r="AL227" s="30">
        <v>1.9750000000000001</v>
      </c>
      <c r="AM227" s="30">
        <v>2.8</v>
      </c>
      <c r="AN227" s="30">
        <v>0.32500000000000001</v>
      </c>
      <c r="AO227" s="30">
        <v>1.05</v>
      </c>
      <c r="AP227" s="30">
        <v>0.32113821138211379</v>
      </c>
      <c r="AQ227" s="30">
        <v>0.45528455284552838</v>
      </c>
      <c r="AR227" s="30">
        <v>5.2845528455284549E-2</v>
      </c>
      <c r="AS227" s="30">
        <v>0.17073170731707321</v>
      </c>
      <c r="AT227" s="27">
        <v>0.95</v>
      </c>
      <c r="AU227" s="27">
        <v>3.44</v>
      </c>
      <c r="AV227" s="27">
        <v>2.4900000000000002</v>
      </c>
      <c r="AW227" s="27">
        <v>2.7505000000000002</v>
      </c>
      <c r="AX227">
        <v>2.7505000000000002</v>
      </c>
      <c r="AY227">
        <v>6.2435785749999999</v>
      </c>
      <c r="BC227" s="65">
        <v>7</v>
      </c>
      <c r="BG227">
        <v>0</v>
      </c>
      <c r="BH227">
        <v>0</v>
      </c>
      <c r="BI227">
        <v>0</v>
      </c>
    </row>
    <row r="228" spans="1:61" x14ac:dyDescent="0.3">
      <c r="A228" s="2" t="s">
        <v>189</v>
      </c>
      <c r="B228" s="19" t="s">
        <v>936</v>
      </c>
      <c r="C228" s="15"/>
      <c r="F228" s="2">
        <v>4.07</v>
      </c>
      <c r="G228" s="2" t="s">
        <v>192</v>
      </c>
      <c r="H228" s="11">
        <v>-1</v>
      </c>
      <c r="I228">
        <v>-1</v>
      </c>
      <c r="J228"/>
      <c r="L228" s="27">
        <v>0</v>
      </c>
      <c r="M228">
        <v>0</v>
      </c>
      <c r="N228">
        <v>0</v>
      </c>
      <c r="O228" s="1">
        <v>3.9369999999999998</v>
      </c>
      <c r="P228" s="1">
        <v>27.198</v>
      </c>
      <c r="Q228" s="1">
        <v>5.6920000000000002</v>
      </c>
      <c r="T228" s="27">
        <v>0</v>
      </c>
      <c r="U228" s="27"/>
      <c r="V228" s="27"/>
      <c r="W228">
        <v>0</v>
      </c>
      <c r="Z228">
        <v>0</v>
      </c>
      <c r="AD228">
        <v>14</v>
      </c>
      <c r="AE228" s="57">
        <f t="shared" si="5"/>
        <v>609.49096999200003</v>
      </c>
      <c r="AF228" s="59">
        <v>0</v>
      </c>
      <c r="AG228" s="57">
        <v>0</v>
      </c>
      <c r="AH228" s="57">
        <v>0</v>
      </c>
      <c r="AI228" s="53"/>
      <c r="AL228" s="30">
        <v>1.9650000000000001</v>
      </c>
      <c r="AM228" s="30">
        <v>2.8</v>
      </c>
      <c r="AN228" s="30">
        <v>0.33500000000000002</v>
      </c>
      <c r="AO228" s="30">
        <v>0.90999999999999992</v>
      </c>
      <c r="AP228" s="30">
        <v>0.32695507487520797</v>
      </c>
      <c r="AQ228" s="30">
        <v>0.46589018302828622</v>
      </c>
      <c r="AR228" s="30">
        <v>5.5740432612312818E-2</v>
      </c>
      <c r="AS228" s="30">
        <v>0.15141430948419299</v>
      </c>
      <c r="AT228" s="27">
        <v>0.95</v>
      </c>
      <c r="AU228" s="27">
        <v>3.44</v>
      </c>
      <c r="AV228" s="27">
        <v>2.4900000000000002</v>
      </c>
      <c r="AW228" s="27">
        <v>2.7515000000000001</v>
      </c>
      <c r="AX228">
        <v>2.7515000000000001</v>
      </c>
      <c r="AY228">
        <v>6.2425964049999996</v>
      </c>
      <c r="BC228" s="65">
        <v>7</v>
      </c>
      <c r="BG228">
        <v>0</v>
      </c>
      <c r="BH228">
        <v>0</v>
      </c>
      <c r="BI228">
        <v>0</v>
      </c>
    </row>
    <row r="229" spans="1:61" x14ac:dyDescent="0.3">
      <c r="A229" s="2" t="s">
        <v>190</v>
      </c>
      <c r="B229" s="19" t="s">
        <v>937</v>
      </c>
      <c r="C229" s="15"/>
      <c r="F229" s="2">
        <v>4.03</v>
      </c>
      <c r="G229" s="2" t="s">
        <v>192</v>
      </c>
      <c r="H229" s="11">
        <v>-1</v>
      </c>
      <c r="I229">
        <v>-1</v>
      </c>
      <c r="J229"/>
      <c r="L229" s="27">
        <v>0</v>
      </c>
      <c r="M229">
        <v>0</v>
      </c>
      <c r="N229">
        <v>0</v>
      </c>
      <c r="O229" s="1">
        <v>3.9369999999999998</v>
      </c>
      <c r="P229" s="1">
        <v>27.198</v>
      </c>
      <c r="Q229" s="1">
        <v>5.6920000000000002</v>
      </c>
      <c r="T229" s="27">
        <v>0</v>
      </c>
      <c r="U229" s="27"/>
      <c r="V229" s="27"/>
      <c r="W229">
        <v>0</v>
      </c>
      <c r="Z229">
        <v>0</v>
      </c>
      <c r="AD229">
        <v>14</v>
      </c>
      <c r="AE229" s="57">
        <f t="shared" si="5"/>
        <v>609.49096999200003</v>
      </c>
      <c r="AF229" s="59">
        <v>0</v>
      </c>
      <c r="AG229" s="57">
        <v>0</v>
      </c>
      <c r="AH229" s="57">
        <v>0</v>
      </c>
      <c r="AI229" s="53"/>
      <c r="AL229" s="30">
        <v>1.95</v>
      </c>
      <c r="AM229" s="30">
        <v>2.8</v>
      </c>
      <c r="AN229" s="30">
        <v>0.35</v>
      </c>
      <c r="AO229" s="30">
        <v>0.7</v>
      </c>
      <c r="AP229" s="30">
        <v>0.33620689655172409</v>
      </c>
      <c r="AQ229" s="30">
        <v>0.48275862068965508</v>
      </c>
      <c r="AR229" s="30">
        <v>6.0344827586206892E-2</v>
      </c>
      <c r="AS229" s="30">
        <v>0.1206896551724138</v>
      </c>
      <c r="AT229" s="27">
        <v>0.95</v>
      </c>
      <c r="AU229" s="27">
        <v>3.44</v>
      </c>
      <c r="AV229" s="27">
        <v>2.4900000000000002</v>
      </c>
      <c r="AW229" s="27">
        <v>2.7530000000000001</v>
      </c>
      <c r="AX229">
        <v>2.7530000000000001</v>
      </c>
      <c r="AY229">
        <v>6.24112315</v>
      </c>
      <c r="BC229" s="65">
        <v>7</v>
      </c>
      <c r="BG229">
        <v>0</v>
      </c>
      <c r="BH229">
        <v>0</v>
      </c>
      <c r="BI229">
        <v>0</v>
      </c>
    </row>
    <row r="230" spans="1:61" x14ac:dyDescent="0.3">
      <c r="A230" s="2" t="s">
        <v>191</v>
      </c>
      <c r="B230" s="19" t="s">
        <v>938</v>
      </c>
      <c r="C230" s="15"/>
      <c r="F230" s="2">
        <v>3.96</v>
      </c>
      <c r="G230" s="2" t="s">
        <v>192</v>
      </c>
      <c r="H230" s="11">
        <v>-1</v>
      </c>
      <c r="I230">
        <v>-1</v>
      </c>
      <c r="J230"/>
      <c r="L230" s="27">
        <v>0</v>
      </c>
      <c r="M230">
        <v>0</v>
      </c>
      <c r="N230">
        <v>0</v>
      </c>
      <c r="O230" s="1">
        <v>3.9369999999999998</v>
      </c>
      <c r="P230" s="1">
        <v>27.198</v>
      </c>
      <c r="Q230" s="1">
        <v>5.6920000000000002</v>
      </c>
      <c r="T230" s="27">
        <v>0</v>
      </c>
      <c r="U230" s="27"/>
      <c r="V230" s="27"/>
      <c r="W230">
        <v>0</v>
      </c>
      <c r="Z230">
        <v>0</v>
      </c>
      <c r="AD230">
        <v>14</v>
      </c>
      <c r="AE230" s="57">
        <f t="shared" si="5"/>
        <v>609.49096999200003</v>
      </c>
      <c r="AF230" s="59">
        <v>0</v>
      </c>
      <c r="AG230" s="57">
        <v>0</v>
      </c>
      <c r="AH230" s="57">
        <v>0</v>
      </c>
      <c r="AI230" s="53"/>
      <c r="AL230" s="30">
        <v>1.92</v>
      </c>
      <c r="AM230" s="30">
        <v>2.8</v>
      </c>
      <c r="AN230" s="30">
        <v>0.38</v>
      </c>
      <c r="AO230" s="30">
        <v>0.28000000000000003</v>
      </c>
      <c r="AP230" s="30">
        <v>0.35687732342007428</v>
      </c>
      <c r="AQ230" s="30">
        <v>0.5204460966542751</v>
      </c>
      <c r="AR230" s="30">
        <v>7.0631970260223054E-2</v>
      </c>
      <c r="AS230" s="30">
        <v>5.2044609665427517E-2</v>
      </c>
      <c r="AT230" s="27">
        <v>0.95</v>
      </c>
      <c r="AU230" s="27">
        <v>3.44</v>
      </c>
      <c r="AV230" s="27">
        <v>2.4900000000000002</v>
      </c>
      <c r="AW230" s="27">
        <v>2.7559999999999998</v>
      </c>
      <c r="AX230">
        <v>2.7559999999999998</v>
      </c>
      <c r="AY230">
        <v>6.2381766400000007</v>
      </c>
      <c r="BC230" s="65">
        <v>7</v>
      </c>
      <c r="BG230">
        <v>0</v>
      </c>
      <c r="BH230">
        <v>0</v>
      </c>
      <c r="BI230">
        <v>0</v>
      </c>
    </row>
    <row r="231" spans="1:61" x14ac:dyDescent="0.3">
      <c r="A231" s="2" t="s">
        <v>49</v>
      </c>
      <c r="B231" s="15" t="s">
        <v>729</v>
      </c>
      <c r="C231" s="15"/>
      <c r="F231" s="2">
        <v>3.92</v>
      </c>
      <c r="G231" s="2" t="s">
        <v>192</v>
      </c>
      <c r="H231" s="11" t="s">
        <v>557</v>
      </c>
      <c r="I231" t="s">
        <v>635</v>
      </c>
      <c r="J231"/>
      <c r="L231" s="27">
        <v>8</v>
      </c>
      <c r="M231">
        <v>8</v>
      </c>
      <c r="N231">
        <v>0</v>
      </c>
      <c r="O231" s="2">
        <v>3.9329999999999998</v>
      </c>
      <c r="P231" s="2">
        <v>26.725999999999999</v>
      </c>
      <c r="Q231" s="2">
        <v>5.8630000000000004</v>
      </c>
      <c r="R231" s="2" t="s">
        <v>1099</v>
      </c>
      <c r="T231" s="27">
        <v>5.8017180100000001</v>
      </c>
      <c r="U231" s="27">
        <v>7.9756520899999996</v>
      </c>
      <c r="V231" s="27">
        <v>27.352093400000001</v>
      </c>
      <c r="W231">
        <v>26.646989999999999</v>
      </c>
      <c r="X231">
        <v>7.9359999999999999</v>
      </c>
      <c r="Y231">
        <v>5.7050000000000001</v>
      </c>
      <c r="Z231">
        <v>0</v>
      </c>
      <c r="AD231">
        <v>14</v>
      </c>
      <c r="AE231" s="57">
        <f t="shared" si="5"/>
        <v>616.27961795399995</v>
      </c>
      <c r="AF231" s="59">
        <v>1265.6493143942739</v>
      </c>
      <c r="AG231" s="57">
        <v>1206.4392746112001</v>
      </c>
      <c r="AH231" s="57">
        <v>0</v>
      </c>
      <c r="AI231" s="53">
        <v>8.8492127105210025E-2</v>
      </c>
      <c r="AJ231" s="54">
        <v>9.2835174017436004E-2</v>
      </c>
      <c r="AL231" s="30">
        <v>1.8181818181818179</v>
      </c>
      <c r="AM231" s="30">
        <v>2.545454545454545</v>
      </c>
      <c r="AN231" s="30">
        <v>0.72727272727272729</v>
      </c>
      <c r="AO231" s="30">
        <v>0</v>
      </c>
      <c r="AP231" s="30">
        <v>0.35714285714285721</v>
      </c>
      <c r="AQ231" s="30">
        <v>0.5</v>
      </c>
      <c r="AR231" s="30">
        <v>0.1428571428571429</v>
      </c>
      <c r="AS231" s="30">
        <v>0</v>
      </c>
      <c r="AT231" s="27">
        <v>0.95</v>
      </c>
      <c r="AU231" s="27">
        <v>3.44</v>
      </c>
      <c r="AV231" s="27">
        <v>2.4900000000000002</v>
      </c>
      <c r="AW231" s="27">
        <v>2.6527272727272719</v>
      </c>
      <c r="AX231">
        <v>2.6527272727272728</v>
      </c>
      <c r="AY231">
        <v>6.0182046818181814</v>
      </c>
      <c r="AZ231" s="62">
        <v>0.5176653673612065</v>
      </c>
      <c r="BA231" s="62">
        <v>0.54307152550012683</v>
      </c>
      <c r="BC231" s="65">
        <v>7</v>
      </c>
      <c r="BD231" s="65">
        <v>4.4246063552605013E-2</v>
      </c>
      <c r="BE231" s="65">
        <v>4.6417587008717988E-2</v>
      </c>
      <c r="BG231">
        <v>9.0663650561323014E-2</v>
      </c>
      <c r="BH231">
        <v>4.53318252806615E-2</v>
      </c>
      <c r="BI231">
        <v>0.53036844643066661</v>
      </c>
    </row>
    <row r="232" spans="1:61" x14ac:dyDescent="0.3">
      <c r="A232" s="2" t="s">
        <v>46</v>
      </c>
      <c r="B232" s="15" t="s">
        <v>726</v>
      </c>
      <c r="C232" s="15"/>
      <c r="F232" s="2">
        <v>3.82</v>
      </c>
      <c r="G232" s="2" t="s">
        <v>197</v>
      </c>
      <c r="H232" s="11" t="s">
        <v>555</v>
      </c>
      <c r="I232" t="s">
        <v>633</v>
      </c>
      <c r="J232"/>
      <c r="L232" s="27">
        <v>2</v>
      </c>
      <c r="M232">
        <v>4</v>
      </c>
      <c r="N232">
        <v>0</v>
      </c>
      <c r="O232" s="2">
        <v>13.01</v>
      </c>
      <c r="P232" s="2">
        <v>5.5439999999999996</v>
      </c>
      <c r="Q232" s="2">
        <v>7.81</v>
      </c>
      <c r="R232" s="2" t="s">
        <v>1099</v>
      </c>
      <c r="T232" s="27">
        <v>7.41544296</v>
      </c>
      <c r="U232" s="27">
        <v>7.4154429599999991</v>
      </c>
      <c r="V232" s="27">
        <v>7.41544296</v>
      </c>
      <c r="W232">
        <v>7.8</v>
      </c>
      <c r="X232">
        <v>13.010999999999999</v>
      </c>
      <c r="Y232">
        <v>5.5460000000000003</v>
      </c>
      <c r="Z232">
        <v>0</v>
      </c>
      <c r="AD232">
        <v>14</v>
      </c>
      <c r="AE232" s="57">
        <f t="shared" si="5"/>
        <v>563.31530639999994</v>
      </c>
      <c r="AF232" s="59">
        <v>288.33429290182369</v>
      </c>
      <c r="AG232" s="57">
        <v>556.51188553357167</v>
      </c>
      <c r="AH232" s="57">
        <v>0</v>
      </c>
      <c r="AI232" s="53">
        <v>9.7109503410799117E-2</v>
      </c>
      <c r="AJ232" s="54">
        <v>0.10062678166578309</v>
      </c>
      <c r="AL232" s="30">
        <v>2</v>
      </c>
      <c r="AM232" s="30">
        <v>2.545454545454545</v>
      </c>
      <c r="AN232" s="30">
        <v>0.54545454545454541</v>
      </c>
      <c r="AO232" s="30">
        <v>0</v>
      </c>
      <c r="AP232" s="30">
        <v>0.39285714285714279</v>
      </c>
      <c r="AQ232" s="30">
        <v>0.5</v>
      </c>
      <c r="AR232" s="30">
        <v>0.1071428571428571</v>
      </c>
      <c r="AS232" s="30">
        <v>0</v>
      </c>
      <c r="AT232" s="27">
        <v>1.1000000000000001</v>
      </c>
      <c r="AU232" s="27">
        <v>3.44</v>
      </c>
      <c r="AV232" s="27">
        <v>2.34</v>
      </c>
      <c r="AW232" s="27">
        <v>2.669090909090909</v>
      </c>
      <c r="AX232">
        <v>2.669090909090909</v>
      </c>
      <c r="AY232">
        <v>5.9831974772727277</v>
      </c>
      <c r="AZ232" s="62">
        <v>0.52442413903612473</v>
      </c>
      <c r="BA232" s="62">
        <v>0.54341863036636606</v>
      </c>
      <c r="BC232" s="65">
        <v>7</v>
      </c>
      <c r="BD232" s="65">
        <v>4.8554751705399558E-2</v>
      </c>
      <c r="BE232" s="65">
        <v>5.0313390832891547E-2</v>
      </c>
      <c r="BG232">
        <v>9.8868142538291098E-2</v>
      </c>
      <c r="BH232">
        <v>4.9434071269145549E-2</v>
      </c>
      <c r="BI232">
        <v>0.53392138470124539</v>
      </c>
    </row>
    <row r="233" spans="1:61" x14ac:dyDescent="0.3">
      <c r="A233" s="2" t="s">
        <v>193</v>
      </c>
      <c r="B233" s="15" t="s">
        <v>803</v>
      </c>
      <c r="C233" s="15"/>
      <c r="F233" s="2">
        <v>3.68</v>
      </c>
      <c r="G233" s="2" t="s">
        <v>197</v>
      </c>
      <c r="H233" s="11">
        <v>-1</v>
      </c>
      <c r="I233">
        <v>-1</v>
      </c>
      <c r="J233"/>
      <c r="L233" s="27">
        <v>0</v>
      </c>
      <c r="M233">
        <v>0</v>
      </c>
      <c r="N233">
        <v>0</v>
      </c>
      <c r="O233" s="2">
        <v>13.02</v>
      </c>
      <c r="P233" s="2">
        <v>5.5119999999999996</v>
      </c>
      <c r="Q233" s="2">
        <v>7.7450000000000001</v>
      </c>
      <c r="R233" s="2" t="s">
        <v>1099</v>
      </c>
      <c r="T233" s="27">
        <v>0</v>
      </c>
      <c r="U233" s="27"/>
      <c r="V233" s="27"/>
      <c r="W233">
        <v>0</v>
      </c>
      <c r="Z233">
        <v>0</v>
      </c>
      <c r="AD233">
        <v>14</v>
      </c>
      <c r="AE233" s="57">
        <f t="shared" si="5"/>
        <v>555.82952879999993</v>
      </c>
      <c r="AF233" s="59">
        <v>0</v>
      </c>
      <c r="AG233" s="57">
        <v>0</v>
      </c>
      <c r="AH233" s="57">
        <v>0</v>
      </c>
      <c r="AI233" s="53"/>
      <c r="AL233" s="30">
        <v>2</v>
      </c>
      <c r="AM233" s="30">
        <v>2.545454545454545</v>
      </c>
      <c r="AN233" s="30">
        <v>0.45454545454545447</v>
      </c>
      <c r="AO233" s="30">
        <v>0.36363636363636359</v>
      </c>
      <c r="AP233" s="30">
        <v>0.3728813559322034</v>
      </c>
      <c r="AQ233" s="30">
        <v>0.47457627118644069</v>
      </c>
      <c r="AR233" s="30">
        <v>8.4745762711864403E-2</v>
      </c>
      <c r="AS233" s="30">
        <v>6.7796610169491525E-2</v>
      </c>
      <c r="AT233" s="27">
        <v>1.1000000000000001</v>
      </c>
      <c r="AU233" s="27">
        <v>3.44</v>
      </c>
      <c r="AV233" s="27">
        <v>2.34</v>
      </c>
      <c r="AW233" s="27">
        <v>2.672727272727272</v>
      </c>
      <c r="AX233">
        <v>2.6727272727272728</v>
      </c>
      <c r="AY233">
        <v>5.9599268909090908</v>
      </c>
      <c r="BC233" s="65">
        <v>7</v>
      </c>
      <c r="BG233">
        <v>0</v>
      </c>
      <c r="BH233">
        <v>0</v>
      </c>
      <c r="BI233">
        <v>0</v>
      </c>
    </row>
    <row r="234" spans="1:61" x14ac:dyDescent="0.3">
      <c r="A234" s="2" t="s">
        <v>194</v>
      </c>
      <c r="B234" s="15" t="s">
        <v>804</v>
      </c>
      <c r="C234" s="15"/>
      <c r="F234" s="2">
        <v>3.65</v>
      </c>
      <c r="G234" s="2" t="s">
        <v>197</v>
      </c>
      <c r="H234" s="11" t="s">
        <v>586</v>
      </c>
      <c r="I234" t="s">
        <v>661</v>
      </c>
      <c r="J234"/>
      <c r="L234" s="27">
        <v>2</v>
      </c>
      <c r="M234">
        <v>8</v>
      </c>
      <c r="N234">
        <v>0</v>
      </c>
      <c r="O234" s="2">
        <v>13.02</v>
      </c>
      <c r="P234" s="2">
        <v>5.48</v>
      </c>
      <c r="Q234" s="2">
        <v>7.68</v>
      </c>
      <c r="R234" s="2" t="s">
        <v>1099</v>
      </c>
      <c r="T234" s="27">
        <v>7.2854997800000012</v>
      </c>
      <c r="U234" s="27">
        <v>7.2855000099999998</v>
      </c>
      <c r="V234" s="27">
        <v>7.28550129</v>
      </c>
      <c r="W234">
        <v>7.6769999999999996</v>
      </c>
      <c r="X234">
        <v>5.4560000000000004</v>
      </c>
      <c r="Y234">
        <v>26.012989999999999</v>
      </c>
      <c r="Z234">
        <v>0</v>
      </c>
      <c r="AD234">
        <v>14</v>
      </c>
      <c r="AE234" s="57">
        <f t="shared" si="5"/>
        <v>547.9649280000001</v>
      </c>
      <c r="AF234" s="59">
        <v>273.44070809730869</v>
      </c>
      <c r="AG234" s="57">
        <v>1077.884035254056</v>
      </c>
      <c r="AH234" s="57">
        <v>0</v>
      </c>
      <c r="AI234" s="53">
        <v>0.1023987986091511</v>
      </c>
      <c r="AJ234" s="54">
        <v>0.1039072816155049</v>
      </c>
      <c r="AL234" s="30">
        <v>2</v>
      </c>
      <c r="AM234" s="30">
        <v>2.545454545454545</v>
      </c>
      <c r="AN234" s="30">
        <v>0.36363636363636359</v>
      </c>
      <c r="AO234" s="30">
        <v>0.72727272727272729</v>
      </c>
      <c r="AP234" s="30">
        <v>0.35483870967741932</v>
      </c>
      <c r="AQ234" s="30">
        <v>0.45161290322580638</v>
      </c>
      <c r="AR234" s="30">
        <v>6.4516129032258063E-2</v>
      </c>
      <c r="AS234" s="30">
        <v>0.1290322580645161</v>
      </c>
      <c r="AT234" s="27">
        <v>1.1399999999999999</v>
      </c>
      <c r="AU234" s="27">
        <v>3.44</v>
      </c>
      <c r="AV234" s="27">
        <v>2.2999999999999998</v>
      </c>
      <c r="AW234" s="27">
        <v>2.6763636363636358</v>
      </c>
      <c r="AX234">
        <v>2.6763636363636358</v>
      </c>
      <c r="AY234">
        <v>5.9366563045454548</v>
      </c>
      <c r="AZ234" s="62">
        <v>0.5411256777060568</v>
      </c>
      <c r="BA234" s="62">
        <v>0.54909724475770694</v>
      </c>
      <c r="BC234" s="65">
        <v>7</v>
      </c>
      <c r="BD234" s="65">
        <v>5.119939930457558E-2</v>
      </c>
      <c r="BE234" s="65">
        <v>5.1953640807752437E-2</v>
      </c>
      <c r="BG234">
        <v>0.103153040112328</v>
      </c>
      <c r="BH234">
        <v>5.1576520056163998E-2</v>
      </c>
      <c r="BI234">
        <v>0.54511146123188192</v>
      </c>
    </row>
    <row r="235" spans="1:61" x14ac:dyDescent="0.3">
      <c r="A235" s="2" t="s">
        <v>195</v>
      </c>
      <c r="B235" s="15" t="s">
        <v>805</v>
      </c>
      <c r="C235" s="15"/>
      <c r="F235" s="2">
        <v>2.99</v>
      </c>
      <c r="G235" s="2" t="s">
        <v>197</v>
      </c>
      <c r="H235" s="11" t="s">
        <v>587</v>
      </c>
      <c r="I235">
        <v>-1</v>
      </c>
      <c r="J235"/>
      <c r="L235" s="27">
        <v>4</v>
      </c>
      <c r="M235">
        <v>0</v>
      </c>
      <c r="N235">
        <v>0</v>
      </c>
      <c r="O235" s="2">
        <v>12.996</v>
      </c>
      <c r="P235" s="2">
        <v>5.4850000000000003</v>
      </c>
      <c r="Q235" s="2">
        <v>7.7039999999999997</v>
      </c>
      <c r="R235" s="2" t="s">
        <v>1099</v>
      </c>
      <c r="T235" s="27">
        <v>5.5191434299999997</v>
      </c>
      <c r="U235" s="27">
        <v>7.7203982699999987</v>
      </c>
      <c r="V235" s="27">
        <v>13.117043880000001</v>
      </c>
      <c r="W235">
        <v>0</v>
      </c>
      <c r="Z235">
        <v>0</v>
      </c>
      <c r="AD235">
        <v>14</v>
      </c>
      <c r="AE235" s="57">
        <f t="shared" si="5"/>
        <v>549.16469424000002</v>
      </c>
      <c r="AF235" s="59">
        <v>552.74712386171507</v>
      </c>
      <c r="AG235" s="57">
        <v>0</v>
      </c>
      <c r="AH235" s="57">
        <v>0</v>
      </c>
      <c r="AI235" s="53">
        <v>0.1013121508598025</v>
      </c>
      <c r="AL235" s="30">
        <v>2</v>
      </c>
      <c r="AM235" s="30">
        <v>2.545454545454545</v>
      </c>
      <c r="AN235" s="30">
        <v>0.36363636363636359</v>
      </c>
      <c r="AO235" s="30">
        <v>0.54545454545454541</v>
      </c>
      <c r="AP235" s="30">
        <v>0.3666666666666667</v>
      </c>
      <c r="AQ235" s="30">
        <v>0.46666666666666667</v>
      </c>
      <c r="AR235" s="30">
        <v>6.666666666666668E-2</v>
      </c>
      <c r="AS235" s="30">
        <v>0.1</v>
      </c>
      <c r="AT235" s="27">
        <v>1.1299999999999999</v>
      </c>
      <c r="AU235" s="27">
        <v>3.44</v>
      </c>
      <c r="AV235" s="27">
        <v>2.31</v>
      </c>
      <c r="AW235" s="27">
        <v>2.6745454545454539</v>
      </c>
      <c r="AX235">
        <v>2.6745454545454548</v>
      </c>
      <c r="AY235">
        <v>5.9327418772727274</v>
      </c>
      <c r="AZ235" s="62">
        <v>0.53699890088551772</v>
      </c>
      <c r="BC235" s="65">
        <v>7</v>
      </c>
      <c r="BD235" s="65">
        <v>5.0656075429901228E-2</v>
      </c>
      <c r="BG235">
        <v>0.1013121508598025</v>
      </c>
      <c r="BH235">
        <v>5.0656075429901228E-2</v>
      </c>
      <c r="BI235">
        <v>0.53699890088551772</v>
      </c>
    </row>
    <row r="236" spans="1:61" x14ac:dyDescent="0.3">
      <c r="A236" s="2" t="s">
        <v>196</v>
      </c>
      <c r="B236" s="15" t="s">
        <v>806</v>
      </c>
      <c r="C236" s="15"/>
      <c r="F236" s="2">
        <v>2.98</v>
      </c>
      <c r="G236" s="2" t="s">
        <v>197</v>
      </c>
      <c r="H236" s="11">
        <v>-1</v>
      </c>
      <c r="I236">
        <v>-1</v>
      </c>
      <c r="J236"/>
      <c r="L236" s="27">
        <v>0</v>
      </c>
      <c r="M236">
        <v>0</v>
      </c>
      <c r="N236">
        <v>0</v>
      </c>
      <c r="O236" s="2">
        <v>13.003</v>
      </c>
      <c r="P236" s="2">
        <v>5.5149999999999997</v>
      </c>
      <c r="Q236" s="2">
        <v>7.7569999999999997</v>
      </c>
      <c r="R236" s="2" t="s">
        <v>1099</v>
      </c>
      <c r="T236" s="27">
        <v>0</v>
      </c>
      <c r="U236" s="27"/>
      <c r="V236" s="27"/>
      <c r="W236">
        <v>0</v>
      </c>
      <c r="Z236">
        <v>0</v>
      </c>
      <c r="AD236">
        <v>14</v>
      </c>
      <c r="AE236" s="57">
        <f t="shared" si="5"/>
        <v>556.266454565</v>
      </c>
      <c r="AF236" s="59">
        <v>0</v>
      </c>
      <c r="AG236" s="57">
        <v>0</v>
      </c>
      <c r="AH236" s="57">
        <v>0</v>
      </c>
      <c r="AI236" s="53"/>
      <c r="AL236" s="30">
        <v>2</v>
      </c>
      <c r="AM236" s="30">
        <v>2.545454545454545</v>
      </c>
      <c r="AN236" s="30">
        <v>0.45454545454545447</v>
      </c>
      <c r="AO236" s="30">
        <v>0.27272727272727271</v>
      </c>
      <c r="AP236" s="30">
        <v>0.37931034482758619</v>
      </c>
      <c r="AQ236" s="30">
        <v>0.48275862068965519</v>
      </c>
      <c r="AR236" s="30">
        <v>8.6206896551724144E-2</v>
      </c>
      <c r="AS236" s="30">
        <v>5.1724137931034482E-2</v>
      </c>
      <c r="AT236" s="27">
        <v>1.1000000000000001</v>
      </c>
      <c r="AU236" s="27">
        <v>3.44</v>
      </c>
      <c r="AV236" s="27">
        <v>2.34</v>
      </c>
      <c r="AW236" s="27">
        <v>2.6718181818181819</v>
      </c>
      <c r="AX236">
        <v>2.6718181818181819</v>
      </c>
      <c r="AY236">
        <v>5.9579696772727271</v>
      </c>
      <c r="BC236" s="65">
        <v>7</v>
      </c>
      <c r="BG236">
        <v>0</v>
      </c>
      <c r="BH236">
        <v>0</v>
      </c>
      <c r="BI236">
        <v>0</v>
      </c>
    </row>
    <row r="237" spans="1:61" x14ac:dyDescent="0.3">
      <c r="A237" s="2" t="s">
        <v>44</v>
      </c>
      <c r="B237" s="15" t="s">
        <v>724</v>
      </c>
      <c r="C237" s="15"/>
      <c r="F237" s="2">
        <v>2.1</v>
      </c>
      <c r="G237" s="2" t="s">
        <v>198</v>
      </c>
      <c r="H237" s="11" t="s">
        <v>553</v>
      </c>
      <c r="I237">
        <v>-1</v>
      </c>
      <c r="J237"/>
      <c r="L237" s="27">
        <v>1</v>
      </c>
      <c r="M237">
        <v>0</v>
      </c>
      <c r="N237">
        <v>0</v>
      </c>
      <c r="O237" s="2">
        <v>3.871</v>
      </c>
      <c r="P237" s="2">
        <v>3.871</v>
      </c>
      <c r="Q237" s="2">
        <v>29.783999999999999</v>
      </c>
      <c r="R237" s="2" t="s">
        <v>440</v>
      </c>
      <c r="T237" s="27">
        <v>15.28115725</v>
      </c>
      <c r="U237" s="27">
        <v>15.28115725</v>
      </c>
      <c r="V237" s="27">
        <v>15.28115725</v>
      </c>
      <c r="W237">
        <v>0</v>
      </c>
      <c r="Z237">
        <v>0</v>
      </c>
      <c r="AD237">
        <v>20</v>
      </c>
      <c r="AE237" s="57">
        <f t="shared" si="5"/>
        <v>446.30254754399999</v>
      </c>
      <c r="AF237" s="59">
        <v>229.90248606119221</v>
      </c>
      <c r="AG237" s="57">
        <v>0</v>
      </c>
      <c r="AH237" s="57">
        <v>0</v>
      </c>
      <c r="AI237" s="53">
        <v>8.6993404650164072E-2</v>
      </c>
      <c r="AL237" s="30">
        <v>1.882352941176471</v>
      </c>
      <c r="AM237" s="30">
        <v>2.3529411764705879</v>
      </c>
      <c r="AN237" s="30">
        <v>0.47058823529411759</v>
      </c>
      <c r="AO237" s="30">
        <v>0</v>
      </c>
      <c r="AP237" s="30">
        <v>0.4</v>
      </c>
      <c r="AQ237" s="30">
        <v>0.5</v>
      </c>
      <c r="AR237" s="30">
        <v>9.9999999999999992E-2</v>
      </c>
      <c r="AS237" s="30">
        <v>0</v>
      </c>
      <c r="AT237" s="27">
        <v>0.82</v>
      </c>
      <c r="AU237" s="27">
        <v>3.44</v>
      </c>
      <c r="AV237" s="27">
        <v>2.62</v>
      </c>
      <c r="AW237" s="27">
        <v>2.5211764705882351</v>
      </c>
      <c r="AX237">
        <v>2.521176470588236</v>
      </c>
      <c r="AY237">
        <v>5.6898745917647062</v>
      </c>
      <c r="AZ237" s="62">
        <v>0.57369840599679445</v>
      </c>
      <c r="BC237" s="65">
        <v>10</v>
      </c>
      <c r="BD237" s="65">
        <v>4.3496702325082043E-2</v>
      </c>
      <c r="BG237">
        <v>8.6993404650164072E-2</v>
      </c>
      <c r="BH237">
        <v>4.3496702325082043E-2</v>
      </c>
      <c r="BI237">
        <v>0.57369840599679445</v>
      </c>
    </row>
    <row r="238" spans="1:61" x14ac:dyDescent="0.3">
      <c r="A238" s="2" t="s">
        <v>199</v>
      </c>
      <c r="B238" s="15" t="s">
        <v>871</v>
      </c>
      <c r="C238" s="15"/>
      <c r="F238" s="2">
        <v>2</v>
      </c>
      <c r="G238" s="2" t="s">
        <v>207</v>
      </c>
      <c r="H238" s="11">
        <v>-1</v>
      </c>
      <c r="I238">
        <v>-1</v>
      </c>
      <c r="J238"/>
      <c r="L238" s="27">
        <v>0</v>
      </c>
      <c r="M238">
        <v>0</v>
      </c>
      <c r="N238">
        <v>0</v>
      </c>
      <c r="O238" s="1">
        <v>3.871</v>
      </c>
      <c r="P238" s="1">
        <v>3.871</v>
      </c>
      <c r="Q238" s="2">
        <v>29.297000000000001</v>
      </c>
      <c r="T238" s="27">
        <v>0</v>
      </c>
      <c r="U238" s="27"/>
      <c r="V238" s="27"/>
      <c r="W238">
        <v>0</v>
      </c>
      <c r="Z238">
        <v>0</v>
      </c>
      <c r="AD238">
        <v>20</v>
      </c>
      <c r="AE238" s="57">
        <f t="shared" si="5"/>
        <v>439.00502737700003</v>
      </c>
      <c r="AF238" s="59">
        <v>0</v>
      </c>
      <c r="AG238" s="57">
        <v>0</v>
      </c>
      <c r="AH238" s="57">
        <v>0</v>
      </c>
      <c r="AI238" s="53"/>
      <c r="AL238" s="30">
        <v>1.882352941176471</v>
      </c>
      <c r="AM238" s="30">
        <v>2.3529411764705879</v>
      </c>
      <c r="AN238" s="30">
        <v>1.6470588235294119</v>
      </c>
      <c r="AO238" s="30">
        <v>0</v>
      </c>
      <c r="AP238" s="30">
        <v>0.32</v>
      </c>
      <c r="AQ238" s="30">
        <v>0.4</v>
      </c>
      <c r="AR238" s="30">
        <v>0.28000000000000003</v>
      </c>
      <c r="AS238" s="30">
        <v>0</v>
      </c>
      <c r="AT238" s="27">
        <v>1.1000000000000001</v>
      </c>
      <c r="AU238" s="27">
        <v>3.44</v>
      </c>
      <c r="AV238" s="27">
        <v>2.34</v>
      </c>
      <c r="AW238" s="27">
        <v>2.6482352941176468</v>
      </c>
      <c r="AX238">
        <v>2.6482352941176468</v>
      </c>
      <c r="AY238">
        <v>5.9322299529411762</v>
      </c>
      <c r="BC238" s="65">
        <v>10</v>
      </c>
      <c r="BG238">
        <v>0</v>
      </c>
      <c r="BH238">
        <v>0</v>
      </c>
      <c r="BI238">
        <v>0</v>
      </c>
    </row>
    <row r="239" spans="1:61" x14ac:dyDescent="0.3">
      <c r="A239" s="2" t="s">
        <v>200</v>
      </c>
      <c r="B239" s="15" t="s">
        <v>872</v>
      </c>
      <c r="C239" s="15"/>
      <c r="F239" s="2">
        <v>2.2000000000000002</v>
      </c>
      <c r="G239" s="2" t="s">
        <v>207</v>
      </c>
      <c r="H239" s="11">
        <v>-1</v>
      </c>
      <c r="I239">
        <v>-1</v>
      </c>
      <c r="J239"/>
      <c r="L239" s="27">
        <v>0</v>
      </c>
      <c r="M239">
        <v>0</v>
      </c>
      <c r="N239">
        <v>0</v>
      </c>
      <c r="O239" s="1">
        <v>6.6040679999999998</v>
      </c>
      <c r="P239" s="1">
        <v>7.93</v>
      </c>
      <c r="Q239" s="2">
        <v>31.28</v>
      </c>
      <c r="T239" s="27">
        <v>0</v>
      </c>
      <c r="U239" s="27"/>
      <c r="V239" s="27"/>
      <c r="W239">
        <v>0</v>
      </c>
      <c r="Z239">
        <v>0</v>
      </c>
      <c r="AD239">
        <v>34</v>
      </c>
      <c r="AE239" s="57">
        <f t="shared" si="5"/>
        <v>1638.1417090272</v>
      </c>
      <c r="AF239" s="59">
        <v>0</v>
      </c>
      <c r="AG239" s="57">
        <v>0</v>
      </c>
      <c r="AH239" s="57">
        <v>0</v>
      </c>
      <c r="AI239" s="53"/>
      <c r="AL239" s="30">
        <v>1.62962962962963</v>
      </c>
      <c r="AM239" s="30">
        <v>2.518518518518519</v>
      </c>
      <c r="AN239" s="30">
        <v>1.911111111111111</v>
      </c>
      <c r="AO239" s="30">
        <v>0</v>
      </c>
      <c r="AP239" s="30">
        <v>0.26894865525672368</v>
      </c>
      <c r="AQ239" s="30">
        <v>0.41564792176039123</v>
      </c>
      <c r="AR239" s="30">
        <v>0.31540342298288498</v>
      </c>
      <c r="AS239" s="30">
        <v>0</v>
      </c>
      <c r="AT239" s="27">
        <v>0.82</v>
      </c>
      <c r="AU239" s="27">
        <v>3.44</v>
      </c>
      <c r="AV239" s="27">
        <v>2.62</v>
      </c>
      <c r="AW239" s="27">
        <v>2.7533629629629628</v>
      </c>
      <c r="AX239">
        <v>2.7533629629629628</v>
      </c>
      <c r="AY239">
        <v>6.1693161497481483</v>
      </c>
      <c r="BC239" s="65">
        <v>17</v>
      </c>
      <c r="BG239">
        <v>0</v>
      </c>
      <c r="BH239">
        <v>0</v>
      </c>
      <c r="BI239">
        <v>0</v>
      </c>
    </row>
    <row r="240" spans="1:61" x14ac:dyDescent="0.3">
      <c r="A240" s="2" t="s">
        <v>0</v>
      </c>
      <c r="B240" s="15" t="s">
        <v>689</v>
      </c>
      <c r="C240" s="15"/>
      <c r="F240" s="2">
        <v>3.3</v>
      </c>
      <c r="G240" s="2" t="s">
        <v>207</v>
      </c>
      <c r="H240" s="11" t="s">
        <v>527</v>
      </c>
      <c r="I240" t="s">
        <v>610</v>
      </c>
      <c r="J240"/>
      <c r="L240" s="27">
        <v>4</v>
      </c>
      <c r="M240">
        <v>4</v>
      </c>
      <c r="N240">
        <v>0</v>
      </c>
      <c r="O240" s="1">
        <v>6.6040679999999998</v>
      </c>
      <c r="P240" s="1">
        <v>7.93</v>
      </c>
      <c r="Q240" s="2">
        <v>32.700000000000003</v>
      </c>
      <c r="T240" s="27">
        <v>6.6040679999999998</v>
      </c>
      <c r="U240" s="27">
        <v>7.9389519999999996</v>
      </c>
      <c r="V240" s="27">
        <v>33.703336</v>
      </c>
      <c r="W240">
        <v>7.83</v>
      </c>
      <c r="X240">
        <v>33.209989999999998</v>
      </c>
      <c r="Y240">
        <v>6.46</v>
      </c>
      <c r="Z240">
        <v>0</v>
      </c>
      <c r="AD240">
        <v>34</v>
      </c>
      <c r="AE240" s="57">
        <f t="shared" si="5"/>
        <v>1712.5074771479999</v>
      </c>
      <c r="AF240" s="59">
        <v>1767.0449718798691</v>
      </c>
      <c r="AG240" s="57">
        <v>1679.8210721820001</v>
      </c>
      <c r="AH240" s="57">
        <v>0</v>
      </c>
      <c r="AI240" s="53">
        <v>7.6964651247849417E-2</v>
      </c>
      <c r="AJ240" s="54">
        <v>8.0961003676030277E-2</v>
      </c>
      <c r="AL240" s="30">
        <v>1.62962962962963</v>
      </c>
      <c r="AM240" s="30">
        <v>2.518518518518519</v>
      </c>
      <c r="AN240" s="30">
        <v>0.88888888888888884</v>
      </c>
      <c r="AO240" s="30">
        <v>0</v>
      </c>
      <c r="AP240" s="30">
        <v>0.32352941176470579</v>
      </c>
      <c r="AQ240" s="30">
        <v>0.5</v>
      </c>
      <c r="AR240" s="30">
        <v>0.1764705882352941</v>
      </c>
      <c r="AS240" s="30">
        <v>0</v>
      </c>
      <c r="AT240" s="27">
        <v>0.82</v>
      </c>
      <c r="AU240" s="27">
        <v>3.44</v>
      </c>
      <c r="AV240" s="27">
        <v>2.62</v>
      </c>
      <c r="AW240" s="27">
        <v>2.642962962962963</v>
      </c>
      <c r="AX240">
        <v>2.642962962962963</v>
      </c>
      <c r="AY240">
        <v>5.9587362692592576</v>
      </c>
      <c r="AZ240" s="62">
        <v>0.48264383878002159</v>
      </c>
      <c r="BA240" s="62">
        <v>0.50770488753139842</v>
      </c>
      <c r="BC240" s="65">
        <v>17</v>
      </c>
      <c r="BD240" s="65">
        <v>3.8482325623924708E-2</v>
      </c>
      <c r="BE240" s="65">
        <v>4.0480501838015132E-2</v>
      </c>
      <c r="BG240">
        <v>7.8962827461939847E-2</v>
      </c>
      <c r="BH240">
        <v>3.9481413730969923E-2</v>
      </c>
      <c r="BI240">
        <v>0.49517436315571001</v>
      </c>
    </row>
    <row r="241" spans="1:61" x14ac:dyDescent="0.3">
      <c r="A241" s="2" t="s">
        <v>201</v>
      </c>
      <c r="B241" s="15" t="s">
        <v>873</v>
      </c>
      <c r="C241" s="15"/>
      <c r="F241" s="2">
        <v>2.2999999999999998</v>
      </c>
      <c r="G241" s="2" t="s">
        <v>207</v>
      </c>
      <c r="H241" s="34" t="s">
        <v>528</v>
      </c>
      <c r="I241" s="1" t="s">
        <v>611</v>
      </c>
      <c r="J241"/>
      <c r="L241" s="27">
        <v>0</v>
      </c>
      <c r="M241">
        <v>1</v>
      </c>
      <c r="N241">
        <v>0</v>
      </c>
      <c r="O241" s="2">
        <v>-1</v>
      </c>
      <c r="T241" s="27">
        <v>0</v>
      </c>
      <c r="U241" s="27"/>
      <c r="V241" s="27"/>
      <c r="W241">
        <v>3.9060000000000001</v>
      </c>
      <c r="X241">
        <v>21.603000000000002</v>
      </c>
      <c r="Y241">
        <v>3.8879000000000001</v>
      </c>
      <c r="Z241">
        <v>0</v>
      </c>
      <c r="AD241">
        <v>14</v>
      </c>
      <c r="AE241" s="57">
        <f t="shared" si="5"/>
        <v>0</v>
      </c>
      <c r="AF241" s="59">
        <v>0</v>
      </c>
      <c r="AG241" s="57">
        <v>328.06612625219998</v>
      </c>
      <c r="AH241" s="57">
        <v>0</v>
      </c>
      <c r="AI241" s="53"/>
      <c r="AJ241" s="54">
        <v>4.2674323496713393E-2</v>
      </c>
      <c r="AL241" s="30">
        <v>1.7272727272727271</v>
      </c>
      <c r="AM241" s="30">
        <v>2.545454545454545</v>
      </c>
      <c r="AN241" s="30">
        <v>1.4090909090909089</v>
      </c>
      <c r="AO241" s="30">
        <v>0</v>
      </c>
      <c r="AP241" s="30">
        <v>0.30399999999999999</v>
      </c>
      <c r="AQ241" s="30">
        <v>0.44800000000000001</v>
      </c>
      <c r="AR241" s="30">
        <v>0.248</v>
      </c>
      <c r="AS241" s="30">
        <v>0</v>
      </c>
      <c r="AT241" s="27">
        <v>0.82</v>
      </c>
      <c r="AU241" s="27">
        <v>3.44</v>
      </c>
      <c r="AV241" s="27">
        <v>2.62</v>
      </c>
      <c r="AW241" s="27">
        <v>2.7183636363636361</v>
      </c>
      <c r="AX241">
        <v>2.718363636363637</v>
      </c>
      <c r="AY241">
        <v>6.1164196318636357</v>
      </c>
      <c r="AZ241" s="62">
        <v>0.48450364842179561</v>
      </c>
      <c r="BC241" s="65">
        <v>7</v>
      </c>
      <c r="BE241" s="65">
        <v>2.13371617483567E-2</v>
      </c>
      <c r="BG241">
        <v>4.2674323496713393E-2</v>
      </c>
      <c r="BH241">
        <v>2.13371617483567E-2</v>
      </c>
      <c r="BI241">
        <v>0.48450364842179561</v>
      </c>
    </row>
    <row r="242" spans="1:61" x14ac:dyDescent="0.3">
      <c r="A242" s="2" t="s">
        <v>1</v>
      </c>
      <c r="B242" s="15" t="s">
        <v>690</v>
      </c>
      <c r="C242" s="15"/>
      <c r="F242" s="2">
        <v>3.2</v>
      </c>
      <c r="G242" s="2" t="s">
        <v>207</v>
      </c>
      <c r="H242" s="11" t="s">
        <v>528</v>
      </c>
      <c r="I242" t="s">
        <v>611</v>
      </c>
      <c r="J242"/>
      <c r="L242" s="27">
        <v>1</v>
      </c>
      <c r="M242">
        <v>1</v>
      </c>
      <c r="N242">
        <v>0</v>
      </c>
      <c r="O242" s="2">
        <v>-1</v>
      </c>
      <c r="T242" s="27">
        <v>3.9327019999999999</v>
      </c>
      <c r="U242" s="27">
        <v>3.9458000000000002</v>
      </c>
      <c r="V242" s="27">
        <v>11.356398779999999</v>
      </c>
      <c r="W242">
        <v>3.9060000000000001</v>
      </c>
      <c r="X242">
        <v>21.603000000000002</v>
      </c>
      <c r="Y242">
        <v>3.8879000000000001</v>
      </c>
      <c r="Z242">
        <v>0</v>
      </c>
      <c r="AD242">
        <v>14</v>
      </c>
      <c r="AE242" s="57">
        <f t="shared" si="5"/>
        <v>0</v>
      </c>
      <c r="AF242" s="59">
        <v>173.54502164551991</v>
      </c>
      <c r="AG242" s="57">
        <v>328.06612625219998</v>
      </c>
      <c r="AH242" s="57">
        <v>0</v>
      </c>
      <c r="AI242" s="53">
        <v>8.0670709348241429E-2</v>
      </c>
      <c r="AJ242" s="54">
        <v>4.2674323496713393E-2</v>
      </c>
      <c r="AL242" s="30">
        <v>1.7272727272727271</v>
      </c>
      <c r="AM242" s="30">
        <v>2.545454545454545</v>
      </c>
      <c r="AN242" s="30">
        <v>0.81818181818181823</v>
      </c>
      <c r="AO242" s="30">
        <v>0</v>
      </c>
      <c r="AP242" s="30">
        <v>0.3392857142857143</v>
      </c>
      <c r="AQ242" s="30">
        <v>0.5</v>
      </c>
      <c r="AR242" s="30">
        <v>0.1607142857142857</v>
      </c>
      <c r="AS242" s="30">
        <v>0</v>
      </c>
      <c r="AT242" s="27">
        <v>0.82</v>
      </c>
      <c r="AU242" s="27">
        <v>3.44</v>
      </c>
      <c r="AV242" s="27">
        <v>2.62</v>
      </c>
      <c r="AW242" s="27">
        <v>2.6545454545454539</v>
      </c>
      <c r="AX242">
        <v>2.6545454545454539</v>
      </c>
      <c r="AY242">
        <v>5.9946911436363637</v>
      </c>
      <c r="AZ242" s="62">
        <v>0.48450364842179561</v>
      </c>
      <c r="BC242" s="65">
        <v>7</v>
      </c>
      <c r="BD242" s="65">
        <v>4.0335354674120701E-2</v>
      </c>
      <c r="BE242" s="65">
        <v>2.13371617483567E-2</v>
      </c>
      <c r="BG242">
        <v>6.1672516422477411E-2</v>
      </c>
      <c r="BH242">
        <v>3.0836258211238698E-2</v>
      </c>
      <c r="BI242">
        <v>0.48450364842179561</v>
      </c>
    </row>
    <row r="243" spans="1:61" x14ac:dyDescent="0.3">
      <c r="A243" s="2" t="s">
        <v>202</v>
      </c>
      <c r="B243" s="15" t="s">
        <v>874</v>
      </c>
      <c r="C243" s="15"/>
      <c r="F243" s="2">
        <v>2.8</v>
      </c>
      <c r="G243" s="2" t="s">
        <v>207</v>
      </c>
      <c r="H243" s="34" t="s">
        <v>588</v>
      </c>
      <c r="I243" s="1" t="s">
        <v>662</v>
      </c>
      <c r="J243"/>
      <c r="L243" s="27">
        <v>0</v>
      </c>
      <c r="M243">
        <v>1</v>
      </c>
      <c r="N243">
        <v>0</v>
      </c>
      <c r="O243" s="2">
        <v>-1</v>
      </c>
      <c r="T243" s="27">
        <v>0</v>
      </c>
      <c r="U243" s="27"/>
      <c r="V243" s="27"/>
      <c r="W243">
        <v>3.8573</v>
      </c>
      <c r="X243">
        <v>3.8573</v>
      </c>
      <c r="Y243">
        <v>15.044</v>
      </c>
      <c r="Z243">
        <v>0</v>
      </c>
      <c r="AD243">
        <v>20</v>
      </c>
      <c r="AE243" s="57">
        <f t="shared" si="5"/>
        <v>0</v>
      </c>
      <c r="AF243" s="59">
        <v>0</v>
      </c>
      <c r="AG243" s="57">
        <v>223.83611493475999</v>
      </c>
      <c r="AH243" s="57">
        <v>0</v>
      </c>
      <c r="AI243" s="53"/>
      <c r="AJ243" s="54">
        <v>8.9351086199066954E-2</v>
      </c>
      <c r="AL243" s="30">
        <v>1.9375</v>
      </c>
      <c r="AM243" s="30">
        <v>2.5</v>
      </c>
      <c r="AN243" s="30">
        <v>0.625</v>
      </c>
      <c r="AO243" s="30">
        <v>2.625</v>
      </c>
      <c r="AP243" s="30">
        <v>0.25203252032520318</v>
      </c>
      <c r="AQ243" s="30">
        <v>0.32520325203252032</v>
      </c>
      <c r="AR243" s="30">
        <v>8.1300813008130079E-2</v>
      </c>
      <c r="AS243" s="30">
        <v>0.34146341463414642</v>
      </c>
      <c r="AT243" s="27">
        <v>0.82</v>
      </c>
      <c r="AU243" s="27">
        <v>3.44</v>
      </c>
      <c r="AV243" s="27">
        <v>2.62</v>
      </c>
      <c r="AW243" s="27">
        <v>2.6142500000000002</v>
      </c>
      <c r="AX243">
        <v>2.6142500000000002</v>
      </c>
      <c r="AY243">
        <v>5.9930639130937511</v>
      </c>
      <c r="AZ243" s="62">
        <v>0.5100369583648936</v>
      </c>
      <c r="BA243" s="62">
        <v>0.54203706385343264</v>
      </c>
      <c r="BC243" s="65">
        <v>10</v>
      </c>
      <c r="BE243" s="65">
        <v>4.4675543099533477E-2</v>
      </c>
      <c r="BG243">
        <v>8.9351086199066954E-2</v>
      </c>
      <c r="BH243">
        <v>4.4675543099533477E-2</v>
      </c>
      <c r="BI243">
        <v>0.52603701110916312</v>
      </c>
    </row>
    <row r="244" spans="1:61" x14ac:dyDescent="0.3">
      <c r="A244" s="2" t="s">
        <v>203</v>
      </c>
      <c r="B244" s="15" t="s">
        <v>807</v>
      </c>
      <c r="C244" s="15"/>
      <c r="F244" s="2">
        <v>4.5</v>
      </c>
      <c r="G244" s="2" t="s">
        <v>207</v>
      </c>
      <c r="H244" s="11" t="s">
        <v>588</v>
      </c>
      <c r="I244" t="s">
        <v>662</v>
      </c>
      <c r="J244"/>
      <c r="L244" s="27">
        <v>1</v>
      </c>
      <c r="M244">
        <v>1</v>
      </c>
      <c r="N244">
        <v>0</v>
      </c>
      <c r="O244" s="2">
        <v>-1</v>
      </c>
      <c r="Q244" s="2">
        <v>15.05</v>
      </c>
      <c r="T244" s="27">
        <v>3.9414189999999998</v>
      </c>
      <c r="U244" s="27">
        <v>3.9414189999999998</v>
      </c>
      <c r="V244" s="27">
        <v>15.312718</v>
      </c>
      <c r="W244">
        <v>3.8573</v>
      </c>
      <c r="X244">
        <v>3.8573</v>
      </c>
      <c r="Y244">
        <v>15.044</v>
      </c>
      <c r="Z244">
        <v>0</v>
      </c>
      <c r="AD244">
        <v>20</v>
      </c>
      <c r="AE244" s="57">
        <f t="shared" si="5"/>
        <v>0</v>
      </c>
      <c r="AF244" s="59">
        <v>237.8797625030067</v>
      </c>
      <c r="AG244" s="57">
        <v>223.83611493475999</v>
      </c>
      <c r="AH244" s="57">
        <v>0</v>
      </c>
      <c r="AI244" s="53">
        <v>8.4076088648975381E-2</v>
      </c>
      <c r="AJ244" s="54">
        <v>8.9351086199066954E-2</v>
      </c>
      <c r="AL244" s="30">
        <v>1.9375</v>
      </c>
      <c r="AM244" s="30">
        <v>2.5</v>
      </c>
      <c r="AN244" s="30">
        <v>0.5625</v>
      </c>
      <c r="AO244" s="30">
        <v>2.625</v>
      </c>
      <c r="AP244" s="30">
        <v>0.25409836065573771</v>
      </c>
      <c r="AQ244" s="30">
        <v>0.32786885245901642</v>
      </c>
      <c r="AR244" s="30">
        <v>7.3770491803278687E-2</v>
      </c>
      <c r="AS244" s="30">
        <v>0.34426229508196721</v>
      </c>
      <c r="AT244" s="27">
        <v>0.82</v>
      </c>
      <c r="AU244" s="27">
        <v>3.44</v>
      </c>
      <c r="AV244" s="27">
        <v>2.62</v>
      </c>
      <c r="AW244" s="27">
        <v>2.6074999999999999</v>
      </c>
      <c r="AX244">
        <v>2.6074999999999999</v>
      </c>
      <c r="AY244">
        <v>5.9796291640625006</v>
      </c>
      <c r="AZ244" s="62">
        <v>0.5100369583648936</v>
      </c>
      <c r="BA244" s="62">
        <v>0.54203706385343264</v>
      </c>
      <c r="BC244" s="65">
        <v>10</v>
      </c>
      <c r="BD244" s="65">
        <v>4.203804432448769E-2</v>
      </c>
      <c r="BE244" s="65">
        <v>4.4675543099533477E-2</v>
      </c>
      <c r="BG244">
        <v>8.671358742402116E-2</v>
      </c>
      <c r="BH244">
        <v>4.335679371201058E-2</v>
      </c>
      <c r="BI244">
        <v>0.52603701110916312</v>
      </c>
    </row>
    <row r="245" spans="1:61" x14ac:dyDescent="0.3">
      <c r="A245" s="2" t="s">
        <v>204</v>
      </c>
      <c r="B245" s="15" t="s">
        <v>808</v>
      </c>
      <c r="C245" s="15"/>
      <c r="F245" s="2">
        <v>4.8</v>
      </c>
      <c r="G245" s="2" t="s">
        <v>207</v>
      </c>
      <c r="H245" s="11" t="s">
        <v>589</v>
      </c>
      <c r="I245" t="s">
        <v>663</v>
      </c>
      <c r="J245"/>
      <c r="L245" s="27">
        <v>2</v>
      </c>
      <c r="M245">
        <v>6</v>
      </c>
      <c r="N245">
        <v>0</v>
      </c>
      <c r="O245" s="2">
        <v>-1</v>
      </c>
      <c r="T245" s="27">
        <v>5.4445069999999998</v>
      </c>
      <c r="U245" s="27">
        <v>5.4445069999999998</v>
      </c>
      <c r="V245" s="27">
        <v>3.9426230000000002</v>
      </c>
      <c r="W245">
        <v>5.15428</v>
      </c>
      <c r="X245">
        <v>5.1542800000000009</v>
      </c>
      <c r="Y245">
        <v>13.7835</v>
      </c>
      <c r="Z245">
        <v>0</v>
      </c>
      <c r="AD245">
        <v>6</v>
      </c>
      <c r="AE245" s="57">
        <f t="shared" si="5"/>
        <v>0</v>
      </c>
      <c r="AF245" s="59">
        <v>116.8698191917419</v>
      </c>
      <c r="AG245" s="57">
        <v>317.12184318337751</v>
      </c>
      <c r="AH245" s="57">
        <v>0</v>
      </c>
      <c r="AI245" s="53">
        <v>0.10267834829377349</v>
      </c>
      <c r="AJ245" s="54">
        <v>0.1135210354437263</v>
      </c>
      <c r="AL245" s="30">
        <v>1.8</v>
      </c>
      <c r="AM245" s="30">
        <v>2.4</v>
      </c>
      <c r="AN245" s="30">
        <v>0.6</v>
      </c>
      <c r="AO245" s="30">
        <v>2.8</v>
      </c>
      <c r="AP245" s="30">
        <v>0.23684210526315791</v>
      </c>
      <c r="AQ245" s="30">
        <v>0.31578947368421051</v>
      </c>
      <c r="AR245" s="30">
        <v>7.8947368421052627E-2</v>
      </c>
      <c r="AS245" s="30">
        <v>0.36842105263157893</v>
      </c>
      <c r="AT245" s="27">
        <v>0.98</v>
      </c>
      <c r="AU245" s="27">
        <v>3.44</v>
      </c>
      <c r="AV245" s="27">
        <v>2.46</v>
      </c>
      <c r="AW245" s="27">
        <v>2.56</v>
      </c>
      <c r="AX245">
        <v>2.56</v>
      </c>
      <c r="AY245">
        <v>5.9119936115999998</v>
      </c>
      <c r="AZ245" s="62">
        <v>0.51645314797839414</v>
      </c>
      <c r="BA245" s="62">
        <v>0</v>
      </c>
      <c r="BC245" s="65">
        <v>3</v>
      </c>
      <c r="BD245" s="65">
        <v>5.1339174146886712E-2</v>
      </c>
      <c r="BE245" s="65">
        <v>5.6760517721863142E-2</v>
      </c>
      <c r="BG245">
        <v>0.1080996918687499</v>
      </c>
      <c r="BH245">
        <v>5.4049845934374917E-2</v>
      </c>
      <c r="BI245">
        <v>0.25822657398919707</v>
      </c>
    </row>
    <row r="246" spans="1:61" x14ac:dyDescent="0.3">
      <c r="A246" s="2" t="s">
        <v>28</v>
      </c>
      <c r="B246" s="15" t="s">
        <v>809</v>
      </c>
      <c r="C246" s="15"/>
      <c r="F246" s="2">
        <v>4</v>
      </c>
      <c r="G246" s="2" t="s">
        <v>207</v>
      </c>
      <c r="H246" s="11" t="s">
        <v>590</v>
      </c>
      <c r="I246" t="s">
        <v>664</v>
      </c>
      <c r="J246"/>
      <c r="L246" s="27">
        <v>8</v>
      </c>
      <c r="M246">
        <v>4</v>
      </c>
      <c r="N246">
        <v>0</v>
      </c>
      <c r="O246" s="2">
        <v>-1</v>
      </c>
      <c r="T246" s="27">
        <v>7.5714817599999993</v>
      </c>
      <c r="U246" s="27">
        <v>7.4441355800000002</v>
      </c>
      <c r="V246" s="27">
        <v>14.785262019999999</v>
      </c>
      <c r="W246">
        <v>5.4767999999999999</v>
      </c>
      <c r="X246">
        <v>5.5212000000000003</v>
      </c>
      <c r="Y246">
        <v>7.7889999999999997</v>
      </c>
      <c r="Z246">
        <v>0</v>
      </c>
      <c r="AD246">
        <v>6</v>
      </c>
      <c r="AE246" s="57">
        <f t="shared" si="5"/>
        <v>0</v>
      </c>
      <c r="AF246" s="59">
        <v>583.54908217201648</v>
      </c>
      <c r="AG246" s="57">
        <v>235.52774005824</v>
      </c>
      <c r="AH246" s="57">
        <v>0</v>
      </c>
      <c r="AI246" s="53">
        <v>8.2255291742281814E-2</v>
      </c>
      <c r="AJ246" s="54">
        <v>0.10189882514078979</v>
      </c>
      <c r="AL246" s="30">
        <v>1.8</v>
      </c>
      <c r="AM246" s="30">
        <v>2.4</v>
      </c>
      <c r="AN246" s="30">
        <v>0.6</v>
      </c>
      <c r="AO246" s="30">
        <v>2.8</v>
      </c>
      <c r="AP246" s="30">
        <v>0.23684210526315791</v>
      </c>
      <c r="AQ246" s="30">
        <v>0.31578947368421051</v>
      </c>
      <c r="AR246" s="30">
        <v>7.8947368421052627E-2</v>
      </c>
      <c r="AS246" s="30">
        <v>0.36842105263157893</v>
      </c>
      <c r="AT246" s="27">
        <v>0.93</v>
      </c>
      <c r="AU246" s="27">
        <v>3.44</v>
      </c>
      <c r="AV246" s="27">
        <v>2.5099999999999998</v>
      </c>
      <c r="AW246" s="27">
        <v>2.5499999999999998</v>
      </c>
      <c r="AX246">
        <v>2.5499999999999998</v>
      </c>
      <c r="AY246">
        <v>5.8797175109999991</v>
      </c>
      <c r="AZ246" s="62">
        <v>0.46150059156666667</v>
      </c>
      <c r="BA246" s="62">
        <v>0.57171237359127625</v>
      </c>
      <c r="BC246" s="65">
        <v>3</v>
      </c>
      <c r="BD246" s="65">
        <v>4.1127645871140907E-2</v>
      </c>
      <c r="BE246" s="65">
        <v>5.0949412570394918E-2</v>
      </c>
      <c r="BG246">
        <v>9.2077058441535797E-2</v>
      </c>
      <c r="BH246">
        <v>4.6038529220767913E-2</v>
      </c>
      <c r="BI246">
        <v>0.51660648257897146</v>
      </c>
    </row>
    <row r="247" spans="1:61" x14ac:dyDescent="0.3">
      <c r="A247" s="2" t="s">
        <v>205</v>
      </c>
      <c r="B247" s="15" t="s">
        <v>875</v>
      </c>
      <c r="C247" s="15"/>
      <c r="F247" s="2">
        <v>2.8</v>
      </c>
      <c r="G247" s="2" t="s">
        <v>207</v>
      </c>
      <c r="H247" s="34" t="s">
        <v>589</v>
      </c>
      <c r="I247" s="1" t="s">
        <v>663</v>
      </c>
      <c r="J247"/>
      <c r="L247" s="27">
        <v>0</v>
      </c>
      <c r="M247">
        <v>6</v>
      </c>
      <c r="N247">
        <v>0</v>
      </c>
      <c r="O247" s="2">
        <v>-1</v>
      </c>
      <c r="T247" s="27">
        <v>0</v>
      </c>
      <c r="U247" s="27"/>
      <c r="V247" s="27"/>
      <c r="W247">
        <v>5.15428</v>
      </c>
      <c r="X247">
        <v>5.1542800000000009</v>
      </c>
      <c r="Y247">
        <v>13.7835</v>
      </c>
      <c r="Z247">
        <v>0</v>
      </c>
      <c r="AD247">
        <v>6</v>
      </c>
      <c r="AE247" s="57">
        <f t="shared" si="5"/>
        <v>0</v>
      </c>
      <c r="AF247" s="59">
        <v>0</v>
      </c>
      <c r="AG247" s="57">
        <v>317.12184318337751</v>
      </c>
      <c r="AH247" s="57">
        <v>0</v>
      </c>
      <c r="AI247" s="53"/>
      <c r="AJ247" s="54">
        <v>0.1135210354437263</v>
      </c>
      <c r="AL247" s="30">
        <v>1.8</v>
      </c>
      <c r="AM247" s="30">
        <v>2.4</v>
      </c>
      <c r="AN247" s="30">
        <v>0.64</v>
      </c>
      <c r="AO247" s="30">
        <v>2.8</v>
      </c>
      <c r="AP247" s="30">
        <v>0.2356020942408377</v>
      </c>
      <c r="AQ247" s="30">
        <v>0.3141361256544502</v>
      </c>
      <c r="AR247" s="30">
        <v>8.3769633507853394E-2</v>
      </c>
      <c r="AS247" s="30">
        <v>0.36649214659685858</v>
      </c>
      <c r="AT247" s="27">
        <v>0.98</v>
      </c>
      <c r="AU247" s="27">
        <v>3.44</v>
      </c>
      <c r="AV247" s="27">
        <v>2.46</v>
      </c>
      <c r="AW247" s="27">
        <v>2.5636800000000002</v>
      </c>
      <c r="AX247">
        <v>2.5636800000000002</v>
      </c>
      <c r="AY247">
        <v>5.9178984111680002</v>
      </c>
      <c r="AZ247" s="62">
        <v>0.51645314797839414</v>
      </c>
      <c r="BA247" s="62">
        <v>0</v>
      </c>
      <c r="BC247" s="65">
        <v>3</v>
      </c>
      <c r="BE247" s="65">
        <v>5.6760517721863142E-2</v>
      </c>
      <c r="BG247">
        <v>0.1135210354437263</v>
      </c>
      <c r="BH247">
        <v>5.6760517721863142E-2</v>
      </c>
      <c r="BI247">
        <v>0.25822657398919707</v>
      </c>
    </row>
    <row r="248" spans="1:61" x14ac:dyDescent="0.3">
      <c r="A248" s="2" t="s">
        <v>206</v>
      </c>
      <c r="B248" s="15" t="s">
        <v>876</v>
      </c>
      <c r="C248" s="15"/>
      <c r="F248" s="2">
        <v>2</v>
      </c>
      <c r="G248" s="2" t="s">
        <v>207</v>
      </c>
      <c r="H248" s="34" t="s">
        <v>590</v>
      </c>
      <c r="I248" s="1" t="s">
        <v>664</v>
      </c>
      <c r="J248"/>
      <c r="L248" s="27">
        <v>0</v>
      </c>
      <c r="M248">
        <v>4</v>
      </c>
      <c r="N248">
        <v>0</v>
      </c>
      <c r="O248" s="2">
        <v>-1</v>
      </c>
      <c r="T248" s="27">
        <v>0</v>
      </c>
      <c r="U248" s="27"/>
      <c r="V248" s="27"/>
      <c r="W248">
        <v>5.4767999999999999</v>
      </c>
      <c r="X248">
        <v>5.5212000000000003</v>
      </c>
      <c r="Y248">
        <v>7.7889999999999997</v>
      </c>
      <c r="Z248">
        <v>0</v>
      </c>
      <c r="AD248">
        <v>6</v>
      </c>
      <c r="AE248" s="57">
        <f t="shared" si="5"/>
        <v>0</v>
      </c>
      <c r="AF248" s="59">
        <v>0</v>
      </c>
      <c r="AG248" s="57">
        <v>235.52774005824</v>
      </c>
      <c r="AH248" s="57">
        <v>0</v>
      </c>
      <c r="AI248" s="53"/>
      <c r="AJ248" s="54">
        <v>0.10189882514078979</v>
      </c>
      <c r="AL248" s="30">
        <v>1.8</v>
      </c>
      <c r="AM248" s="30">
        <v>2.4</v>
      </c>
      <c r="AN248" s="30">
        <v>0.78</v>
      </c>
      <c r="AO248" s="30">
        <v>2.8</v>
      </c>
      <c r="AP248" s="30">
        <v>0.23136246786632389</v>
      </c>
      <c r="AQ248" s="30">
        <v>0.30848329048843193</v>
      </c>
      <c r="AR248" s="30">
        <v>0.10025706940874041</v>
      </c>
      <c r="AS248" s="30">
        <v>0.35989717223650391</v>
      </c>
      <c r="AT248" s="27">
        <v>0.93</v>
      </c>
      <c r="AU248" s="27">
        <v>3.44</v>
      </c>
      <c r="AV248" s="27">
        <v>2.5099999999999998</v>
      </c>
      <c r="AW248" s="27">
        <v>2.5674600000000001</v>
      </c>
      <c r="AX248">
        <v>2.5674600000000001</v>
      </c>
      <c r="AY248">
        <v>5.9091939581100004</v>
      </c>
      <c r="AZ248" s="62">
        <v>0.46150059156666667</v>
      </c>
      <c r="BA248" s="62">
        <v>0.57171237359127625</v>
      </c>
      <c r="BC248" s="65">
        <v>3</v>
      </c>
      <c r="BE248" s="65">
        <v>5.0949412570394918E-2</v>
      </c>
      <c r="BG248">
        <v>0.10189882514078979</v>
      </c>
      <c r="BH248">
        <v>5.0949412570394918E-2</v>
      </c>
      <c r="BI248">
        <v>0.51660648257897146</v>
      </c>
    </row>
    <row r="249" spans="1:61" x14ac:dyDescent="0.3">
      <c r="A249" s="2" t="s">
        <v>153</v>
      </c>
      <c r="B249" s="15" t="s">
        <v>779</v>
      </c>
      <c r="C249" s="15"/>
      <c r="F249" s="2">
        <v>3.36</v>
      </c>
      <c r="G249" s="2" t="s">
        <v>208</v>
      </c>
      <c r="H249" s="11" t="s">
        <v>582</v>
      </c>
      <c r="I249">
        <v>-1</v>
      </c>
      <c r="J249"/>
      <c r="K249" s="2">
        <v>1</v>
      </c>
      <c r="L249" s="27">
        <v>1</v>
      </c>
      <c r="M249">
        <v>0</v>
      </c>
      <c r="N249">
        <v>0</v>
      </c>
      <c r="O249" s="2">
        <v>3.8860000000000001</v>
      </c>
      <c r="P249" s="2">
        <v>3.8860000000000001</v>
      </c>
      <c r="Q249" s="2">
        <v>10.548299999999999</v>
      </c>
      <c r="R249" s="2" t="s">
        <v>1101</v>
      </c>
      <c r="T249" s="27">
        <v>3.9263319999999999</v>
      </c>
      <c r="U249" s="27">
        <v>3.9263319999999999</v>
      </c>
      <c r="V249" s="27">
        <v>10.74639</v>
      </c>
      <c r="W249">
        <v>0</v>
      </c>
      <c r="Z249">
        <v>0</v>
      </c>
      <c r="AD249">
        <v>14</v>
      </c>
      <c r="AE249" s="57">
        <f t="shared" si="5"/>
        <v>159.28983610679998</v>
      </c>
      <c r="AF249" s="59">
        <v>165.66723991337099</v>
      </c>
      <c r="AG249" s="57">
        <v>0</v>
      </c>
      <c r="AH249" s="57">
        <v>0</v>
      </c>
      <c r="AI249" s="53">
        <v>8.4506749839743392E-2</v>
      </c>
      <c r="AL249" s="30">
        <v>1.7272727272727271</v>
      </c>
      <c r="AM249" s="30">
        <v>2.545454545454545</v>
      </c>
      <c r="AN249" s="30">
        <v>0.81818181818181823</v>
      </c>
      <c r="AO249" s="30">
        <v>0</v>
      </c>
      <c r="AP249" s="30">
        <v>0.3392857142857143</v>
      </c>
      <c r="AQ249" s="30">
        <v>0.5</v>
      </c>
      <c r="AR249" s="30">
        <v>0.1607142857142857</v>
      </c>
      <c r="AS249" s="30">
        <v>0</v>
      </c>
      <c r="AT249" s="27">
        <v>1.1000000000000001</v>
      </c>
      <c r="AU249" s="27">
        <v>3.44</v>
      </c>
      <c r="AV249" s="27">
        <v>2.34</v>
      </c>
      <c r="AW249" s="27">
        <v>2.78</v>
      </c>
      <c r="AX249">
        <v>2.78</v>
      </c>
      <c r="AY249">
        <v>6.4270052227137269</v>
      </c>
      <c r="AZ249" s="62">
        <v>0.41874886813759421</v>
      </c>
      <c r="BC249" s="65">
        <v>7</v>
      </c>
      <c r="BD249" s="65">
        <v>4.2253374919871717E-2</v>
      </c>
      <c r="BG249">
        <v>8.4506749839743392E-2</v>
      </c>
      <c r="BH249">
        <v>4.2253374919871717E-2</v>
      </c>
      <c r="BI249">
        <v>0.41874886813759421</v>
      </c>
    </row>
    <row r="250" spans="1:61" x14ac:dyDescent="0.3">
      <c r="A250" s="2" t="s">
        <v>153</v>
      </c>
      <c r="B250" s="15" t="s">
        <v>779</v>
      </c>
      <c r="C250" s="15"/>
      <c r="D250" s="2" t="s">
        <v>968</v>
      </c>
      <c r="E250" s="2">
        <v>0.66</v>
      </c>
      <c r="F250" s="2">
        <v>3.48</v>
      </c>
      <c r="G250" s="2" t="s">
        <v>208</v>
      </c>
      <c r="H250" s="11" t="s">
        <v>582</v>
      </c>
      <c r="I250">
        <v>-1</v>
      </c>
      <c r="J250"/>
      <c r="K250" s="2">
        <v>1</v>
      </c>
      <c r="L250" s="27">
        <v>1</v>
      </c>
      <c r="M250">
        <v>0</v>
      </c>
      <c r="N250">
        <v>0</v>
      </c>
      <c r="O250" s="2">
        <v>3.8860000000000001</v>
      </c>
      <c r="P250" s="2">
        <v>3.8860000000000001</v>
      </c>
      <c r="Q250" s="2">
        <v>10.548299999999999</v>
      </c>
      <c r="R250" s="2" t="s">
        <v>1101</v>
      </c>
      <c r="T250" s="27">
        <v>3.9263319999999999</v>
      </c>
      <c r="U250" s="27">
        <v>3.9263319999999999</v>
      </c>
      <c r="V250" s="27">
        <v>10.74639</v>
      </c>
      <c r="W250">
        <v>0</v>
      </c>
      <c r="Z250">
        <v>0</v>
      </c>
      <c r="AD250">
        <v>14</v>
      </c>
      <c r="AE250" s="57">
        <f t="shared" si="5"/>
        <v>159.28983610679998</v>
      </c>
      <c r="AF250" s="59">
        <v>165.66723991337099</v>
      </c>
      <c r="AG250" s="57">
        <v>0</v>
      </c>
      <c r="AH250" s="57">
        <v>0</v>
      </c>
      <c r="AI250" s="53">
        <v>8.4506749839743392E-2</v>
      </c>
      <c r="AL250" s="30">
        <v>1.7272727272727271</v>
      </c>
      <c r="AM250" s="30">
        <v>2.545454545454545</v>
      </c>
      <c r="AN250" s="30">
        <v>0.81818181818181823</v>
      </c>
      <c r="AO250" s="30">
        <v>0</v>
      </c>
      <c r="AP250" s="30">
        <v>0.3392857142857143</v>
      </c>
      <c r="AQ250" s="30">
        <v>0.5</v>
      </c>
      <c r="AR250" s="30">
        <v>0.1607142857142857</v>
      </c>
      <c r="AS250" s="30">
        <v>0</v>
      </c>
      <c r="AT250" s="27">
        <v>1.1000000000000001</v>
      </c>
      <c r="AU250" s="27">
        <v>3.44</v>
      </c>
      <c r="AV250" s="27">
        <v>2.34</v>
      </c>
      <c r="AW250" s="27">
        <v>2.78</v>
      </c>
      <c r="AX250">
        <v>2.78</v>
      </c>
      <c r="AY250">
        <v>6.4270052227137269</v>
      </c>
      <c r="AZ250" s="62">
        <v>0.41874886813759421</v>
      </c>
      <c r="BC250" s="65">
        <v>7</v>
      </c>
      <c r="BD250" s="65">
        <v>4.2253374919871717E-2</v>
      </c>
      <c r="BG250">
        <v>8.4506749839743392E-2</v>
      </c>
      <c r="BH250">
        <v>4.2253374919871717E-2</v>
      </c>
      <c r="BI250">
        <v>0.41874886813759421</v>
      </c>
    </row>
    <row r="251" spans="1:61" x14ac:dyDescent="0.3">
      <c r="A251" s="2" t="s">
        <v>153</v>
      </c>
      <c r="B251" s="15" t="s">
        <v>779</v>
      </c>
      <c r="C251" s="15"/>
      <c r="D251" s="2" t="s">
        <v>968</v>
      </c>
      <c r="E251" s="2">
        <f>E250*2</f>
        <v>1.32</v>
      </c>
      <c r="F251" s="2">
        <v>3.47</v>
      </c>
      <c r="G251" s="2" t="s">
        <v>208</v>
      </c>
      <c r="H251" s="11" t="s">
        <v>582</v>
      </c>
      <c r="I251">
        <v>-1</v>
      </c>
      <c r="J251"/>
      <c r="K251" s="2">
        <v>1</v>
      </c>
      <c r="L251" s="27">
        <v>1</v>
      </c>
      <c r="M251">
        <v>0</v>
      </c>
      <c r="N251">
        <v>0</v>
      </c>
      <c r="O251" s="2">
        <v>3.8860000000000001</v>
      </c>
      <c r="P251" s="2">
        <v>3.8860000000000001</v>
      </c>
      <c r="Q251" s="2">
        <v>10.548299999999999</v>
      </c>
      <c r="R251" s="2" t="s">
        <v>1101</v>
      </c>
      <c r="T251" s="27">
        <v>3.9263319999999999</v>
      </c>
      <c r="U251" s="27">
        <v>3.9263319999999999</v>
      </c>
      <c r="V251" s="27">
        <v>10.74639</v>
      </c>
      <c r="W251">
        <v>0</v>
      </c>
      <c r="Z251">
        <v>0</v>
      </c>
      <c r="AD251">
        <v>14</v>
      </c>
      <c r="AE251" s="57">
        <f t="shared" si="5"/>
        <v>159.28983610679998</v>
      </c>
      <c r="AF251" s="59">
        <v>165.66723991337099</v>
      </c>
      <c r="AG251" s="57">
        <v>0</v>
      </c>
      <c r="AH251" s="57">
        <v>0</v>
      </c>
      <c r="AI251" s="53">
        <v>8.4506749839743392E-2</v>
      </c>
      <c r="AL251" s="30">
        <v>1.7272727272727271</v>
      </c>
      <c r="AM251" s="30">
        <v>2.545454545454545</v>
      </c>
      <c r="AN251" s="30">
        <v>0.81818181818181823</v>
      </c>
      <c r="AO251" s="30">
        <v>0</v>
      </c>
      <c r="AP251" s="30">
        <v>0.3392857142857143</v>
      </c>
      <c r="AQ251" s="30">
        <v>0.5</v>
      </c>
      <c r="AR251" s="30">
        <v>0.1607142857142857</v>
      </c>
      <c r="AS251" s="30">
        <v>0</v>
      </c>
      <c r="AT251" s="27">
        <v>1.1000000000000001</v>
      </c>
      <c r="AU251" s="27">
        <v>3.44</v>
      </c>
      <c r="AV251" s="27">
        <v>2.34</v>
      </c>
      <c r="AW251" s="27">
        <v>2.78</v>
      </c>
      <c r="AX251">
        <v>2.78</v>
      </c>
      <c r="AY251">
        <v>6.4270052227137269</v>
      </c>
      <c r="AZ251" s="62">
        <v>0.41874886813759421</v>
      </c>
      <c r="BC251" s="65">
        <v>7</v>
      </c>
      <c r="BD251" s="65">
        <v>4.2253374919871717E-2</v>
      </c>
      <c r="BG251">
        <v>8.4506749839743392E-2</v>
      </c>
      <c r="BH251">
        <v>4.2253374919871717E-2</v>
      </c>
      <c r="BI251">
        <v>0.41874886813759421</v>
      </c>
    </row>
    <row r="252" spans="1:61" x14ac:dyDescent="0.3">
      <c r="A252" s="2" t="s">
        <v>153</v>
      </c>
      <c r="B252" s="15" t="s">
        <v>779</v>
      </c>
      <c r="C252" s="15"/>
      <c r="D252" s="2" t="s">
        <v>968</v>
      </c>
      <c r="E252" s="2">
        <f>E250*3</f>
        <v>1.98</v>
      </c>
      <c r="F252" s="2">
        <v>3.41</v>
      </c>
      <c r="G252" s="2" t="s">
        <v>208</v>
      </c>
      <c r="H252" s="11" t="s">
        <v>582</v>
      </c>
      <c r="I252">
        <v>-1</v>
      </c>
      <c r="J252"/>
      <c r="K252" s="2">
        <v>1</v>
      </c>
      <c r="L252" s="27">
        <v>1</v>
      </c>
      <c r="M252">
        <v>0</v>
      </c>
      <c r="N252">
        <v>0</v>
      </c>
      <c r="O252" s="2">
        <v>3.8860000000000001</v>
      </c>
      <c r="P252" s="2">
        <v>3.8860000000000001</v>
      </c>
      <c r="Q252" s="2">
        <v>10.548299999999999</v>
      </c>
      <c r="R252" s="2" t="s">
        <v>1101</v>
      </c>
      <c r="T252" s="27">
        <v>3.9263319999999999</v>
      </c>
      <c r="U252" s="27">
        <v>3.9263319999999999</v>
      </c>
      <c r="V252" s="27">
        <v>10.74639</v>
      </c>
      <c r="W252">
        <v>0</v>
      </c>
      <c r="Z252">
        <v>0</v>
      </c>
      <c r="AD252">
        <v>14</v>
      </c>
      <c r="AE252" s="57">
        <f t="shared" si="5"/>
        <v>159.28983610679998</v>
      </c>
      <c r="AF252" s="59">
        <v>165.66723991337099</v>
      </c>
      <c r="AG252" s="57">
        <v>0</v>
      </c>
      <c r="AH252" s="57">
        <v>0</v>
      </c>
      <c r="AI252" s="53">
        <v>8.4506749839743392E-2</v>
      </c>
      <c r="AL252" s="30">
        <v>1.7272727272727271</v>
      </c>
      <c r="AM252" s="30">
        <v>2.545454545454545</v>
      </c>
      <c r="AN252" s="30">
        <v>0.81818181818181823</v>
      </c>
      <c r="AO252" s="30">
        <v>0</v>
      </c>
      <c r="AP252" s="30">
        <v>0.3392857142857143</v>
      </c>
      <c r="AQ252" s="30">
        <v>0.5</v>
      </c>
      <c r="AR252" s="30">
        <v>0.1607142857142857</v>
      </c>
      <c r="AS252" s="30">
        <v>0</v>
      </c>
      <c r="AT252" s="27">
        <v>1.1000000000000001</v>
      </c>
      <c r="AU252" s="27">
        <v>3.44</v>
      </c>
      <c r="AV252" s="27">
        <v>2.34</v>
      </c>
      <c r="AW252" s="27">
        <v>2.78</v>
      </c>
      <c r="AX252">
        <v>2.78</v>
      </c>
      <c r="AY252">
        <v>6.4270052227137269</v>
      </c>
      <c r="AZ252" s="62">
        <v>0.41874886813759421</v>
      </c>
      <c r="BC252" s="65">
        <v>7</v>
      </c>
      <c r="BD252" s="65">
        <v>4.2253374919871717E-2</v>
      </c>
      <c r="BG252">
        <v>8.4506749839743392E-2</v>
      </c>
      <c r="BH252">
        <v>4.2253374919871717E-2</v>
      </c>
      <c r="BI252">
        <v>0.41874886813759421</v>
      </c>
    </row>
    <row r="253" spans="1:61" x14ac:dyDescent="0.3">
      <c r="A253" s="2" t="s">
        <v>153</v>
      </c>
      <c r="B253" s="15" t="s">
        <v>779</v>
      </c>
      <c r="C253" s="15"/>
      <c r="D253" s="2" t="s">
        <v>968</v>
      </c>
      <c r="E253" s="2">
        <f>E250*4</f>
        <v>2.64</v>
      </c>
      <c r="F253" s="2">
        <v>3.42</v>
      </c>
      <c r="G253" s="2" t="s">
        <v>208</v>
      </c>
      <c r="H253" s="11" t="s">
        <v>582</v>
      </c>
      <c r="I253">
        <v>-1</v>
      </c>
      <c r="J253"/>
      <c r="K253" s="2">
        <v>1</v>
      </c>
      <c r="L253" s="27">
        <v>1</v>
      </c>
      <c r="M253">
        <v>0</v>
      </c>
      <c r="N253">
        <v>0</v>
      </c>
      <c r="O253" s="2">
        <v>3.8860000000000001</v>
      </c>
      <c r="P253" s="2">
        <v>3.8860000000000001</v>
      </c>
      <c r="Q253" s="2">
        <v>10.548299999999999</v>
      </c>
      <c r="R253" s="2" t="s">
        <v>1101</v>
      </c>
      <c r="T253" s="27">
        <v>3.9263319999999999</v>
      </c>
      <c r="U253" s="27">
        <v>3.9263319999999999</v>
      </c>
      <c r="V253" s="27">
        <v>10.74639</v>
      </c>
      <c r="W253">
        <v>0</v>
      </c>
      <c r="Z253">
        <v>0</v>
      </c>
      <c r="AD253">
        <v>14</v>
      </c>
      <c r="AE253" s="57">
        <f t="shared" si="5"/>
        <v>159.28983610679998</v>
      </c>
      <c r="AF253" s="59">
        <v>165.66723991337099</v>
      </c>
      <c r="AG253" s="57">
        <v>0</v>
      </c>
      <c r="AH253" s="57">
        <v>0</v>
      </c>
      <c r="AI253" s="53">
        <v>8.4506749839743392E-2</v>
      </c>
      <c r="AL253" s="30">
        <v>1.7272727272727271</v>
      </c>
      <c r="AM253" s="30">
        <v>2.545454545454545</v>
      </c>
      <c r="AN253" s="30">
        <v>0.81818181818181823</v>
      </c>
      <c r="AO253" s="30">
        <v>0</v>
      </c>
      <c r="AP253" s="30">
        <v>0.3392857142857143</v>
      </c>
      <c r="AQ253" s="30">
        <v>0.5</v>
      </c>
      <c r="AR253" s="30">
        <v>0.1607142857142857</v>
      </c>
      <c r="AS253" s="30">
        <v>0</v>
      </c>
      <c r="AT253" s="27">
        <v>1.1000000000000001</v>
      </c>
      <c r="AU253" s="27">
        <v>3.44</v>
      </c>
      <c r="AV253" s="27">
        <v>2.34</v>
      </c>
      <c r="AW253" s="27">
        <v>2.78</v>
      </c>
      <c r="AX253">
        <v>2.78</v>
      </c>
      <c r="AY253">
        <v>6.4270052227137269</v>
      </c>
      <c r="AZ253" s="62">
        <v>0.41874886813759421</v>
      </c>
      <c r="BC253" s="65">
        <v>7</v>
      </c>
      <c r="BD253" s="65">
        <v>4.2253374919871717E-2</v>
      </c>
      <c r="BG253">
        <v>8.4506749839743392E-2</v>
      </c>
      <c r="BH253">
        <v>4.2253374919871717E-2</v>
      </c>
      <c r="BI253">
        <v>0.41874886813759421</v>
      </c>
    </row>
    <row r="254" spans="1:61" x14ac:dyDescent="0.3">
      <c r="A254" s="2" t="s">
        <v>153</v>
      </c>
      <c r="B254" s="15" t="s">
        <v>779</v>
      </c>
      <c r="C254" s="15"/>
      <c r="D254" s="2" t="s">
        <v>968</v>
      </c>
      <c r="E254" s="2">
        <f>E250*6</f>
        <v>3.96</v>
      </c>
      <c r="F254" s="2">
        <v>3.44</v>
      </c>
      <c r="G254" s="2" t="s">
        <v>208</v>
      </c>
      <c r="H254" s="11" t="s">
        <v>582</v>
      </c>
      <c r="I254">
        <v>-1</v>
      </c>
      <c r="J254"/>
      <c r="K254" s="2">
        <v>1</v>
      </c>
      <c r="L254" s="27">
        <v>1</v>
      </c>
      <c r="M254">
        <v>0</v>
      </c>
      <c r="N254">
        <v>0</v>
      </c>
      <c r="O254" s="2">
        <v>3.8860000000000001</v>
      </c>
      <c r="P254" s="2">
        <v>3.8860000000000001</v>
      </c>
      <c r="Q254" s="2">
        <v>10.548299999999999</v>
      </c>
      <c r="R254" s="2" t="s">
        <v>1101</v>
      </c>
      <c r="T254" s="27">
        <v>3.9263319999999999</v>
      </c>
      <c r="U254" s="27">
        <v>3.9263319999999999</v>
      </c>
      <c r="V254" s="27">
        <v>10.74639</v>
      </c>
      <c r="W254">
        <v>0</v>
      </c>
      <c r="Z254">
        <v>0</v>
      </c>
      <c r="AD254">
        <v>14</v>
      </c>
      <c r="AE254" s="57">
        <f t="shared" si="5"/>
        <v>159.28983610679998</v>
      </c>
      <c r="AF254" s="59">
        <v>165.66723991337099</v>
      </c>
      <c r="AG254" s="57">
        <v>0</v>
      </c>
      <c r="AH254" s="57">
        <v>0</v>
      </c>
      <c r="AI254" s="53">
        <v>8.4506749839743392E-2</v>
      </c>
      <c r="AL254" s="30">
        <v>1.7272727272727271</v>
      </c>
      <c r="AM254" s="30">
        <v>2.545454545454545</v>
      </c>
      <c r="AN254" s="30">
        <v>0.81818181818181823</v>
      </c>
      <c r="AO254" s="30">
        <v>0</v>
      </c>
      <c r="AP254" s="30">
        <v>0.3392857142857143</v>
      </c>
      <c r="AQ254" s="30">
        <v>0.5</v>
      </c>
      <c r="AR254" s="30">
        <v>0.1607142857142857</v>
      </c>
      <c r="AS254" s="30">
        <v>0</v>
      </c>
      <c r="AT254" s="27">
        <v>1.1000000000000001</v>
      </c>
      <c r="AU254" s="27">
        <v>3.44</v>
      </c>
      <c r="AV254" s="27">
        <v>2.34</v>
      </c>
      <c r="AW254" s="27">
        <v>2.78</v>
      </c>
      <c r="AX254">
        <v>2.78</v>
      </c>
      <c r="AY254">
        <v>6.4270052227137269</v>
      </c>
      <c r="AZ254" s="62">
        <v>0.41874886813759421</v>
      </c>
      <c r="BC254" s="65">
        <v>7</v>
      </c>
      <c r="BD254" s="65">
        <v>4.2253374919871717E-2</v>
      </c>
      <c r="BG254">
        <v>8.4506749839743392E-2</v>
      </c>
      <c r="BH254">
        <v>4.2253374919871717E-2</v>
      </c>
      <c r="BI254">
        <v>0.41874886813759421</v>
      </c>
    </row>
    <row r="255" spans="1:61" x14ac:dyDescent="0.3">
      <c r="A255" s="2" t="s">
        <v>8</v>
      </c>
      <c r="B255" s="15" t="s">
        <v>698</v>
      </c>
      <c r="C255" s="15"/>
      <c r="F255" s="2">
        <v>3.2</v>
      </c>
      <c r="G255" s="2" t="s">
        <v>208</v>
      </c>
      <c r="H255" s="11" t="s">
        <v>534</v>
      </c>
      <c r="I255" t="s">
        <v>616</v>
      </c>
      <c r="J255"/>
      <c r="L255" s="27">
        <v>30</v>
      </c>
      <c r="M255">
        <v>4</v>
      </c>
      <c r="N255">
        <v>0</v>
      </c>
      <c r="O255" s="2">
        <v>-2</v>
      </c>
      <c r="T255" s="27">
        <v>10.59112378</v>
      </c>
      <c r="U255" s="27">
        <v>10.784736629999999</v>
      </c>
      <c r="V255" s="27">
        <v>10.486176179999999</v>
      </c>
      <c r="W255">
        <v>3.73</v>
      </c>
      <c r="X255">
        <v>3.73</v>
      </c>
      <c r="Y255">
        <v>9.3699999999999992</v>
      </c>
      <c r="Z255">
        <v>0</v>
      </c>
      <c r="AD255">
        <v>4</v>
      </c>
      <c r="AE255" s="57">
        <f t="shared" si="5"/>
        <v>0</v>
      </c>
      <c r="AF255" s="59">
        <v>1182.741260108548</v>
      </c>
      <c r="AG255" s="57">
        <v>130.36387300000001</v>
      </c>
      <c r="AH255" s="57">
        <v>0</v>
      </c>
      <c r="AI255" s="53">
        <v>0.1014592151701775</v>
      </c>
      <c r="AJ255" s="54">
        <v>0.1227333894874388</v>
      </c>
      <c r="AL255" s="30">
        <v>2</v>
      </c>
      <c r="AM255" s="30">
        <v>2.666666666666667</v>
      </c>
      <c r="AN255" s="30">
        <v>0.66666666666666663</v>
      </c>
      <c r="AO255" s="30">
        <v>0</v>
      </c>
      <c r="AP255" s="30">
        <v>0.375</v>
      </c>
      <c r="AQ255" s="30">
        <v>0.5</v>
      </c>
      <c r="AR255" s="30">
        <v>0.125</v>
      </c>
      <c r="AS255" s="30">
        <v>0</v>
      </c>
      <c r="AT255" s="27">
        <v>1.54</v>
      </c>
      <c r="AU255" s="27">
        <v>3.44</v>
      </c>
      <c r="AV255" s="27">
        <v>1.9</v>
      </c>
      <c r="AW255" s="27">
        <v>2.8066666666666671</v>
      </c>
      <c r="AX255">
        <v>2.8066666666666662</v>
      </c>
      <c r="AY255">
        <v>6.1769976</v>
      </c>
      <c r="AZ255" s="62">
        <v>0.46900407026869628</v>
      </c>
      <c r="BA255" s="62">
        <v>0.56734579634715776</v>
      </c>
      <c r="BC255" s="65">
        <v>2</v>
      </c>
      <c r="BD255" s="65">
        <v>5.072960758508873E-2</v>
      </c>
      <c r="BE255" s="65">
        <v>6.136669474371937E-2</v>
      </c>
      <c r="BG255">
        <v>0.1120963023288082</v>
      </c>
      <c r="BH255">
        <v>5.604815116440405E-2</v>
      </c>
      <c r="BI255">
        <v>0.51817493330792708</v>
      </c>
    </row>
    <row r="256" spans="1:61" x14ac:dyDescent="0.3">
      <c r="A256" s="2" t="s">
        <v>153</v>
      </c>
      <c r="B256" s="15" t="s">
        <v>779</v>
      </c>
      <c r="C256" s="15"/>
      <c r="F256" s="2">
        <v>3.1</v>
      </c>
      <c r="G256" s="2" t="s">
        <v>209</v>
      </c>
      <c r="H256" s="11" t="s">
        <v>582</v>
      </c>
      <c r="I256">
        <v>-1</v>
      </c>
      <c r="J256"/>
      <c r="K256" s="2">
        <v>1</v>
      </c>
      <c r="L256" s="27">
        <v>1</v>
      </c>
      <c r="M256">
        <v>0</v>
      </c>
      <c r="N256">
        <v>0</v>
      </c>
      <c r="O256" s="2">
        <v>3.8860000000000001</v>
      </c>
      <c r="P256" s="2">
        <v>3.8860000000000001</v>
      </c>
      <c r="Q256" s="2">
        <v>10.548299999999999</v>
      </c>
      <c r="R256" s="2" t="s">
        <v>1101</v>
      </c>
      <c r="T256" s="27">
        <v>3.9263319999999999</v>
      </c>
      <c r="U256" s="27">
        <v>3.9263319999999999</v>
      </c>
      <c r="V256" s="27">
        <v>10.74639</v>
      </c>
      <c r="W256">
        <v>0</v>
      </c>
      <c r="Z256">
        <v>0</v>
      </c>
      <c r="AD256">
        <v>14</v>
      </c>
      <c r="AE256" s="57">
        <f t="shared" si="5"/>
        <v>159.28983610679998</v>
      </c>
      <c r="AF256" s="59">
        <v>165.66723991337099</v>
      </c>
      <c r="AG256" s="57">
        <v>0</v>
      </c>
      <c r="AH256" s="57">
        <v>0</v>
      </c>
      <c r="AI256" s="53">
        <v>8.4506749839743392E-2</v>
      </c>
      <c r="AL256" s="30">
        <v>1.7272727272727271</v>
      </c>
      <c r="AM256" s="30">
        <v>2.545454545454545</v>
      </c>
      <c r="AN256" s="30">
        <v>0.81818181818181823</v>
      </c>
      <c r="AO256" s="30">
        <v>0</v>
      </c>
      <c r="AP256" s="30">
        <v>0.3392857142857143</v>
      </c>
      <c r="AQ256" s="30">
        <v>0.5</v>
      </c>
      <c r="AR256" s="30">
        <v>0.1607142857142857</v>
      </c>
      <c r="AS256" s="30">
        <v>0</v>
      </c>
      <c r="AT256" s="27">
        <v>1.1000000000000001</v>
      </c>
      <c r="AU256" s="27">
        <v>3.44</v>
      </c>
      <c r="AV256" s="27">
        <v>2.34</v>
      </c>
      <c r="AW256" s="27">
        <v>2.78</v>
      </c>
      <c r="AX256">
        <v>2.78</v>
      </c>
      <c r="AY256">
        <v>6.4270052227137269</v>
      </c>
      <c r="AZ256" s="62">
        <v>0.41874886813759421</v>
      </c>
      <c r="BC256" s="65">
        <v>7</v>
      </c>
      <c r="BD256" s="65">
        <v>4.2253374919871717E-2</v>
      </c>
      <c r="BG256">
        <v>8.4506749839743392E-2</v>
      </c>
      <c r="BH256">
        <v>4.2253374919871717E-2</v>
      </c>
      <c r="BI256">
        <v>0.41874886813759421</v>
      </c>
    </row>
    <row r="257" spans="1:61" x14ac:dyDescent="0.3">
      <c r="A257" s="2" t="s">
        <v>210</v>
      </c>
      <c r="B257" s="19" t="s">
        <v>939</v>
      </c>
      <c r="C257" s="15"/>
      <c r="F257" s="2">
        <v>3.1</v>
      </c>
      <c r="G257" s="2" t="s">
        <v>209</v>
      </c>
      <c r="H257" s="34" t="s">
        <v>582</v>
      </c>
      <c r="I257">
        <v>-1</v>
      </c>
      <c r="J257"/>
      <c r="L257" s="27">
        <v>0</v>
      </c>
      <c r="M257">
        <v>0</v>
      </c>
      <c r="N257">
        <v>0</v>
      </c>
      <c r="O257" s="1">
        <v>3.8860000000000001</v>
      </c>
      <c r="P257" s="1">
        <v>3.8860000000000001</v>
      </c>
      <c r="Q257" s="1">
        <v>10.548299999999999</v>
      </c>
      <c r="R257" s="1" t="s">
        <v>1101</v>
      </c>
      <c r="T257" s="27">
        <v>0</v>
      </c>
      <c r="U257" s="27"/>
      <c r="V257" s="27"/>
      <c r="W257">
        <v>0</v>
      </c>
      <c r="Z257">
        <v>0</v>
      </c>
      <c r="AD257">
        <v>14</v>
      </c>
      <c r="AE257" s="57">
        <f t="shared" si="5"/>
        <v>159.28983610679998</v>
      </c>
      <c r="AF257" s="59">
        <v>0</v>
      </c>
      <c r="AG257" s="57">
        <v>0</v>
      </c>
      <c r="AH257" s="57">
        <v>0</v>
      </c>
      <c r="AI257" s="53"/>
      <c r="AL257" s="30">
        <v>1.7285974499089249</v>
      </c>
      <c r="AM257" s="30">
        <v>2.5500910746812391</v>
      </c>
      <c r="AN257" s="30">
        <v>0.82149362477231325</v>
      </c>
      <c r="AO257" s="30">
        <v>0</v>
      </c>
      <c r="AP257" s="30">
        <v>0.33892857142857141</v>
      </c>
      <c r="AQ257" s="30">
        <v>0.5</v>
      </c>
      <c r="AR257" s="30">
        <v>0.16107142857142859</v>
      </c>
      <c r="AS257" s="30">
        <v>0</v>
      </c>
      <c r="AT257" s="27">
        <v>1.1000000000000001</v>
      </c>
      <c r="AU257" s="27">
        <v>3.44</v>
      </c>
      <c r="AV257" s="27">
        <v>2.34</v>
      </c>
      <c r="AW257" s="27">
        <v>2.7820765027322398</v>
      </c>
      <c r="AX257">
        <v>2.7820765027322398</v>
      </c>
      <c r="AY257">
        <v>6.4257889029010924</v>
      </c>
      <c r="AZ257" s="62">
        <v>0.41874886813759421</v>
      </c>
      <c r="BC257" s="65">
        <v>7</v>
      </c>
      <c r="BG257">
        <v>0</v>
      </c>
      <c r="BH257">
        <v>0</v>
      </c>
      <c r="BI257">
        <v>0.41874886813759421</v>
      </c>
    </row>
    <row r="258" spans="1:61" x14ac:dyDescent="0.3">
      <c r="A258" s="2" t="s">
        <v>211</v>
      </c>
      <c r="B258" s="19" t="s">
        <v>940</v>
      </c>
      <c r="C258" s="15"/>
      <c r="F258" s="2">
        <v>3.1</v>
      </c>
      <c r="G258" s="2" t="s">
        <v>209</v>
      </c>
      <c r="H258" s="34" t="s">
        <v>582</v>
      </c>
      <c r="I258">
        <v>-1</v>
      </c>
      <c r="J258"/>
      <c r="L258" s="27">
        <v>0</v>
      </c>
      <c r="M258">
        <v>0</v>
      </c>
      <c r="N258">
        <v>0</v>
      </c>
      <c r="O258" s="1">
        <v>3.8860000000000001</v>
      </c>
      <c r="P258" s="1">
        <v>3.8860000000000001</v>
      </c>
      <c r="Q258" s="1">
        <v>10.548299999999999</v>
      </c>
      <c r="R258" s="1" t="s">
        <v>1101</v>
      </c>
      <c r="T258" s="27">
        <v>0</v>
      </c>
      <c r="U258" s="27"/>
      <c r="V258" s="27"/>
      <c r="W258">
        <v>0</v>
      </c>
      <c r="Z258">
        <v>0</v>
      </c>
      <c r="AD258">
        <v>14</v>
      </c>
      <c r="AE258" s="57">
        <f t="shared" si="5"/>
        <v>159.28983610679998</v>
      </c>
      <c r="AF258" s="59">
        <v>0</v>
      </c>
      <c r="AG258" s="57">
        <v>0</v>
      </c>
      <c r="AH258" s="57">
        <v>0</v>
      </c>
      <c r="AI258" s="53"/>
      <c r="AL258" s="30">
        <v>1.730593607305936</v>
      </c>
      <c r="AM258" s="30">
        <v>2.557077625570777</v>
      </c>
      <c r="AN258" s="30">
        <v>0.8264840182648403</v>
      </c>
      <c r="AO258" s="30">
        <v>0</v>
      </c>
      <c r="AP258" s="30">
        <v>0.33839285714285711</v>
      </c>
      <c r="AQ258" s="30">
        <v>0.5</v>
      </c>
      <c r="AR258" s="30">
        <v>0.16160714285714289</v>
      </c>
      <c r="AS258" s="30">
        <v>0</v>
      </c>
      <c r="AT258" s="27">
        <v>1.1000000000000001</v>
      </c>
      <c r="AU258" s="27">
        <v>3.44</v>
      </c>
      <c r="AV258" s="27">
        <v>2.34</v>
      </c>
      <c r="AW258" s="27">
        <v>2.7852054794520549</v>
      </c>
      <c r="AX258">
        <v>2.7852054794520549</v>
      </c>
      <c r="AY258">
        <v>6.4239560922245156</v>
      </c>
      <c r="AZ258" s="62">
        <v>0.41874886813759421</v>
      </c>
      <c r="BC258" s="65">
        <v>7</v>
      </c>
      <c r="BG258">
        <v>0</v>
      </c>
      <c r="BH258">
        <v>0</v>
      </c>
      <c r="BI258">
        <v>0.41874886813759421</v>
      </c>
    </row>
    <row r="259" spans="1:61" x14ac:dyDescent="0.3">
      <c r="A259" s="2" t="s">
        <v>212</v>
      </c>
      <c r="B259" s="19" t="s">
        <v>941</v>
      </c>
      <c r="C259" s="15"/>
      <c r="F259" s="2">
        <v>3.1</v>
      </c>
      <c r="G259" s="2" t="s">
        <v>209</v>
      </c>
      <c r="H259" s="34" t="s">
        <v>582</v>
      </c>
      <c r="I259">
        <v>-1</v>
      </c>
      <c r="J259"/>
      <c r="L259" s="27">
        <v>0</v>
      </c>
      <c r="M259">
        <v>0</v>
      </c>
      <c r="N259">
        <v>0</v>
      </c>
      <c r="O259" s="1">
        <v>3.8860000000000001</v>
      </c>
      <c r="P259" s="1">
        <v>3.8860000000000001</v>
      </c>
      <c r="Q259" s="1">
        <v>10.548299999999999</v>
      </c>
      <c r="R259" s="1" t="s">
        <v>1101</v>
      </c>
      <c r="T259" s="27">
        <v>0</v>
      </c>
      <c r="U259" s="27"/>
      <c r="V259" s="27"/>
      <c r="W259">
        <v>0</v>
      </c>
      <c r="Z259">
        <v>0</v>
      </c>
      <c r="AD259">
        <v>14</v>
      </c>
      <c r="AE259" s="57">
        <f t="shared" ref="AE259:AE322" si="6">O259*P259*Q259</f>
        <v>159.28983610679998</v>
      </c>
      <c r="AF259" s="59">
        <v>0</v>
      </c>
      <c r="AG259" s="57">
        <v>0</v>
      </c>
      <c r="AH259" s="57">
        <v>0</v>
      </c>
      <c r="AI259" s="53"/>
      <c r="AL259" s="30">
        <v>1.7373271889400921</v>
      </c>
      <c r="AM259" s="30">
        <v>2.580645161290323</v>
      </c>
      <c r="AN259" s="30">
        <v>0.84331797235023043</v>
      </c>
      <c r="AO259" s="30">
        <v>0</v>
      </c>
      <c r="AP259" s="30">
        <v>0.33660714285714288</v>
      </c>
      <c r="AQ259" s="30">
        <v>0.5</v>
      </c>
      <c r="AR259" s="30">
        <v>0.16339285714285709</v>
      </c>
      <c r="AS259" s="30">
        <v>0</v>
      </c>
      <c r="AT259" s="27">
        <v>1.1000000000000001</v>
      </c>
      <c r="AU259" s="27">
        <v>3.44</v>
      </c>
      <c r="AV259" s="27">
        <v>2.34</v>
      </c>
      <c r="AW259" s="27">
        <v>2.7957603686635939</v>
      </c>
      <c r="AX259">
        <v>2.7957603686635939</v>
      </c>
      <c r="AY259">
        <v>6.4177735234906308</v>
      </c>
      <c r="AZ259" s="62">
        <v>0.41874886813759421</v>
      </c>
      <c r="BC259" s="65">
        <v>7</v>
      </c>
      <c r="BG259">
        <v>0</v>
      </c>
      <c r="BH259">
        <v>0</v>
      </c>
      <c r="BI259">
        <v>0.41874886813759421</v>
      </c>
    </row>
    <row r="260" spans="1:61" x14ac:dyDescent="0.3">
      <c r="A260" s="2" t="s">
        <v>153</v>
      </c>
      <c r="B260" s="19" t="s">
        <v>779</v>
      </c>
      <c r="C260" s="15"/>
      <c r="D260" s="2" t="s">
        <v>867</v>
      </c>
      <c r="E260" s="2">
        <v>1.34</v>
      </c>
      <c r="F260" s="2">
        <v>3.1</v>
      </c>
      <c r="G260" s="2" t="s">
        <v>209</v>
      </c>
      <c r="H260" s="11" t="s">
        <v>582</v>
      </c>
      <c r="I260">
        <v>-1</v>
      </c>
      <c r="J260"/>
      <c r="K260" s="2">
        <v>1</v>
      </c>
      <c r="L260" s="27">
        <v>1</v>
      </c>
      <c r="M260">
        <v>0</v>
      </c>
      <c r="N260">
        <v>0</v>
      </c>
      <c r="O260" s="2">
        <v>3.8860000000000001</v>
      </c>
      <c r="P260" s="2">
        <v>3.8860000000000001</v>
      </c>
      <c r="Q260" s="2">
        <v>10.548299999999999</v>
      </c>
      <c r="R260" s="2" t="s">
        <v>1101</v>
      </c>
      <c r="T260" s="27">
        <v>3.9263319999999999</v>
      </c>
      <c r="U260" s="27">
        <v>3.9263319999999999</v>
      </c>
      <c r="V260" s="27">
        <v>10.74639</v>
      </c>
      <c r="W260">
        <v>0</v>
      </c>
      <c r="Z260">
        <v>0</v>
      </c>
      <c r="AD260">
        <v>14</v>
      </c>
      <c r="AE260" s="57">
        <f t="shared" si="6"/>
        <v>159.28983610679998</v>
      </c>
      <c r="AF260" s="59">
        <v>165.66723991337099</v>
      </c>
      <c r="AG260" s="57">
        <v>0</v>
      </c>
      <c r="AH260" s="57">
        <v>0</v>
      </c>
      <c r="AI260" s="53">
        <v>8.4506749839743392E-2</v>
      </c>
      <c r="AL260" s="30">
        <v>1.7272727272727271</v>
      </c>
      <c r="AM260" s="30">
        <v>2.545454545454545</v>
      </c>
      <c r="AN260" s="30">
        <v>0.81818181818181823</v>
      </c>
      <c r="AO260" s="30">
        <v>0</v>
      </c>
      <c r="AP260" s="30">
        <v>0.3392857142857143</v>
      </c>
      <c r="AQ260" s="30">
        <v>0.5</v>
      </c>
      <c r="AR260" s="30">
        <v>0.1607142857142857</v>
      </c>
      <c r="AS260" s="30">
        <v>0</v>
      </c>
      <c r="AT260" s="27">
        <v>1.1000000000000001</v>
      </c>
      <c r="AU260" s="27">
        <v>3.44</v>
      </c>
      <c r="AV260" s="27">
        <v>2.34</v>
      </c>
      <c r="AW260" s="27">
        <v>2.78</v>
      </c>
      <c r="AX260">
        <v>2.78</v>
      </c>
      <c r="AY260">
        <v>6.4270052227137269</v>
      </c>
      <c r="AZ260" s="62">
        <v>0.41874886813759421</v>
      </c>
      <c r="BC260" s="65">
        <v>7</v>
      </c>
      <c r="BD260" s="65">
        <v>4.2253374919871717E-2</v>
      </c>
      <c r="BG260">
        <v>8.4506749839743392E-2</v>
      </c>
      <c r="BH260">
        <v>4.2253374919871717E-2</v>
      </c>
      <c r="BI260">
        <v>0.41874886813759421</v>
      </c>
    </row>
    <row r="261" spans="1:61" x14ac:dyDescent="0.3">
      <c r="A261" s="2" t="s">
        <v>210</v>
      </c>
      <c r="B261" s="19" t="s">
        <v>939</v>
      </c>
      <c r="C261" s="15"/>
      <c r="D261" s="2" t="s">
        <v>867</v>
      </c>
      <c r="E261" s="2">
        <v>1.04</v>
      </c>
      <c r="F261" s="2">
        <v>3.1</v>
      </c>
      <c r="G261" s="2" t="s">
        <v>209</v>
      </c>
      <c r="H261" s="34" t="s">
        <v>582</v>
      </c>
      <c r="I261">
        <v>-1</v>
      </c>
      <c r="J261"/>
      <c r="K261" s="2">
        <v>1</v>
      </c>
      <c r="L261" s="27">
        <v>0</v>
      </c>
      <c r="M261">
        <v>0</v>
      </c>
      <c r="N261">
        <v>0</v>
      </c>
      <c r="O261" s="1">
        <v>3.8860000000000001</v>
      </c>
      <c r="P261" s="1">
        <v>3.8860000000000001</v>
      </c>
      <c r="Q261" s="1">
        <v>10.548299999999999</v>
      </c>
      <c r="R261" s="1" t="s">
        <v>1101</v>
      </c>
      <c r="T261" s="27">
        <v>0</v>
      </c>
      <c r="U261" s="27"/>
      <c r="V261" s="27"/>
      <c r="W261">
        <v>0</v>
      </c>
      <c r="Z261">
        <v>0</v>
      </c>
      <c r="AD261">
        <v>14</v>
      </c>
      <c r="AE261" s="57">
        <f t="shared" si="6"/>
        <v>159.28983610679998</v>
      </c>
      <c r="AF261" s="59">
        <v>0</v>
      </c>
      <c r="AG261" s="57">
        <v>0</v>
      </c>
      <c r="AH261" s="57">
        <v>0</v>
      </c>
      <c r="AI261" s="53"/>
      <c r="AL261" s="30">
        <v>1.7285974499089249</v>
      </c>
      <c r="AM261" s="30">
        <v>2.5500910746812391</v>
      </c>
      <c r="AN261" s="30">
        <v>0.82149362477231325</v>
      </c>
      <c r="AO261" s="30">
        <v>0</v>
      </c>
      <c r="AP261" s="30">
        <v>0.33892857142857141</v>
      </c>
      <c r="AQ261" s="30">
        <v>0.5</v>
      </c>
      <c r="AR261" s="30">
        <v>0.16107142857142859</v>
      </c>
      <c r="AS261" s="30">
        <v>0</v>
      </c>
      <c r="AT261" s="27">
        <v>1.1000000000000001</v>
      </c>
      <c r="AU261" s="27">
        <v>3.44</v>
      </c>
      <c r="AV261" s="27">
        <v>2.34</v>
      </c>
      <c r="AW261" s="27">
        <v>2.7820765027322398</v>
      </c>
      <c r="AX261">
        <v>2.7820765027322398</v>
      </c>
      <c r="AY261">
        <v>6.4257889029010924</v>
      </c>
      <c r="AZ261" s="62">
        <v>0.41874886813759421</v>
      </c>
      <c r="BC261" s="65">
        <v>7</v>
      </c>
      <c r="BG261">
        <v>0</v>
      </c>
      <c r="BH261">
        <v>0</v>
      </c>
      <c r="BI261">
        <v>0.41874886813759421</v>
      </c>
    </row>
    <row r="262" spans="1:61" x14ac:dyDescent="0.3">
      <c r="A262" s="2" t="s">
        <v>211</v>
      </c>
      <c r="B262" s="19" t="s">
        <v>940</v>
      </c>
      <c r="C262" s="15"/>
      <c r="D262" s="2" t="s">
        <v>867</v>
      </c>
      <c r="E262" s="2">
        <v>1.19</v>
      </c>
      <c r="F262" s="2">
        <v>3.1</v>
      </c>
      <c r="G262" s="2" t="s">
        <v>209</v>
      </c>
      <c r="H262" s="34" t="s">
        <v>582</v>
      </c>
      <c r="I262">
        <v>-1</v>
      </c>
      <c r="J262"/>
      <c r="K262" s="2">
        <v>1</v>
      </c>
      <c r="L262" s="27">
        <v>0</v>
      </c>
      <c r="M262">
        <v>0</v>
      </c>
      <c r="N262">
        <v>0</v>
      </c>
      <c r="O262" s="1">
        <v>3.8860000000000001</v>
      </c>
      <c r="P262" s="1">
        <v>3.8860000000000001</v>
      </c>
      <c r="Q262" s="1">
        <v>10.548299999999999</v>
      </c>
      <c r="R262" s="1" t="s">
        <v>1101</v>
      </c>
      <c r="T262" s="27">
        <v>0</v>
      </c>
      <c r="U262" s="27"/>
      <c r="V262" s="27"/>
      <c r="W262">
        <v>0</v>
      </c>
      <c r="Z262">
        <v>0</v>
      </c>
      <c r="AD262">
        <v>14</v>
      </c>
      <c r="AE262" s="57">
        <f t="shared" si="6"/>
        <v>159.28983610679998</v>
      </c>
      <c r="AF262" s="59">
        <v>0</v>
      </c>
      <c r="AG262" s="57">
        <v>0</v>
      </c>
      <c r="AH262" s="57">
        <v>0</v>
      </c>
      <c r="AI262" s="53"/>
      <c r="AL262" s="30">
        <v>1.730593607305936</v>
      </c>
      <c r="AM262" s="30">
        <v>2.557077625570777</v>
      </c>
      <c r="AN262" s="30">
        <v>0.8264840182648403</v>
      </c>
      <c r="AO262" s="30">
        <v>0</v>
      </c>
      <c r="AP262" s="30">
        <v>0.33839285714285711</v>
      </c>
      <c r="AQ262" s="30">
        <v>0.5</v>
      </c>
      <c r="AR262" s="30">
        <v>0.16160714285714289</v>
      </c>
      <c r="AS262" s="30">
        <v>0</v>
      </c>
      <c r="AT262" s="27">
        <v>1.1000000000000001</v>
      </c>
      <c r="AU262" s="27">
        <v>3.44</v>
      </c>
      <c r="AV262" s="27">
        <v>2.34</v>
      </c>
      <c r="AW262" s="27">
        <v>2.7852054794520549</v>
      </c>
      <c r="AX262">
        <v>2.7852054794520549</v>
      </c>
      <c r="AY262">
        <v>6.4239560922245156</v>
      </c>
      <c r="AZ262" s="62">
        <v>0.41874886813759421</v>
      </c>
      <c r="BC262" s="65">
        <v>7</v>
      </c>
      <c r="BG262">
        <v>0</v>
      </c>
      <c r="BH262">
        <v>0</v>
      </c>
      <c r="BI262">
        <v>0.41874886813759421</v>
      </c>
    </row>
    <row r="263" spans="1:61" x14ac:dyDescent="0.3">
      <c r="A263" s="2" t="s">
        <v>212</v>
      </c>
      <c r="B263" s="19" t="s">
        <v>941</v>
      </c>
      <c r="C263" s="15"/>
      <c r="D263" s="2" t="s">
        <v>867</v>
      </c>
      <c r="E263" s="2">
        <v>1.61</v>
      </c>
      <c r="F263" s="2">
        <v>3.1</v>
      </c>
      <c r="G263" s="2" t="s">
        <v>209</v>
      </c>
      <c r="H263" s="34" t="s">
        <v>582</v>
      </c>
      <c r="I263">
        <v>-1</v>
      </c>
      <c r="J263"/>
      <c r="K263" s="2">
        <v>1</v>
      </c>
      <c r="L263" s="27">
        <v>0</v>
      </c>
      <c r="M263">
        <v>0</v>
      </c>
      <c r="N263">
        <v>0</v>
      </c>
      <c r="O263" s="1">
        <v>3.8860000000000001</v>
      </c>
      <c r="P263" s="1">
        <v>3.8860000000000001</v>
      </c>
      <c r="Q263" s="1">
        <v>10.548299999999999</v>
      </c>
      <c r="R263" s="1" t="s">
        <v>1101</v>
      </c>
      <c r="T263" s="27">
        <v>0</v>
      </c>
      <c r="U263" s="27"/>
      <c r="V263" s="27"/>
      <c r="W263">
        <v>0</v>
      </c>
      <c r="Z263">
        <v>0</v>
      </c>
      <c r="AD263">
        <v>14</v>
      </c>
      <c r="AE263" s="57">
        <f t="shared" si="6"/>
        <v>159.28983610679998</v>
      </c>
      <c r="AF263" s="59">
        <v>0</v>
      </c>
      <c r="AG263" s="57">
        <v>0</v>
      </c>
      <c r="AH263" s="57">
        <v>0</v>
      </c>
      <c r="AI263" s="53"/>
      <c r="AL263" s="30">
        <v>1.7373271889400921</v>
      </c>
      <c r="AM263" s="30">
        <v>2.580645161290323</v>
      </c>
      <c r="AN263" s="30">
        <v>0.84331797235023043</v>
      </c>
      <c r="AO263" s="30">
        <v>0</v>
      </c>
      <c r="AP263" s="30">
        <v>0.33660714285714288</v>
      </c>
      <c r="AQ263" s="30">
        <v>0.5</v>
      </c>
      <c r="AR263" s="30">
        <v>0.16339285714285709</v>
      </c>
      <c r="AS263" s="30">
        <v>0</v>
      </c>
      <c r="AT263" s="27">
        <v>1.1000000000000001</v>
      </c>
      <c r="AU263" s="27">
        <v>3.44</v>
      </c>
      <c r="AV263" s="27">
        <v>2.34</v>
      </c>
      <c r="AW263" s="27">
        <v>2.7957603686635939</v>
      </c>
      <c r="AX263">
        <v>2.7957603686635939</v>
      </c>
      <c r="AY263">
        <v>6.4177735234906308</v>
      </c>
      <c r="AZ263" s="62">
        <v>0.41874886813759421</v>
      </c>
      <c r="BC263" s="65">
        <v>7</v>
      </c>
      <c r="BG263">
        <v>0</v>
      </c>
      <c r="BH263">
        <v>0</v>
      </c>
      <c r="BI263">
        <v>0.41874886813759421</v>
      </c>
    </row>
    <row r="264" spans="1:61" x14ac:dyDescent="0.3">
      <c r="A264" s="2" t="s">
        <v>22</v>
      </c>
      <c r="B264" s="19" t="s">
        <v>880</v>
      </c>
      <c r="C264" s="15"/>
      <c r="F264" s="2">
        <v>2.74</v>
      </c>
      <c r="G264" s="2" t="s">
        <v>213</v>
      </c>
      <c r="H264" s="34" t="s">
        <v>545</v>
      </c>
      <c r="I264" s="1" t="s">
        <v>625</v>
      </c>
      <c r="J264"/>
      <c r="L264" s="27">
        <v>0</v>
      </c>
      <c r="M264">
        <v>4</v>
      </c>
      <c r="N264">
        <v>0</v>
      </c>
      <c r="O264" s="1">
        <v>5.4960000000000004</v>
      </c>
      <c r="P264" s="1">
        <v>5.4960000000000004</v>
      </c>
      <c r="Q264" s="1">
        <v>25.55</v>
      </c>
      <c r="R264" s="1" t="s">
        <v>450</v>
      </c>
      <c r="T264" s="27">
        <v>0</v>
      </c>
      <c r="U264" s="27"/>
      <c r="V264" s="27"/>
      <c r="W264">
        <v>5.5453000000000001</v>
      </c>
      <c r="X264">
        <v>5.5453000000000001</v>
      </c>
      <c r="Y264">
        <v>25.686699999999998</v>
      </c>
      <c r="Z264">
        <v>0</v>
      </c>
      <c r="AD264">
        <v>18</v>
      </c>
      <c r="AE264" s="57">
        <f t="shared" si="6"/>
        <v>771.76370880000013</v>
      </c>
      <c r="AF264" s="59">
        <v>0</v>
      </c>
      <c r="AG264" s="57">
        <v>789.87506903020289</v>
      </c>
      <c r="AH264" s="57">
        <v>0</v>
      </c>
      <c r="AI264" s="53"/>
      <c r="AJ264" s="54">
        <v>9.1153655588092616E-2</v>
      </c>
      <c r="AL264" s="30">
        <v>1.871428571428571</v>
      </c>
      <c r="AM264" s="30">
        <v>3.1428571428571428</v>
      </c>
      <c r="AN264" s="30">
        <v>2.714285714285714</v>
      </c>
      <c r="AO264" s="30">
        <v>3.2</v>
      </c>
      <c r="AP264" s="30">
        <v>0.17124183006535951</v>
      </c>
      <c r="AQ264" s="30">
        <v>0.28758169934640521</v>
      </c>
      <c r="AR264" s="30">
        <v>0.2483660130718954</v>
      </c>
      <c r="AS264" s="30">
        <v>0.29281045751633977</v>
      </c>
      <c r="AT264" s="27">
        <v>1.6</v>
      </c>
      <c r="AU264" s="27">
        <v>3.44</v>
      </c>
      <c r="AV264" s="27">
        <v>1.84</v>
      </c>
      <c r="AW264" s="27">
        <v>2.9058571428571431</v>
      </c>
      <c r="AX264">
        <v>2.9058571428571431</v>
      </c>
      <c r="AY264">
        <v>6.2676757950000006</v>
      </c>
      <c r="AZ264" s="62">
        <v>0.51995616258071919</v>
      </c>
      <c r="BA264" s="62">
        <v>0.51988140722208986</v>
      </c>
      <c r="BC264" s="65">
        <v>9</v>
      </c>
      <c r="BE264" s="65">
        <v>4.5576827794046308E-2</v>
      </c>
      <c r="BG264">
        <v>9.1153655588092616E-2</v>
      </c>
      <c r="BH264">
        <v>4.5576827794046308E-2</v>
      </c>
      <c r="BI264">
        <v>0.51991878490140453</v>
      </c>
    </row>
    <row r="265" spans="1:61" x14ac:dyDescent="0.3">
      <c r="A265" s="2" t="s">
        <v>23</v>
      </c>
      <c r="B265" s="19" t="s">
        <v>881</v>
      </c>
      <c r="C265" s="15"/>
      <c r="F265" s="2">
        <v>2.74</v>
      </c>
      <c r="G265" s="2" t="s">
        <v>213</v>
      </c>
      <c r="H265" s="34" t="s">
        <v>545</v>
      </c>
      <c r="I265" s="1" t="s">
        <v>625</v>
      </c>
      <c r="J265"/>
      <c r="L265" s="27">
        <v>0</v>
      </c>
      <c r="M265">
        <v>4</v>
      </c>
      <c r="N265">
        <v>0</v>
      </c>
      <c r="O265" s="1">
        <v>5.4960000000000004</v>
      </c>
      <c r="P265" s="1">
        <v>5.4960000000000004</v>
      </c>
      <c r="Q265" s="1">
        <v>25.55</v>
      </c>
      <c r="R265" s="1" t="s">
        <v>450</v>
      </c>
      <c r="T265" s="27">
        <v>0</v>
      </c>
      <c r="U265" s="27"/>
      <c r="V265" s="27"/>
      <c r="W265">
        <v>5.5453000000000001</v>
      </c>
      <c r="X265">
        <v>5.5453000000000001</v>
      </c>
      <c r="Y265">
        <v>25.686699999999998</v>
      </c>
      <c r="Z265">
        <v>0</v>
      </c>
      <c r="AD265">
        <v>18</v>
      </c>
      <c r="AE265" s="57">
        <f t="shared" si="6"/>
        <v>771.76370880000013</v>
      </c>
      <c r="AF265" s="59">
        <v>0</v>
      </c>
      <c r="AG265" s="57">
        <v>789.87506903020289</v>
      </c>
      <c r="AH265" s="57">
        <v>0</v>
      </c>
      <c r="AI265" s="53"/>
      <c r="AJ265" s="54">
        <v>9.1153655588092616E-2</v>
      </c>
      <c r="AL265" s="30">
        <v>1.8678571428571431</v>
      </c>
      <c r="AM265" s="30">
        <v>3.1428571428571428</v>
      </c>
      <c r="AN265" s="30">
        <v>2.714285714285714</v>
      </c>
      <c r="AO265" s="30">
        <v>3.15</v>
      </c>
      <c r="AP265" s="30">
        <v>0.1717569786535304</v>
      </c>
      <c r="AQ265" s="30">
        <v>0.28899835796387519</v>
      </c>
      <c r="AR265" s="30">
        <v>0.24958949096880129</v>
      </c>
      <c r="AS265" s="30">
        <v>0.28965517241379313</v>
      </c>
      <c r="AT265" s="27">
        <v>1.6</v>
      </c>
      <c r="AU265" s="27">
        <v>3.44</v>
      </c>
      <c r="AV265" s="27">
        <v>1.84</v>
      </c>
      <c r="AW265" s="27">
        <v>2.903142857142857</v>
      </c>
      <c r="AX265">
        <v>2.903142857142857</v>
      </c>
      <c r="AY265">
        <v>6.2658828646428582</v>
      </c>
      <c r="AZ265" s="62">
        <v>0.51995616258071919</v>
      </c>
      <c r="BA265" s="62">
        <v>0.51988140722208986</v>
      </c>
      <c r="BC265" s="65">
        <v>9</v>
      </c>
      <c r="BE265" s="65">
        <v>4.5576827794046308E-2</v>
      </c>
      <c r="BG265">
        <v>9.1153655588092616E-2</v>
      </c>
      <c r="BH265">
        <v>4.5576827794046308E-2</v>
      </c>
      <c r="BI265">
        <v>0.51991878490140453</v>
      </c>
    </row>
    <row r="266" spans="1:61" x14ac:dyDescent="0.3">
      <c r="A266" s="2" t="s">
        <v>24</v>
      </c>
      <c r="B266" s="19" t="s">
        <v>882</v>
      </c>
      <c r="C266" s="15"/>
      <c r="F266" s="2">
        <v>2.75</v>
      </c>
      <c r="G266" s="2" t="s">
        <v>213</v>
      </c>
      <c r="H266" s="34" t="s">
        <v>545</v>
      </c>
      <c r="I266" s="1" t="s">
        <v>625</v>
      </c>
      <c r="J266"/>
      <c r="L266" s="27">
        <v>0</v>
      </c>
      <c r="M266">
        <v>4</v>
      </c>
      <c r="N266">
        <v>0</v>
      </c>
      <c r="O266" s="1">
        <v>5.4960000000000004</v>
      </c>
      <c r="P266" s="1">
        <v>5.4960000000000004</v>
      </c>
      <c r="Q266" s="1">
        <v>25.55</v>
      </c>
      <c r="R266" s="1" t="s">
        <v>450</v>
      </c>
      <c r="T266" s="27">
        <v>0</v>
      </c>
      <c r="U266" s="27"/>
      <c r="V266" s="27"/>
      <c r="W266">
        <v>5.5453000000000001</v>
      </c>
      <c r="X266">
        <v>5.5453000000000001</v>
      </c>
      <c r="Y266">
        <v>25.686699999999998</v>
      </c>
      <c r="Z266">
        <v>0</v>
      </c>
      <c r="AD266">
        <v>18</v>
      </c>
      <c r="AE266" s="57">
        <f t="shared" si="6"/>
        <v>771.76370880000013</v>
      </c>
      <c r="AF266" s="59">
        <v>0</v>
      </c>
      <c r="AG266" s="57">
        <v>789.87506903020289</v>
      </c>
      <c r="AH266" s="57">
        <v>0</v>
      </c>
      <c r="AI266" s="53"/>
      <c r="AJ266" s="54">
        <v>9.1153655588092616E-2</v>
      </c>
      <c r="AL266" s="30">
        <v>1.8642857142857141</v>
      </c>
      <c r="AM266" s="30">
        <v>3.1428571428571428</v>
      </c>
      <c r="AN266" s="30">
        <v>2.714285714285714</v>
      </c>
      <c r="AO266" s="30">
        <v>3.1</v>
      </c>
      <c r="AP266" s="30">
        <v>0.17227722772277229</v>
      </c>
      <c r="AQ266" s="30">
        <v>0.29042904290429039</v>
      </c>
      <c r="AR266" s="30">
        <v>0.25082508250825092</v>
      </c>
      <c r="AS266" s="30">
        <v>0.28646864686468648</v>
      </c>
      <c r="AT266" s="27">
        <v>1.6</v>
      </c>
      <c r="AU266" s="27">
        <v>3.44</v>
      </c>
      <c r="AV266" s="27">
        <v>1.84</v>
      </c>
      <c r="AW266" s="27">
        <v>2.9004285714285709</v>
      </c>
      <c r="AX266">
        <v>2.9004285714285718</v>
      </c>
      <c r="AY266">
        <v>6.2640899342857157</v>
      </c>
      <c r="AZ266" s="62">
        <v>0.51995616258071919</v>
      </c>
      <c r="BA266" s="62">
        <v>0.51988140722208986</v>
      </c>
      <c r="BC266" s="65">
        <v>9</v>
      </c>
      <c r="BE266" s="65">
        <v>4.5576827794046308E-2</v>
      </c>
      <c r="BG266">
        <v>9.1153655588092616E-2</v>
      </c>
      <c r="BH266">
        <v>4.5576827794046308E-2</v>
      </c>
      <c r="BI266">
        <v>0.51991878490140453</v>
      </c>
    </row>
    <row r="267" spans="1:61" x14ac:dyDescent="0.3">
      <c r="A267" s="2" t="s">
        <v>25</v>
      </c>
      <c r="B267" s="15" t="s">
        <v>712</v>
      </c>
      <c r="C267" s="15"/>
      <c r="F267" s="2">
        <v>2.88</v>
      </c>
      <c r="G267" s="2" t="s">
        <v>213</v>
      </c>
      <c r="H267" s="11" t="s">
        <v>545</v>
      </c>
      <c r="I267" t="s">
        <v>625</v>
      </c>
      <c r="J267"/>
      <c r="L267" s="27">
        <v>1</v>
      </c>
      <c r="M267">
        <v>4</v>
      </c>
      <c r="N267">
        <v>0</v>
      </c>
      <c r="O267" s="2">
        <v>5.4960000000000004</v>
      </c>
      <c r="P267" s="2">
        <v>5.4960000000000004</v>
      </c>
      <c r="Q267" s="2">
        <v>25.55</v>
      </c>
      <c r="R267" s="2" t="s">
        <v>450</v>
      </c>
      <c r="T267" s="27">
        <v>12.868820120000001</v>
      </c>
      <c r="U267" s="27">
        <v>12.868820120000001</v>
      </c>
      <c r="V267" s="27">
        <v>12.868820120000001</v>
      </c>
      <c r="W267">
        <v>5.5453000000000001</v>
      </c>
      <c r="X267">
        <v>5.5453000000000001</v>
      </c>
      <c r="Y267">
        <v>25.686699999999998</v>
      </c>
      <c r="Z267">
        <v>0</v>
      </c>
      <c r="AD267">
        <v>18</v>
      </c>
      <c r="AE267" s="57">
        <f t="shared" si="6"/>
        <v>771.76370880000013</v>
      </c>
      <c r="AF267" s="59">
        <v>197.4403766939285</v>
      </c>
      <c r="AG267" s="57">
        <v>789.87506903020289</v>
      </c>
      <c r="AH267" s="57">
        <v>0</v>
      </c>
      <c r="AI267" s="53">
        <v>9.1166762854710051E-2</v>
      </c>
      <c r="AJ267" s="54">
        <v>9.1153655588092616E-2</v>
      </c>
      <c r="AL267" s="30">
        <v>1.857142857142857</v>
      </c>
      <c r="AM267" s="30">
        <v>3.1428571428571428</v>
      </c>
      <c r="AN267" s="30">
        <v>2.714285714285714</v>
      </c>
      <c r="AO267" s="30">
        <v>3</v>
      </c>
      <c r="AP267" s="30">
        <v>0.17333333333333331</v>
      </c>
      <c r="AQ267" s="30">
        <v>0.29333333333333328</v>
      </c>
      <c r="AR267" s="30">
        <v>0.25333333333333341</v>
      </c>
      <c r="AS267" s="30">
        <v>0.28000000000000003</v>
      </c>
      <c r="AT267" s="27">
        <v>1.6</v>
      </c>
      <c r="AU267" s="27">
        <v>3.44</v>
      </c>
      <c r="AV267" s="27">
        <v>1.84</v>
      </c>
      <c r="AW267" s="27">
        <v>2.895</v>
      </c>
      <c r="AX267">
        <v>2.895</v>
      </c>
      <c r="AY267">
        <v>6.260504073571429</v>
      </c>
      <c r="AZ267" s="62">
        <v>0.51995616258071919</v>
      </c>
      <c r="BA267" s="62">
        <v>0.51988140722208986</v>
      </c>
      <c r="BC267" s="65">
        <v>9</v>
      </c>
      <c r="BD267" s="65">
        <v>4.5583381427355033E-2</v>
      </c>
      <c r="BE267" s="65">
        <v>4.5576827794046308E-2</v>
      </c>
      <c r="BG267">
        <v>9.1160209221401334E-2</v>
      </c>
      <c r="BH267">
        <v>4.5580104610700667E-2</v>
      </c>
      <c r="BI267">
        <v>0.51991878490140453</v>
      </c>
    </row>
    <row r="268" spans="1:61" x14ac:dyDescent="0.3">
      <c r="A268" s="2" t="s">
        <v>26</v>
      </c>
      <c r="B268" s="19" t="s">
        <v>883</v>
      </c>
      <c r="C268" s="15"/>
      <c r="F268" s="2">
        <v>2.91</v>
      </c>
      <c r="G268" s="2" t="s">
        <v>213</v>
      </c>
      <c r="H268" s="34" t="s">
        <v>545</v>
      </c>
      <c r="I268" s="1" t="s">
        <v>625</v>
      </c>
      <c r="J268" s="1"/>
      <c r="K268" s="1"/>
      <c r="L268" s="38">
        <v>0</v>
      </c>
      <c r="M268">
        <v>4</v>
      </c>
      <c r="N268">
        <v>0</v>
      </c>
      <c r="O268" s="1">
        <v>5.4960000000000004</v>
      </c>
      <c r="P268" s="1">
        <v>5.4960000000000004</v>
      </c>
      <c r="Q268" s="1">
        <v>25.55</v>
      </c>
      <c r="R268" s="1" t="s">
        <v>450</v>
      </c>
      <c r="T268" s="27">
        <v>0</v>
      </c>
      <c r="U268" s="27"/>
      <c r="V268" s="27"/>
      <c r="W268">
        <v>5.5453000000000001</v>
      </c>
      <c r="X268">
        <v>5.5453000000000001</v>
      </c>
      <c r="Y268">
        <v>25.686699999999998</v>
      </c>
      <c r="Z268">
        <v>0</v>
      </c>
      <c r="AD268">
        <v>18</v>
      </c>
      <c r="AE268" s="57">
        <f t="shared" si="6"/>
        <v>771.76370880000013</v>
      </c>
      <c r="AF268" s="59">
        <v>0</v>
      </c>
      <c r="AG268" s="57">
        <v>789.87506903020289</v>
      </c>
      <c r="AH268" s="57">
        <v>0</v>
      </c>
      <c r="AI268" s="53"/>
      <c r="AJ268" s="54">
        <v>9.1153655588092616E-2</v>
      </c>
      <c r="AL268" s="30">
        <v>1.8642857142857141</v>
      </c>
      <c r="AM268" s="30">
        <v>3.1428571428571428</v>
      </c>
      <c r="AN268" s="30">
        <v>2.7</v>
      </c>
      <c r="AO268" s="30">
        <v>3</v>
      </c>
      <c r="AP268" s="30">
        <v>0.1741160773849233</v>
      </c>
      <c r="AQ268" s="30">
        <v>0.29352901934623082</v>
      </c>
      <c r="AR268" s="30">
        <v>0.25216811207471651</v>
      </c>
      <c r="AS268" s="30">
        <v>0.28018679119412943</v>
      </c>
      <c r="AT268" s="27">
        <v>1.54</v>
      </c>
      <c r="AU268" s="27">
        <v>3.44</v>
      </c>
      <c r="AV268" s="27">
        <v>1.9</v>
      </c>
      <c r="AW268" s="27">
        <v>2.894571428571429</v>
      </c>
      <c r="AX268">
        <v>2.894571428571429</v>
      </c>
      <c r="AY268">
        <v>6.2577448164285716</v>
      </c>
      <c r="AZ268" s="62">
        <v>0.51995616258071919</v>
      </c>
      <c r="BA268" s="62">
        <v>0.51988140722208986</v>
      </c>
      <c r="BC268" s="65">
        <v>9</v>
      </c>
      <c r="BE268" s="65">
        <v>4.5576827794046308E-2</v>
      </c>
      <c r="BG268">
        <v>9.1153655588092616E-2</v>
      </c>
      <c r="BH268">
        <v>4.5576827794046308E-2</v>
      </c>
      <c r="BI268">
        <v>0.51991878490140453</v>
      </c>
    </row>
    <row r="269" spans="1:61" x14ac:dyDescent="0.3">
      <c r="A269" s="2" t="s">
        <v>107</v>
      </c>
      <c r="B269" s="15" t="s">
        <v>731</v>
      </c>
      <c r="C269" s="15"/>
      <c r="F269" s="2">
        <v>3.08</v>
      </c>
      <c r="G269" s="2" t="s">
        <v>214</v>
      </c>
      <c r="H269" s="11" t="s">
        <v>559</v>
      </c>
      <c r="I269" t="s">
        <v>636</v>
      </c>
      <c r="J269"/>
      <c r="L269" s="27">
        <v>1</v>
      </c>
      <c r="M269">
        <v>4</v>
      </c>
      <c r="N269">
        <v>0</v>
      </c>
      <c r="T269" s="27">
        <v>3.86469438</v>
      </c>
      <c r="U269" s="27">
        <v>3.86469438</v>
      </c>
      <c r="V269" s="27">
        <v>16.978874730000001</v>
      </c>
      <c r="W269">
        <v>32.83</v>
      </c>
      <c r="X269">
        <v>5.4109999999999996</v>
      </c>
      <c r="Y269">
        <v>5.4480000000000004</v>
      </c>
      <c r="Z269">
        <v>0</v>
      </c>
      <c r="AD269">
        <v>24</v>
      </c>
      <c r="AE269" s="57">
        <f t="shared" si="6"/>
        <v>0</v>
      </c>
      <c r="AF269" s="59">
        <v>251.01098912285789</v>
      </c>
      <c r="AG269" s="57">
        <v>967.79977224000004</v>
      </c>
      <c r="AH269" s="57">
        <v>0</v>
      </c>
      <c r="AI269" s="53">
        <v>9.5613343797681868E-2</v>
      </c>
      <c r="AJ269" s="54">
        <v>9.919407170122109E-2</v>
      </c>
      <c r="AL269" s="30">
        <v>2</v>
      </c>
      <c r="AM269" s="30">
        <v>3.1578947368421049</v>
      </c>
      <c r="AN269" s="30">
        <v>2.4210526315789469</v>
      </c>
      <c r="AO269" s="30">
        <v>2.947368421052631</v>
      </c>
      <c r="AP269" s="30">
        <v>0.19</v>
      </c>
      <c r="AQ269" s="30">
        <v>0.3</v>
      </c>
      <c r="AR269" s="30">
        <v>0.23</v>
      </c>
      <c r="AS269" s="30">
        <v>0.28000000000000003</v>
      </c>
      <c r="AT269" s="27">
        <v>1.54</v>
      </c>
      <c r="AU269" s="27">
        <v>3.44</v>
      </c>
      <c r="AV269" s="27">
        <v>1.9</v>
      </c>
      <c r="AW269" s="27">
        <v>2.8410526315789468</v>
      </c>
      <c r="AX269">
        <v>2.8410526315789468</v>
      </c>
      <c r="AY269">
        <v>6.1729587136842099</v>
      </c>
      <c r="AZ269" s="62">
        <v>0.52818907539878324</v>
      </c>
      <c r="BA269" s="62">
        <v>0.54796980145127927</v>
      </c>
      <c r="BC269" s="65">
        <v>12</v>
      </c>
      <c r="BD269" s="65">
        <v>4.7806671898840941E-2</v>
      </c>
      <c r="BE269" s="65">
        <v>4.9597035850610538E-2</v>
      </c>
      <c r="BG269">
        <v>9.7403707749451479E-2</v>
      </c>
      <c r="BH269">
        <v>4.870185387472574E-2</v>
      </c>
      <c r="BI269">
        <v>0.53807943842503125</v>
      </c>
    </row>
    <row r="270" spans="1:61" x14ac:dyDescent="0.3">
      <c r="A270" s="2" t="s">
        <v>215</v>
      </c>
      <c r="B270" s="15" t="s">
        <v>738</v>
      </c>
      <c r="C270" s="15"/>
      <c r="F270" s="2">
        <v>3.8</v>
      </c>
      <c r="G270" s="2" t="s">
        <v>216</v>
      </c>
      <c r="H270" s="11" t="s">
        <v>591</v>
      </c>
      <c r="I270" t="s">
        <v>640</v>
      </c>
      <c r="J270"/>
      <c r="L270" s="27">
        <v>1</v>
      </c>
      <c r="M270">
        <v>1</v>
      </c>
      <c r="N270">
        <v>0</v>
      </c>
      <c r="T270" s="27">
        <v>3.950634</v>
      </c>
      <c r="U270" s="27">
        <v>3.950634</v>
      </c>
      <c r="V270" s="27">
        <v>15.513552000000001</v>
      </c>
      <c r="W270">
        <v>3.8658999999999999</v>
      </c>
      <c r="X270">
        <v>3.8658999999999999</v>
      </c>
      <c r="Y270">
        <v>15.2538</v>
      </c>
      <c r="Z270">
        <v>0</v>
      </c>
      <c r="AD270">
        <v>20</v>
      </c>
      <c r="AE270" s="57">
        <f t="shared" si="6"/>
        <v>0</v>
      </c>
      <c r="AF270" s="59">
        <v>242.1279024923125</v>
      </c>
      <c r="AG270" s="57">
        <v>227.970829547178</v>
      </c>
      <c r="AH270" s="57">
        <v>0</v>
      </c>
      <c r="AI270" s="53">
        <v>8.2600971611006269E-2</v>
      </c>
      <c r="AJ270" s="54">
        <v>8.7730522539775438E-2</v>
      </c>
      <c r="AL270" s="30">
        <v>1.9375</v>
      </c>
      <c r="AM270" s="30">
        <v>2.5</v>
      </c>
      <c r="AN270" s="30">
        <v>0.5625</v>
      </c>
      <c r="AO270" s="30">
        <v>2.625</v>
      </c>
      <c r="AP270" s="30">
        <v>0.25409836065573771</v>
      </c>
      <c r="AQ270" s="30">
        <v>0.32786885245901642</v>
      </c>
      <c r="AR270" s="30">
        <v>7.3770491803278687E-2</v>
      </c>
      <c r="AS270" s="30">
        <v>0.34426229508196721</v>
      </c>
      <c r="AT270" s="27">
        <v>0.79</v>
      </c>
      <c r="AU270" s="27">
        <v>3.44</v>
      </c>
      <c r="AV270" s="27">
        <v>2.65</v>
      </c>
      <c r="AW270" s="27">
        <v>2.6056249999999999</v>
      </c>
      <c r="AX270">
        <v>2.6056249999999999</v>
      </c>
      <c r="AY270">
        <v>5.9703320286696879</v>
      </c>
      <c r="AZ270" s="62">
        <v>0.52453741991489755</v>
      </c>
      <c r="BA270" s="62">
        <v>0.55711138795694093</v>
      </c>
      <c r="BC270" s="65">
        <v>10</v>
      </c>
      <c r="BD270" s="65">
        <v>4.1300485805503127E-2</v>
      </c>
      <c r="BE270" s="65">
        <v>4.3865261269887712E-2</v>
      </c>
      <c r="BG270">
        <v>8.5165747075390846E-2</v>
      </c>
      <c r="BH270">
        <v>4.2582873537695423E-2</v>
      </c>
      <c r="BI270">
        <v>0.54082440393591924</v>
      </c>
    </row>
    <row r="271" spans="1:61" x14ac:dyDescent="0.3">
      <c r="A271" s="2" t="s">
        <v>215</v>
      </c>
      <c r="B271" s="15" t="s">
        <v>738</v>
      </c>
      <c r="C271" s="15"/>
      <c r="D271" s="2" t="s">
        <v>680</v>
      </c>
      <c r="E271" s="2">
        <v>0.44</v>
      </c>
      <c r="F271" s="2">
        <v>2</v>
      </c>
      <c r="G271" s="2" t="s">
        <v>216</v>
      </c>
      <c r="H271" s="11" t="s">
        <v>591</v>
      </c>
      <c r="I271" t="s">
        <v>640</v>
      </c>
      <c r="J271"/>
      <c r="L271" s="27">
        <v>1</v>
      </c>
      <c r="M271">
        <v>1</v>
      </c>
      <c r="N271">
        <v>0</v>
      </c>
      <c r="T271" s="27">
        <v>3.950634</v>
      </c>
      <c r="U271" s="27">
        <v>3.950634</v>
      </c>
      <c r="V271" s="27">
        <v>15.513552000000001</v>
      </c>
      <c r="W271">
        <v>3.8658999999999999</v>
      </c>
      <c r="X271">
        <v>3.8658999999999999</v>
      </c>
      <c r="Y271">
        <v>15.2538</v>
      </c>
      <c r="Z271">
        <v>0</v>
      </c>
      <c r="AD271">
        <v>20</v>
      </c>
      <c r="AE271" s="57">
        <f t="shared" si="6"/>
        <v>0</v>
      </c>
      <c r="AF271" s="59">
        <v>242.1279024923125</v>
      </c>
      <c r="AG271" s="57">
        <v>227.970829547178</v>
      </c>
      <c r="AH271" s="57">
        <v>0</v>
      </c>
      <c r="AI271" s="53">
        <v>8.2600971611006269E-2</v>
      </c>
      <c r="AJ271" s="54">
        <v>8.7730522539775438E-2</v>
      </c>
      <c r="AL271" s="30">
        <v>1.9375</v>
      </c>
      <c r="AM271" s="30">
        <v>2.5</v>
      </c>
      <c r="AN271" s="30">
        <v>0.5625</v>
      </c>
      <c r="AO271" s="30">
        <v>2.625</v>
      </c>
      <c r="AP271" s="30">
        <v>0.25409836065573771</v>
      </c>
      <c r="AQ271" s="30">
        <v>0.32786885245901642</v>
      </c>
      <c r="AR271" s="30">
        <v>7.3770491803278687E-2</v>
      </c>
      <c r="AS271" s="30">
        <v>0.34426229508196721</v>
      </c>
      <c r="AT271" s="27">
        <v>0.79</v>
      </c>
      <c r="AU271" s="27">
        <v>3.44</v>
      </c>
      <c r="AV271" s="27">
        <v>2.65</v>
      </c>
      <c r="AW271" s="27">
        <v>2.6056249999999999</v>
      </c>
      <c r="AX271">
        <v>2.6056249999999999</v>
      </c>
      <c r="AY271">
        <v>5.9703320286696879</v>
      </c>
      <c r="AZ271" s="62">
        <v>0.52453741991489755</v>
      </c>
      <c r="BA271" s="62">
        <v>0.55711138795694093</v>
      </c>
      <c r="BC271" s="65">
        <v>10</v>
      </c>
      <c r="BD271" s="65">
        <v>4.1300485805503127E-2</v>
      </c>
      <c r="BE271" s="65">
        <v>4.3865261269887712E-2</v>
      </c>
      <c r="BG271">
        <v>8.5165747075390846E-2</v>
      </c>
      <c r="BH271">
        <v>4.2582873537695423E-2</v>
      </c>
      <c r="BI271">
        <v>0.54082440393591924</v>
      </c>
    </row>
    <row r="272" spans="1:61" x14ac:dyDescent="0.3">
      <c r="A272" s="2" t="s">
        <v>217</v>
      </c>
      <c r="B272" s="15" t="s">
        <v>810</v>
      </c>
      <c r="C272" s="15"/>
      <c r="F272" s="2">
        <v>2.58</v>
      </c>
      <c r="G272" s="2" t="s">
        <v>218</v>
      </c>
      <c r="H272" s="11">
        <v>-1</v>
      </c>
      <c r="I272">
        <v>-1</v>
      </c>
      <c r="J272"/>
      <c r="L272" s="27">
        <v>0</v>
      </c>
      <c r="M272">
        <v>0</v>
      </c>
      <c r="N272">
        <v>0</v>
      </c>
      <c r="O272" s="2">
        <v>3.93</v>
      </c>
      <c r="P272" s="2">
        <v>3.93</v>
      </c>
      <c r="Q272" s="2">
        <v>15.3</v>
      </c>
      <c r="T272" s="27">
        <v>0</v>
      </c>
      <c r="U272" s="27"/>
      <c r="V272" s="27"/>
      <c r="W272">
        <v>0</v>
      </c>
      <c r="Z272">
        <v>0</v>
      </c>
      <c r="AD272">
        <v>20</v>
      </c>
      <c r="AE272" s="57">
        <f t="shared" si="6"/>
        <v>236.30697000000001</v>
      </c>
      <c r="AF272" s="59">
        <v>0</v>
      </c>
      <c r="AG272" s="57">
        <v>0</v>
      </c>
      <c r="AH272" s="57">
        <v>0</v>
      </c>
      <c r="AI272" s="53"/>
      <c r="AL272" s="30">
        <v>1.75</v>
      </c>
      <c r="AM272" s="30">
        <v>2.75</v>
      </c>
      <c r="AN272" s="30">
        <v>2</v>
      </c>
      <c r="AO272" s="30">
        <v>1.75</v>
      </c>
      <c r="AP272" s="30">
        <v>0.2121212121212121</v>
      </c>
      <c r="AQ272" s="30">
        <v>0.33333333333333331</v>
      </c>
      <c r="AR272" s="30">
        <v>0.2424242424242424</v>
      </c>
      <c r="AS272" s="30">
        <v>0.2121212121212121</v>
      </c>
      <c r="AT272" s="27">
        <v>1.6</v>
      </c>
      <c r="AU272" s="27">
        <v>3.44</v>
      </c>
      <c r="AV272" s="27">
        <v>1.84</v>
      </c>
      <c r="AW272" s="27">
        <v>2.8787500000000001</v>
      </c>
      <c r="AX272">
        <v>2.8787500000000001</v>
      </c>
      <c r="AY272">
        <v>6.3662565249906873</v>
      </c>
      <c r="BC272" s="65">
        <v>10</v>
      </c>
      <c r="BG272">
        <v>0</v>
      </c>
      <c r="BH272">
        <v>0</v>
      </c>
      <c r="BI272">
        <v>0</v>
      </c>
    </row>
    <row r="273" spans="1:61" x14ac:dyDescent="0.3">
      <c r="A273" s="2" t="s">
        <v>877</v>
      </c>
      <c r="B273" s="15" t="s">
        <v>878</v>
      </c>
      <c r="C273" s="15"/>
      <c r="F273" s="2">
        <v>2.29</v>
      </c>
      <c r="G273" s="2" t="s">
        <v>218</v>
      </c>
      <c r="H273" s="11">
        <v>-1</v>
      </c>
      <c r="I273">
        <v>-1</v>
      </c>
      <c r="J273"/>
      <c r="L273" s="27">
        <v>0</v>
      </c>
      <c r="M273">
        <v>0</v>
      </c>
      <c r="N273">
        <v>0</v>
      </c>
      <c r="O273" s="2">
        <v>3.93</v>
      </c>
      <c r="P273" s="2">
        <v>3.93</v>
      </c>
      <c r="Q273" s="2">
        <v>15.3</v>
      </c>
      <c r="T273" s="27">
        <v>0</v>
      </c>
      <c r="U273" s="27"/>
      <c r="V273" s="27"/>
      <c r="W273">
        <v>0</v>
      </c>
      <c r="Z273">
        <v>0</v>
      </c>
      <c r="AD273">
        <v>20</v>
      </c>
      <c r="AE273" s="57">
        <f t="shared" si="6"/>
        <v>236.30697000000001</v>
      </c>
      <c r="AF273" s="59">
        <v>0</v>
      </c>
      <c r="AG273" s="57">
        <v>0</v>
      </c>
      <c r="AH273" s="57">
        <v>0</v>
      </c>
      <c r="AI273" s="53"/>
      <c r="AL273" s="30">
        <v>1.714285714285714</v>
      </c>
      <c r="AM273" s="30">
        <v>2.6190476190476191</v>
      </c>
      <c r="AN273" s="30">
        <v>1.9285714285714279</v>
      </c>
      <c r="AO273" s="30">
        <v>1.666666666666667</v>
      </c>
      <c r="AP273" s="30">
        <v>0.2162162162162162</v>
      </c>
      <c r="AQ273" s="30">
        <v>0.33033033033033038</v>
      </c>
      <c r="AR273" s="30">
        <v>0.2432432432432432</v>
      </c>
      <c r="AS273" s="30">
        <v>0.21021021021021019</v>
      </c>
      <c r="AT273" s="27">
        <v>1.6</v>
      </c>
      <c r="AU273" s="27">
        <v>3.44</v>
      </c>
      <c r="AV273" s="27">
        <v>1.84</v>
      </c>
      <c r="AW273" s="27">
        <v>2.847857142857142</v>
      </c>
      <c r="AX273">
        <v>2.8478571428571429</v>
      </c>
      <c r="AY273">
        <v>6.402055730936417</v>
      </c>
      <c r="BC273" s="65">
        <v>10</v>
      </c>
      <c r="BG273">
        <v>0</v>
      </c>
      <c r="BH273">
        <v>0</v>
      </c>
      <c r="BI273">
        <v>0</v>
      </c>
    </row>
    <row r="274" spans="1:61" x14ac:dyDescent="0.3">
      <c r="A274" s="2" t="s">
        <v>220</v>
      </c>
      <c r="B274" s="15" t="s">
        <v>811</v>
      </c>
      <c r="C274" s="15"/>
      <c r="F274" s="2">
        <v>4.05</v>
      </c>
      <c r="G274" s="2" t="s">
        <v>219</v>
      </c>
      <c r="H274" s="11" t="s">
        <v>592</v>
      </c>
      <c r="I274" t="s">
        <v>665</v>
      </c>
      <c r="J274"/>
      <c r="L274" s="27">
        <v>1</v>
      </c>
      <c r="M274">
        <v>1</v>
      </c>
      <c r="N274">
        <v>0</v>
      </c>
      <c r="T274" s="27">
        <v>5.81978595</v>
      </c>
      <c r="U274" s="27">
        <v>5.81978595</v>
      </c>
      <c r="V274" s="27">
        <v>11.88463337</v>
      </c>
      <c r="W274">
        <v>5.7759999999999998</v>
      </c>
      <c r="X274">
        <v>5.7759999999999998</v>
      </c>
      <c r="Y274">
        <v>11.82</v>
      </c>
      <c r="Z274">
        <v>0</v>
      </c>
      <c r="AD274">
        <v>30</v>
      </c>
      <c r="AE274" s="57">
        <f t="shared" si="6"/>
        <v>0</v>
      </c>
      <c r="AF274" s="59">
        <v>348.60249769877402</v>
      </c>
      <c r="AG274" s="57">
        <v>341.5092547488552</v>
      </c>
      <c r="AH274" s="57">
        <v>0</v>
      </c>
      <c r="AI274" s="53">
        <v>8.6057903193576313E-2</v>
      </c>
      <c r="AJ274" s="54">
        <v>8.7845349965879851E-2</v>
      </c>
      <c r="AL274" s="30">
        <v>2</v>
      </c>
      <c r="AM274" s="30">
        <v>2.5</v>
      </c>
      <c r="AN274" s="30">
        <v>0.5</v>
      </c>
      <c r="AO274" s="30">
        <v>2.333333333333333</v>
      </c>
      <c r="AP274" s="30">
        <v>0.27272727272727282</v>
      </c>
      <c r="AQ274" s="30">
        <v>0.34090909090909088</v>
      </c>
      <c r="AR274" s="30">
        <v>6.8181818181818191E-2</v>
      </c>
      <c r="AS274" s="30">
        <v>0.31818181818181818</v>
      </c>
      <c r="AT274" s="27">
        <v>0.89</v>
      </c>
      <c r="AU274" s="27">
        <v>3.44</v>
      </c>
      <c r="AV274" s="27">
        <v>2.5499999999999998</v>
      </c>
      <c r="AW274" s="27">
        <v>2.5854166666666671</v>
      </c>
      <c r="AX274">
        <v>2.5854166666666671</v>
      </c>
      <c r="AY274">
        <v>5.9262421145833333</v>
      </c>
      <c r="AZ274" s="62">
        <v>0.58209579444379334</v>
      </c>
      <c r="BA274" s="62">
        <v>0.59418608726221844</v>
      </c>
      <c r="BC274" s="65">
        <v>15</v>
      </c>
      <c r="BD274" s="65">
        <v>4.3028951596788149E-2</v>
      </c>
      <c r="BE274" s="65">
        <v>4.3922674982939933E-2</v>
      </c>
      <c r="BG274">
        <v>8.6951626579728075E-2</v>
      </c>
      <c r="BH274">
        <v>4.3475813289864038E-2</v>
      </c>
      <c r="BI274">
        <v>0.58814094085300583</v>
      </c>
    </row>
    <row r="275" spans="1:61" x14ac:dyDescent="0.3">
      <c r="A275" s="2" t="s">
        <v>220</v>
      </c>
      <c r="B275" s="15" t="s">
        <v>811</v>
      </c>
      <c r="C275" s="15"/>
      <c r="D275" s="2" t="s">
        <v>680</v>
      </c>
      <c r="E275" s="2">
        <v>0.3</v>
      </c>
      <c r="F275" s="2">
        <v>1.75</v>
      </c>
      <c r="G275" s="2" t="s">
        <v>219</v>
      </c>
      <c r="H275" s="11" t="s">
        <v>592</v>
      </c>
      <c r="I275" t="s">
        <v>665</v>
      </c>
      <c r="J275"/>
      <c r="L275" s="27">
        <v>1</v>
      </c>
      <c r="M275">
        <v>1</v>
      </c>
      <c r="N275">
        <v>0</v>
      </c>
      <c r="T275" s="27">
        <v>5.81978595</v>
      </c>
      <c r="U275" s="27">
        <v>5.81978595</v>
      </c>
      <c r="V275" s="27">
        <v>11.88463337</v>
      </c>
      <c r="W275">
        <v>5.7759999999999998</v>
      </c>
      <c r="X275">
        <v>5.7759999999999998</v>
      </c>
      <c r="Y275">
        <v>11.82</v>
      </c>
      <c r="Z275">
        <v>0</v>
      </c>
      <c r="AD275">
        <v>30</v>
      </c>
      <c r="AE275" s="57">
        <f t="shared" si="6"/>
        <v>0</v>
      </c>
      <c r="AF275" s="59">
        <v>348.60249769877402</v>
      </c>
      <c r="AG275" s="57">
        <v>341.5092547488552</v>
      </c>
      <c r="AH275" s="57">
        <v>0</v>
      </c>
      <c r="AI275" s="53">
        <v>8.6057903193576313E-2</v>
      </c>
      <c r="AJ275" s="54">
        <v>8.7845349965879851E-2</v>
      </c>
      <c r="AL275" s="30">
        <v>2</v>
      </c>
      <c r="AM275" s="30">
        <v>2.5</v>
      </c>
      <c r="AN275" s="30">
        <v>0.5</v>
      </c>
      <c r="AO275" s="30">
        <v>2.333333333333333</v>
      </c>
      <c r="AP275" s="30">
        <v>0.27272727272727282</v>
      </c>
      <c r="AQ275" s="30">
        <v>0.34090909090909088</v>
      </c>
      <c r="AR275" s="30">
        <v>6.8181818181818191E-2</v>
      </c>
      <c r="AS275" s="30">
        <v>0.31818181818181818</v>
      </c>
      <c r="AT275" s="27">
        <v>0.89</v>
      </c>
      <c r="AU275" s="27">
        <v>3.44</v>
      </c>
      <c r="AV275" s="27">
        <v>2.5499999999999998</v>
      </c>
      <c r="AW275" s="27">
        <v>2.5854166666666671</v>
      </c>
      <c r="AX275">
        <v>2.5854166666666671</v>
      </c>
      <c r="AY275">
        <v>5.9262421145833333</v>
      </c>
      <c r="AZ275" s="62">
        <v>0.58209579444379334</v>
      </c>
      <c r="BA275" s="62">
        <v>0.59418608726221844</v>
      </c>
      <c r="BC275" s="65">
        <v>15</v>
      </c>
      <c r="BD275" s="65">
        <v>4.3028951596788149E-2</v>
      </c>
      <c r="BE275" s="65">
        <v>4.3922674982939933E-2</v>
      </c>
      <c r="BG275">
        <v>8.6951626579728075E-2</v>
      </c>
      <c r="BH275">
        <v>4.3475813289864038E-2</v>
      </c>
      <c r="BI275">
        <v>0.58814094085300583</v>
      </c>
    </row>
    <row r="276" spans="1:61" x14ac:dyDescent="0.3">
      <c r="A276" s="2" t="s">
        <v>221</v>
      </c>
      <c r="B276" s="15" t="s">
        <v>812</v>
      </c>
      <c r="C276" s="15"/>
      <c r="F276" s="2">
        <v>4.51</v>
      </c>
      <c r="G276" s="2" t="s">
        <v>222</v>
      </c>
      <c r="H276" s="11" t="s">
        <v>593</v>
      </c>
      <c r="I276">
        <v>-1</v>
      </c>
      <c r="J276"/>
      <c r="L276" s="27">
        <v>1</v>
      </c>
      <c r="M276">
        <v>0</v>
      </c>
      <c r="N276">
        <v>0</v>
      </c>
      <c r="T276" s="27">
        <v>5.6694849300000003</v>
      </c>
      <c r="U276" s="27">
        <v>5.6694842000000003</v>
      </c>
      <c r="V276" s="27">
        <v>11.54266629</v>
      </c>
      <c r="W276">
        <v>0</v>
      </c>
      <c r="Z276">
        <v>0</v>
      </c>
      <c r="AD276">
        <v>30</v>
      </c>
      <c r="AE276" s="57">
        <f t="shared" si="6"/>
        <v>0</v>
      </c>
      <c r="AF276" s="59">
        <v>321.30962315738361</v>
      </c>
      <c r="AG276" s="57">
        <v>0</v>
      </c>
      <c r="AH276" s="57">
        <v>0</v>
      </c>
      <c r="AI276" s="53">
        <v>9.3367885173191417E-2</v>
      </c>
      <c r="AL276" s="30">
        <v>2</v>
      </c>
      <c r="AM276" s="30">
        <v>2.5</v>
      </c>
      <c r="AN276" s="30">
        <v>0.5</v>
      </c>
      <c r="AO276" s="30">
        <v>2.333333333333333</v>
      </c>
      <c r="AP276" s="30">
        <v>0.27272727272727282</v>
      </c>
      <c r="AQ276" s="30">
        <v>0.34090909090909088</v>
      </c>
      <c r="AR276" s="30">
        <v>6.8181818181818191E-2</v>
      </c>
      <c r="AS276" s="30">
        <v>0.31818181818181818</v>
      </c>
      <c r="AT276" s="27">
        <v>0.95</v>
      </c>
      <c r="AU276" s="27">
        <v>3.44</v>
      </c>
      <c r="AV276" s="27">
        <v>2.4900000000000002</v>
      </c>
      <c r="AW276" s="27">
        <v>2.5979166666666669</v>
      </c>
      <c r="AX276">
        <v>2.597916666666666</v>
      </c>
      <c r="AY276">
        <v>5.966934078125</v>
      </c>
      <c r="AZ276" s="62">
        <v>0.56583721757051464</v>
      </c>
      <c r="BC276" s="65">
        <v>15</v>
      </c>
      <c r="BD276" s="65">
        <v>4.6683942586595709E-2</v>
      </c>
      <c r="BG276">
        <v>9.3367885173191417E-2</v>
      </c>
      <c r="BH276">
        <v>4.6683942586595709E-2</v>
      </c>
      <c r="BI276">
        <v>0.56583721757051464</v>
      </c>
    </row>
    <row r="277" spans="1:61" x14ac:dyDescent="0.3">
      <c r="A277" s="2" t="s">
        <v>221</v>
      </c>
      <c r="B277" s="15" t="s">
        <v>812</v>
      </c>
      <c r="C277" s="15"/>
      <c r="D277" s="2" t="s">
        <v>680</v>
      </c>
      <c r="E277" s="2">
        <v>0.63</v>
      </c>
      <c r="F277" s="2">
        <v>2.2000000000000002</v>
      </c>
      <c r="G277" s="2" t="s">
        <v>222</v>
      </c>
      <c r="H277" s="11" t="s">
        <v>593</v>
      </c>
      <c r="I277">
        <v>-1</v>
      </c>
      <c r="J277"/>
      <c r="L277" s="27">
        <v>1</v>
      </c>
      <c r="M277">
        <v>0</v>
      </c>
      <c r="N277">
        <v>0</v>
      </c>
      <c r="T277" s="27">
        <v>5.6694849300000003</v>
      </c>
      <c r="U277" s="27">
        <v>5.6694842000000003</v>
      </c>
      <c r="V277" s="27">
        <v>11.54266629</v>
      </c>
      <c r="W277">
        <v>0</v>
      </c>
      <c r="Z277">
        <v>0</v>
      </c>
      <c r="AD277">
        <v>30</v>
      </c>
      <c r="AE277" s="57">
        <f t="shared" si="6"/>
        <v>0</v>
      </c>
      <c r="AF277" s="59">
        <v>321.30962315738361</v>
      </c>
      <c r="AG277" s="57">
        <v>0</v>
      </c>
      <c r="AH277" s="57">
        <v>0</v>
      </c>
      <c r="AI277" s="53">
        <v>9.3367885173191417E-2</v>
      </c>
      <c r="AL277" s="30">
        <v>2</v>
      </c>
      <c r="AM277" s="30">
        <v>2.5</v>
      </c>
      <c r="AN277" s="30">
        <v>0.5</v>
      </c>
      <c r="AO277" s="30">
        <v>2.333333333333333</v>
      </c>
      <c r="AP277" s="30">
        <v>0.27272727272727282</v>
      </c>
      <c r="AQ277" s="30">
        <v>0.34090909090909088</v>
      </c>
      <c r="AR277" s="30">
        <v>6.8181818181818191E-2</v>
      </c>
      <c r="AS277" s="30">
        <v>0.31818181818181818</v>
      </c>
      <c r="AT277" s="27">
        <v>0.95</v>
      </c>
      <c r="AU277" s="27">
        <v>3.44</v>
      </c>
      <c r="AV277" s="27">
        <v>2.4900000000000002</v>
      </c>
      <c r="AW277" s="27">
        <v>2.5979166666666669</v>
      </c>
      <c r="AX277">
        <v>2.597916666666666</v>
      </c>
      <c r="AY277">
        <v>5.966934078125</v>
      </c>
      <c r="AZ277" s="62">
        <v>0.56583721757051464</v>
      </c>
      <c r="BC277" s="65">
        <v>15</v>
      </c>
      <c r="BD277" s="65">
        <v>4.6683942586595709E-2</v>
      </c>
      <c r="BG277">
        <v>9.3367885173191417E-2</v>
      </c>
      <c r="BH277">
        <v>4.6683942586595709E-2</v>
      </c>
      <c r="BI277">
        <v>0.56583721757051464</v>
      </c>
    </row>
    <row r="278" spans="1:61" x14ac:dyDescent="0.3">
      <c r="A278" s="2" t="s">
        <v>185</v>
      </c>
      <c r="B278" s="15" t="s">
        <v>733</v>
      </c>
      <c r="C278" s="15"/>
      <c r="F278" s="2">
        <v>4.2</v>
      </c>
      <c r="G278" s="2" t="s">
        <v>223</v>
      </c>
      <c r="H278" s="11" t="s">
        <v>560</v>
      </c>
      <c r="I278" t="s">
        <v>637</v>
      </c>
      <c r="J278"/>
      <c r="L278" s="27">
        <v>2</v>
      </c>
      <c r="M278">
        <v>4</v>
      </c>
      <c r="N278">
        <v>0</v>
      </c>
      <c r="T278" s="27">
        <v>13.81974189</v>
      </c>
      <c r="U278" s="27">
        <v>13.81974189</v>
      </c>
      <c r="V278" s="27">
        <v>5.7110870199999999</v>
      </c>
      <c r="W278">
        <v>3.94</v>
      </c>
      <c r="X278">
        <v>27.15</v>
      </c>
      <c r="Y278">
        <v>5.6920000000000002</v>
      </c>
      <c r="Z278">
        <v>0</v>
      </c>
      <c r="AD278">
        <v>14</v>
      </c>
      <c r="AE278" s="57">
        <f t="shared" si="6"/>
        <v>0</v>
      </c>
      <c r="AF278" s="59">
        <v>309.44138863753989</v>
      </c>
      <c r="AG278" s="57">
        <v>608.87893199999996</v>
      </c>
      <c r="AH278" s="57">
        <v>0</v>
      </c>
      <c r="AI278" s="53">
        <v>9.0485633235046756E-2</v>
      </c>
      <c r="AJ278" s="54">
        <v>9.1972306901891634E-2</v>
      </c>
      <c r="AL278" s="30">
        <v>2</v>
      </c>
      <c r="AM278" s="30">
        <v>2.545454545454545</v>
      </c>
      <c r="AN278" s="30">
        <v>0.54545454545454541</v>
      </c>
      <c r="AO278" s="30">
        <v>2.545454545454545</v>
      </c>
      <c r="AP278" s="30">
        <v>0.26190476190476192</v>
      </c>
      <c r="AQ278" s="30">
        <v>0.33333333333333331</v>
      </c>
      <c r="AR278" s="30">
        <v>7.1428571428571425E-2</v>
      </c>
      <c r="AS278" s="30">
        <v>0.33333333333333331</v>
      </c>
      <c r="AT278" s="27">
        <v>0.95</v>
      </c>
      <c r="AU278" s="27">
        <v>3.44</v>
      </c>
      <c r="AV278" s="27">
        <v>2.4900000000000002</v>
      </c>
      <c r="AW278" s="27">
        <v>2.6345454545454539</v>
      </c>
      <c r="AX278">
        <v>2.6345454545454552</v>
      </c>
      <c r="AY278">
        <v>6.036062318181818</v>
      </c>
      <c r="AZ278" s="62">
        <v>0.52932707238284982</v>
      </c>
      <c r="BA278" s="62">
        <v>0.53802388525275069</v>
      </c>
      <c r="BC278" s="65">
        <v>7</v>
      </c>
      <c r="BD278" s="65">
        <v>4.5242816617523378E-2</v>
      </c>
      <c r="BE278" s="65">
        <v>4.5986153450945817E-2</v>
      </c>
      <c r="BG278">
        <v>9.1228970068469195E-2</v>
      </c>
      <c r="BH278">
        <v>4.5614485034234598E-2</v>
      </c>
      <c r="BI278">
        <v>0.5336754788178002</v>
      </c>
    </row>
    <row r="279" spans="1:61" x14ac:dyDescent="0.3">
      <c r="A279" s="2" t="s">
        <v>185</v>
      </c>
      <c r="B279" s="15" t="s">
        <v>733</v>
      </c>
      <c r="C279" s="15"/>
      <c r="D279" s="2" t="s">
        <v>680</v>
      </c>
      <c r="E279" s="2">
        <v>0.90500000000000003</v>
      </c>
      <c r="F279" s="2">
        <v>2.2999999999999998</v>
      </c>
      <c r="G279" s="2" t="s">
        <v>223</v>
      </c>
      <c r="H279" s="11" t="s">
        <v>560</v>
      </c>
      <c r="I279" t="s">
        <v>637</v>
      </c>
      <c r="J279"/>
      <c r="L279" s="27">
        <v>2</v>
      </c>
      <c r="M279">
        <v>4</v>
      </c>
      <c r="N279">
        <v>0</v>
      </c>
      <c r="T279" s="27">
        <v>13.81974189</v>
      </c>
      <c r="U279" s="27">
        <v>13.81974189</v>
      </c>
      <c r="V279" s="27">
        <v>5.7110870199999999</v>
      </c>
      <c r="W279">
        <v>3.94</v>
      </c>
      <c r="X279">
        <v>27.15</v>
      </c>
      <c r="Y279">
        <v>5.6920000000000002</v>
      </c>
      <c r="Z279">
        <v>0</v>
      </c>
      <c r="AD279">
        <v>14</v>
      </c>
      <c r="AE279" s="57">
        <f t="shared" si="6"/>
        <v>0</v>
      </c>
      <c r="AF279" s="59">
        <v>309.44138863753989</v>
      </c>
      <c r="AG279" s="57">
        <v>608.87893199999996</v>
      </c>
      <c r="AH279" s="57">
        <v>0</v>
      </c>
      <c r="AI279" s="53">
        <v>9.0485633235046756E-2</v>
      </c>
      <c r="AJ279" s="54">
        <v>9.1972306901891634E-2</v>
      </c>
      <c r="AL279" s="30">
        <v>2</v>
      </c>
      <c r="AM279" s="30">
        <v>2.545454545454545</v>
      </c>
      <c r="AN279" s="30">
        <v>0.54545454545454541</v>
      </c>
      <c r="AO279" s="30">
        <v>2.545454545454545</v>
      </c>
      <c r="AP279" s="30">
        <v>0.26190476190476192</v>
      </c>
      <c r="AQ279" s="30">
        <v>0.33333333333333331</v>
      </c>
      <c r="AR279" s="30">
        <v>7.1428571428571425E-2</v>
      </c>
      <c r="AS279" s="30">
        <v>0.33333333333333331</v>
      </c>
      <c r="AT279" s="27">
        <v>0.95</v>
      </c>
      <c r="AU279" s="27">
        <v>3.44</v>
      </c>
      <c r="AV279" s="27">
        <v>2.4900000000000002</v>
      </c>
      <c r="AW279" s="27">
        <v>2.6345454545454539</v>
      </c>
      <c r="AX279">
        <v>2.6345454545454552</v>
      </c>
      <c r="AY279">
        <v>6.036062318181818</v>
      </c>
      <c r="AZ279" s="62">
        <v>0.52932707238284982</v>
      </c>
      <c r="BA279" s="62">
        <v>0.53802388525275069</v>
      </c>
      <c r="BC279" s="65">
        <v>7</v>
      </c>
      <c r="BD279" s="65">
        <v>4.5242816617523378E-2</v>
      </c>
      <c r="BE279" s="65">
        <v>4.5986153450945817E-2</v>
      </c>
      <c r="BG279">
        <v>9.1228970068469195E-2</v>
      </c>
      <c r="BH279">
        <v>4.5614485034234598E-2</v>
      </c>
      <c r="BI279">
        <v>0.5336754788178002</v>
      </c>
    </row>
    <row r="280" spans="1:61" x14ac:dyDescent="0.3">
      <c r="A280" s="2" t="s">
        <v>46</v>
      </c>
      <c r="B280" s="15" t="s">
        <v>726</v>
      </c>
      <c r="C280" s="15"/>
      <c r="F280" s="2">
        <v>3.82</v>
      </c>
      <c r="G280" s="2" t="s">
        <v>224</v>
      </c>
      <c r="H280" s="11" t="s">
        <v>555</v>
      </c>
      <c r="I280" t="s">
        <v>633</v>
      </c>
      <c r="J280"/>
      <c r="L280" s="27">
        <v>2</v>
      </c>
      <c r="M280">
        <v>4</v>
      </c>
      <c r="N280">
        <v>0</v>
      </c>
      <c r="T280" s="27">
        <v>7.41544296</v>
      </c>
      <c r="U280" s="27">
        <v>7.4154429599999991</v>
      </c>
      <c r="V280" s="27">
        <v>7.41544296</v>
      </c>
      <c r="W280">
        <v>7.8</v>
      </c>
      <c r="X280">
        <v>13.010999999999999</v>
      </c>
      <c r="Y280">
        <v>5.5460000000000003</v>
      </c>
      <c r="Z280">
        <v>0</v>
      </c>
      <c r="AD280">
        <v>14</v>
      </c>
      <c r="AE280" s="57">
        <f t="shared" si="6"/>
        <v>0</v>
      </c>
      <c r="AF280" s="59">
        <v>288.33429290182369</v>
      </c>
      <c r="AG280" s="57">
        <v>556.51188553357167</v>
      </c>
      <c r="AH280" s="57">
        <v>0</v>
      </c>
      <c r="AI280" s="53">
        <v>9.7109503410799117E-2</v>
      </c>
      <c r="AJ280" s="54">
        <v>0.10062678166578309</v>
      </c>
      <c r="AL280" s="30">
        <v>2</v>
      </c>
      <c r="AM280" s="30">
        <v>2.545454545454545</v>
      </c>
      <c r="AN280" s="30">
        <v>0.54545454545454541</v>
      </c>
      <c r="AO280" s="30">
        <v>0</v>
      </c>
      <c r="AP280" s="30">
        <v>0.39285714285714279</v>
      </c>
      <c r="AQ280" s="30">
        <v>0.5</v>
      </c>
      <c r="AR280" s="30">
        <v>0.1071428571428571</v>
      </c>
      <c r="AS280" s="30">
        <v>0</v>
      </c>
      <c r="AT280" s="27">
        <v>1.1000000000000001</v>
      </c>
      <c r="AU280" s="27">
        <v>3.44</v>
      </c>
      <c r="AV280" s="27">
        <v>2.34</v>
      </c>
      <c r="AW280" s="27">
        <v>2.669090909090909</v>
      </c>
      <c r="AX280">
        <v>2.669090909090909</v>
      </c>
      <c r="AY280">
        <v>5.9831974772727277</v>
      </c>
      <c r="AZ280" s="62">
        <v>0.52442413903612473</v>
      </c>
      <c r="BA280" s="62">
        <v>0.54341863036636606</v>
      </c>
      <c r="BC280" s="65">
        <v>7</v>
      </c>
      <c r="BD280" s="65">
        <v>4.8554751705399558E-2</v>
      </c>
      <c r="BE280" s="65">
        <v>5.0313390832891547E-2</v>
      </c>
      <c r="BG280">
        <v>9.8868142538291098E-2</v>
      </c>
      <c r="BH280">
        <v>4.9434071269145549E-2</v>
      </c>
      <c r="BI280">
        <v>0.53392138470124539</v>
      </c>
    </row>
    <row r="281" spans="1:61" x14ac:dyDescent="0.3">
      <c r="A281" s="2" t="s">
        <v>46</v>
      </c>
      <c r="B281" s="15" t="s">
        <v>726</v>
      </c>
      <c r="C281" s="15"/>
      <c r="F281" s="2">
        <v>3.82</v>
      </c>
      <c r="G281" s="2" t="s">
        <v>225</v>
      </c>
      <c r="H281" s="11" t="s">
        <v>555</v>
      </c>
      <c r="I281" t="s">
        <v>633</v>
      </c>
      <c r="J281"/>
      <c r="L281" s="27">
        <v>2</v>
      </c>
      <c r="M281">
        <v>4</v>
      </c>
      <c r="N281">
        <v>0</v>
      </c>
      <c r="T281" s="27">
        <v>7.41544296</v>
      </c>
      <c r="U281" s="27">
        <v>7.4154429599999991</v>
      </c>
      <c r="V281" s="27">
        <v>7.41544296</v>
      </c>
      <c r="W281">
        <v>7.8</v>
      </c>
      <c r="X281">
        <v>13.010999999999999</v>
      </c>
      <c r="Y281">
        <v>5.5460000000000003</v>
      </c>
      <c r="Z281">
        <v>0</v>
      </c>
      <c r="AD281">
        <v>14</v>
      </c>
      <c r="AE281" s="57">
        <f t="shared" si="6"/>
        <v>0</v>
      </c>
      <c r="AF281" s="59">
        <v>288.33429290182369</v>
      </c>
      <c r="AG281" s="57">
        <v>556.51188553357167</v>
      </c>
      <c r="AH281" s="57">
        <v>0</v>
      </c>
      <c r="AI281" s="53">
        <v>9.7109503410799117E-2</v>
      </c>
      <c r="AJ281" s="54">
        <v>0.10062678166578309</v>
      </c>
      <c r="AL281" s="30">
        <v>2</v>
      </c>
      <c r="AM281" s="30">
        <v>2.545454545454545</v>
      </c>
      <c r="AN281" s="30">
        <v>0.54545454545454541</v>
      </c>
      <c r="AO281" s="30">
        <v>0</v>
      </c>
      <c r="AP281" s="30">
        <v>0.39285714285714279</v>
      </c>
      <c r="AQ281" s="30">
        <v>0.5</v>
      </c>
      <c r="AR281" s="30">
        <v>0.1071428571428571</v>
      </c>
      <c r="AS281" s="30">
        <v>0</v>
      </c>
      <c r="AT281" s="27">
        <v>1.1000000000000001</v>
      </c>
      <c r="AU281" s="27">
        <v>3.44</v>
      </c>
      <c r="AV281" s="27">
        <v>2.34</v>
      </c>
      <c r="AW281" s="27">
        <v>2.669090909090909</v>
      </c>
      <c r="AX281">
        <v>2.669090909090909</v>
      </c>
      <c r="AY281">
        <v>5.9831974772727277</v>
      </c>
      <c r="AZ281" s="62">
        <v>0.52442413903612473</v>
      </c>
      <c r="BA281" s="62">
        <v>0.54341863036636606</v>
      </c>
      <c r="BC281" s="65">
        <v>7</v>
      </c>
      <c r="BD281" s="65">
        <v>4.8554751705399558E-2</v>
      </c>
      <c r="BE281" s="65">
        <v>5.0313390832891547E-2</v>
      </c>
      <c r="BG281">
        <v>9.8868142538291098E-2</v>
      </c>
      <c r="BH281">
        <v>4.9434071269145549E-2</v>
      </c>
      <c r="BI281">
        <v>0.53392138470124539</v>
      </c>
    </row>
    <row r="282" spans="1:61" x14ac:dyDescent="0.3">
      <c r="A282" s="2" t="s">
        <v>226</v>
      </c>
      <c r="B282" s="39" t="s">
        <v>942</v>
      </c>
      <c r="C282" s="15"/>
      <c r="F282" s="2">
        <v>2.6</v>
      </c>
      <c r="G282" s="2" t="s">
        <v>225</v>
      </c>
      <c r="H282" s="34" t="s">
        <v>555</v>
      </c>
      <c r="I282" s="1" t="s">
        <v>633</v>
      </c>
      <c r="J282"/>
      <c r="L282" s="27">
        <v>0</v>
      </c>
      <c r="M282">
        <v>4</v>
      </c>
      <c r="N282">
        <v>0</v>
      </c>
      <c r="O282" s="2">
        <v>-1</v>
      </c>
      <c r="T282" s="27">
        <v>0</v>
      </c>
      <c r="U282" s="27"/>
      <c r="V282" s="27"/>
      <c r="W282">
        <v>7.8</v>
      </c>
      <c r="X282">
        <v>13.010999999999999</v>
      </c>
      <c r="Y282">
        <v>5.5460000000000003</v>
      </c>
      <c r="Z282">
        <v>0</v>
      </c>
      <c r="AD282">
        <v>14</v>
      </c>
      <c r="AE282" s="57">
        <f t="shared" si="6"/>
        <v>0</v>
      </c>
      <c r="AF282" s="59">
        <v>0</v>
      </c>
      <c r="AG282" s="57">
        <v>556.51188553357167</v>
      </c>
      <c r="AH282" s="57">
        <v>0</v>
      </c>
      <c r="AI282" s="53"/>
      <c r="AJ282" s="54">
        <v>0.10062678166578309</v>
      </c>
      <c r="AL282" s="30">
        <v>2</v>
      </c>
      <c r="AM282" s="30">
        <v>2.545454545454545</v>
      </c>
      <c r="AN282" s="30">
        <v>0.55454545454545456</v>
      </c>
      <c r="AO282" s="30">
        <v>0</v>
      </c>
      <c r="AP282" s="30">
        <v>0.39215686274509798</v>
      </c>
      <c r="AQ282" s="30">
        <v>0.49910873440285197</v>
      </c>
      <c r="AR282" s="30">
        <v>0.1087344028520499</v>
      </c>
      <c r="AS282" s="30">
        <v>0</v>
      </c>
      <c r="AT282" s="27">
        <v>1.1000000000000001</v>
      </c>
      <c r="AU282" s="27">
        <v>3.44</v>
      </c>
      <c r="AV282" s="27">
        <v>2.34</v>
      </c>
      <c r="AW282" s="27">
        <v>2.670418181818182</v>
      </c>
      <c r="AX282">
        <v>2.670418181818182</v>
      </c>
      <c r="AY282">
        <v>5.9849440756727272</v>
      </c>
      <c r="AZ282" s="62">
        <v>0.52442413903612473</v>
      </c>
      <c r="BA282" s="62">
        <v>0.54341863036636606</v>
      </c>
      <c r="BC282" s="65">
        <v>7</v>
      </c>
      <c r="BE282" s="65">
        <v>5.0313390832891547E-2</v>
      </c>
      <c r="BG282">
        <v>0.10062678166578309</v>
      </c>
      <c r="BH282">
        <v>5.0313390832891547E-2</v>
      </c>
      <c r="BI282">
        <v>0.53392138470124539</v>
      </c>
    </row>
    <row r="283" spans="1:61" x14ac:dyDescent="0.3">
      <c r="A283" s="2" t="s">
        <v>227</v>
      </c>
      <c r="B283" s="19" t="s">
        <v>943</v>
      </c>
      <c r="C283" s="15"/>
      <c r="F283" s="2">
        <v>2.2000000000000002</v>
      </c>
      <c r="G283" s="2" t="s">
        <v>225</v>
      </c>
      <c r="H283" s="34" t="s">
        <v>555</v>
      </c>
      <c r="I283" s="1" t="s">
        <v>633</v>
      </c>
      <c r="J283"/>
      <c r="L283" s="27">
        <v>0</v>
      </c>
      <c r="M283">
        <v>4</v>
      </c>
      <c r="N283">
        <v>0</v>
      </c>
      <c r="O283" s="2">
        <v>-1</v>
      </c>
      <c r="T283" s="27">
        <v>0</v>
      </c>
      <c r="U283" s="27"/>
      <c r="V283" s="27"/>
      <c r="W283">
        <v>7.8</v>
      </c>
      <c r="X283">
        <v>13.010999999999999</v>
      </c>
      <c r="Y283">
        <v>5.5460000000000003</v>
      </c>
      <c r="Z283">
        <v>0</v>
      </c>
      <c r="AD283">
        <v>14</v>
      </c>
      <c r="AE283" s="57">
        <f t="shared" si="6"/>
        <v>0</v>
      </c>
      <c r="AF283" s="59">
        <v>0</v>
      </c>
      <c r="AG283" s="57">
        <v>556.51188553357167</v>
      </c>
      <c r="AH283" s="57">
        <v>0</v>
      </c>
      <c r="AI283" s="53"/>
      <c r="AJ283" s="54">
        <v>0.10062678166578309</v>
      </c>
      <c r="AL283" s="30">
        <v>1.9981818181818181</v>
      </c>
      <c r="AM283" s="30">
        <v>2.545454545454545</v>
      </c>
      <c r="AN283" s="30">
        <v>0.55272727272727273</v>
      </c>
      <c r="AO283" s="30">
        <v>0</v>
      </c>
      <c r="AP283" s="30">
        <v>0.39207991437745271</v>
      </c>
      <c r="AQ283" s="30">
        <v>0.49946485907955762</v>
      </c>
      <c r="AR283" s="30">
        <v>0.1084552265429897</v>
      </c>
      <c r="AS283" s="30">
        <v>0</v>
      </c>
      <c r="AT283" s="27">
        <v>1.1000000000000001</v>
      </c>
      <c r="AU283" s="27">
        <v>3.44</v>
      </c>
      <c r="AV283" s="27">
        <v>2.34</v>
      </c>
      <c r="AW283" s="27">
        <v>2.670109090909091</v>
      </c>
      <c r="AX283">
        <v>2.670109090909091</v>
      </c>
      <c r="AY283">
        <v>5.9843864818181816</v>
      </c>
      <c r="AZ283" s="62">
        <v>0.52442413903612473</v>
      </c>
      <c r="BA283" s="62">
        <v>0.54341863036636606</v>
      </c>
      <c r="BC283" s="65">
        <v>7</v>
      </c>
      <c r="BE283" s="65">
        <v>5.0313390832891547E-2</v>
      </c>
      <c r="BG283">
        <v>0.10062678166578309</v>
      </c>
      <c r="BH283">
        <v>5.0313390832891547E-2</v>
      </c>
      <c r="BI283">
        <v>0.53392138470124539</v>
      </c>
    </row>
    <row r="284" spans="1:61" x14ac:dyDescent="0.3">
      <c r="A284" s="2" t="s">
        <v>49</v>
      </c>
      <c r="B284" s="15" t="s">
        <v>729</v>
      </c>
      <c r="C284" s="15"/>
      <c r="F284" s="2">
        <v>4</v>
      </c>
      <c r="G284" s="2" t="s">
        <v>228</v>
      </c>
      <c r="H284" s="11" t="s">
        <v>557</v>
      </c>
      <c r="I284" t="s">
        <v>635</v>
      </c>
      <c r="J284"/>
      <c r="L284" s="27">
        <v>8</v>
      </c>
      <c r="M284">
        <v>8</v>
      </c>
      <c r="N284">
        <v>0</v>
      </c>
      <c r="T284" s="27">
        <v>5.8017180100000001</v>
      </c>
      <c r="U284" s="27">
        <v>7.9756520899999996</v>
      </c>
      <c r="V284" s="27">
        <v>27.352093400000001</v>
      </c>
      <c r="W284">
        <v>26.646989999999999</v>
      </c>
      <c r="X284">
        <v>7.9359999999999999</v>
      </c>
      <c r="Y284">
        <v>5.7050000000000001</v>
      </c>
      <c r="Z284">
        <v>0</v>
      </c>
      <c r="AD284">
        <v>14</v>
      </c>
      <c r="AE284" s="57">
        <f t="shared" si="6"/>
        <v>0</v>
      </c>
      <c r="AF284" s="59">
        <v>1265.6493143942739</v>
      </c>
      <c r="AG284" s="57">
        <v>1206.4392746112001</v>
      </c>
      <c r="AH284" s="57">
        <v>0</v>
      </c>
      <c r="AI284" s="53">
        <v>8.8492127105210025E-2</v>
      </c>
      <c r="AJ284" s="54">
        <v>9.2835174017436004E-2</v>
      </c>
      <c r="AL284" s="30">
        <v>1.8181818181818179</v>
      </c>
      <c r="AM284" s="30">
        <v>2.545454545454545</v>
      </c>
      <c r="AN284" s="30">
        <v>0.72727272727272729</v>
      </c>
      <c r="AO284" s="30">
        <v>0</v>
      </c>
      <c r="AP284" s="30">
        <v>0.35714285714285721</v>
      </c>
      <c r="AQ284" s="30">
        <v>0.5</v>
      </c>
      <c r="AR284" s="30">
        <v>0.1428571428571429</v>
      </c>
      <c r="AS284" s="30">
        <v>0</v>
      </c>
      <c r="AT284" s="27">
        <v>0.95</v>
      </c>
      <c r="AU284" s="27">
        <v>3.44</v>
      </c>
      <c r="AV284" s="27">
        <v>2.4900000000000002</v>
      </c>
      <c r="AW284" s="27">
        <v>2.6527272727272719</v>
      </c>
      <c r="AX284">
        <v>2.6527272727272728</v>
      </c>
      <c r="AY284">
        <v>6.0182046818181814</v>
      </c>
      <c r="AZ284" s="62">
        <v>0.5176653673612065</v>
      </c>
      <c r="BA284" s="62">
        <v>0.54307152550012683</v>
      </c>
      <c r="BC284" s="65">
        <v>7</v>
      </c>
      <c r="BD284" s="65">
        <v>4.4246063552605013E-2</v>
      </c>
      <c r="BE284" s="65">
        <v>4.6417587008717988E-2</v>
      </c>
      <c r="BG284">
        <v>9.0663650561323014E-2</v>
      </c>
      <c r="BH284">
        <v>4.53318252806615E-2</v>
      </c>
      <c r="BI284">
        <v>0.53036844643066661</v>
      </c>
    </row>
    <row r="285" spans="1:61" x14ac:dyDescent="0.3">
      <c r="A285" s="2" t="s">
        <v>46</v>
      </c>
      <c r="B285" s="15" t="s">
        <v>726</v>
      </c>
      <c r="C285" s="15"/>
      <c r="F285" s="2">
        <v>3.9</v>
      </c>
      <c r="G285" s="2" t="s">
        <v>229</v>
      </c>
      <c r="H285" s="14" t="s">
        <v>555</v>
      </c>
      <c r="I285" t="s">
        <v>633</v>
      </c>
      <c r="J285"/>
      <c r="L285" s="27">
        <v>2</v>
      </c>
      <c r="M285">
        <v>4</v>
      </c>
      <c r="N285">
        <v>0</v>
      </c>
      <c r="T285" s="27">
        <v>7.41544296</v>
      </c>
      <c r="U285" s="27">
        <v>7.4154429599999991</v>
      </c>
      <c r="V285" s="27">
        <v>7.41544296</v>
      </c>
      <c r="W285">
        <v>7.8</v>
      </c>
      <c r="X285">
        <v>13.010999999999999</v>
      </c>
      <c r="Y285">
        <v>5.5460000000000003</v>
      </c>
      <c r="Z285">
        <v>0</v>
      </c>
      <c r="AD285">
        <v>14</v>
      </c>
      <c r="AE285" s="57">
        <f t="shared" si="6"/>
        <v>0</v>
      </c>
      <c r="AF285" s="59">
        <v>288.33429290182369</v>
      </c>
      <c r="AG285" s="57">
        <v>556.51188553357167</v>
      </c>
      <c r="AH285" s="57">
        <v>0</v>
      </c>
      <c r="AI285" s="53">
        <v>9.7109503410799117E-2</v>
      </c>
      <c r="AJ285" s="54">
        <v>0.10062678166578309</v>
      </c>
      <c r="AL285" s="30">
        <v>2</v>
      </c>
      <c r="AM285" s="30">
        <v>2.545454545454545</v>
      </c>
      <c r="AN285" s="30">
        <v>0.54545454545454541</v>
      </c>
      <c r="AO285" s="30">
        <v>0</v>
      </c>
      <c r="AP285" s="30">
        <v>0.39285714285714279</v>
      </c>
      <c r="AQ285" s="30">
        <v>0.5</v>
      </c>
      <c r="AR285" s="30">
        <v>0.1071428571428571</v>
      </c>
      <c r="AS285" s="30">
        <v>0</v>
      </c>
      <c r="AT285" s="27">
        <v>1.1000000000000001</v>
      </c>
      <c r="AU285" s="27">
        <v>3.44</v>
      </c>
      <c r="AV285" s="27">
        <v>2.34</v>
      </c>
      <c r="AW285" s="27">
        <v>2.669090909090909</v>
      </c>
      <c r="AX285">
        <v>2.669090909090909</v>
      </c>
      <c r="AY285">
        <v>5.9831974772727277</v>
      </c>
      <c r="AZ285" s="62">
        <v>0.52442413903612473</v>
      </c>
      <c r="BA285" s="62">
        <v>0.54341863036636606</v>
      </c>
      <c r="BC285" s="65">
        <v>7</v>
      </c>
      <c r="BD285" s="65">
        <v>4.8554751705399558E-2</v>
      </c>
      <c r="BE285" s="65">
        <v>5.0313390832891547E-2</v>
      </c>
      <c r="BG285">
        <v>9.8868142538291098E-2</v>
      </c>
      <c r="BH285">
        <v>4.9434071269145549E-2</v>
      </c>
      <c r="BI285">
        <v>0.53392138470124539</v>
      </c>
    </row>
    <row r="286" spans="1:61" x14ac:dyDescent="0.3">
      <c r="A286" s="2" t="s">
        <v>46</v>
      </c>
      <c r="B286" s="15" t="s">
        <v>726</v>
      </c>
      <c r="C286" s="15"/>
      <c r="D286" s="2" t="s">
        <v>894</v>
      </c>
      <c r="E286" s="2">
        <v>0.42</v>
      </c>
      <c r="F286" s="2">
        <v>3.78</v>
      </c>
      <c r="G286" s="2" t="s">
        <v>229</v>
      </c>
      <c r="H286" s="14" t="s">
        <v>555</v>
      </c>
      <c r="I286" t="s">
        <v>633</v>
      </c>
      <c r="J286"/>
      <c r="L286" s="27">
        <v>2</v>
      </c>
      <c r="M286">
        <v>4</v>
      </c>
      <c r="N286">
        <v>0</v>
      </c>
      <c r="T286" s="27">
        <v>7.41544296</v>
      </c>
      <c r="U286" s="27">
        <v>7.4154429599999991</v>
      </c>
      <c r="V286" s="27">
        <v>7.41544296</v>
      </c>
      <c r="W286">
        <v>7.8</v>
      </c>
      <c r="X286">
        <v>13.010999999999999</v>
      </c>
      <c r="Y286">
        <v>5.5460000000000003</v>
      </c>
      <c r="Z286">
        <v>0</v>
      </c>
      <c r="AD286">
        <v>14</v>
      </c>
      <c r="AE286" s="57">
        <f t="shared" si="6"/>
        <v>0</v>
      </c>
      <c r="AF286" s="59">
        <v>288.33429290182369</v>
      </c>
      <c r="AG286" s="57">
        <v>556.51188553357167</v>
      </c>
      <c r="AH286" s="57">
        <v>0</v>
      </c>
      <c r="AI286" s="53">
        <v>9.7109503410799117E-2</v>
      </c>
      <c r="AJ286" s="54">
        <v>0.10062678166578309</v>
      </c>
      <c r="AL286" s="30">
        <v>2</v>
      </c>
      <c r="AM286" s="30">
        <v>2.545454545454545</v>
      </c>
      <c r="AN286" s="30">
        <v>0.54545454545454541</v>
      </c>
      <c r="AO286" s="30">
        <v>0</v>
      </c>
      <c r="AP286" s="30">
        <v>0.39285714285714279</v>
      </c>
      <c r="AQ286" s="30">
        <v>0.5</v>
      </c>
      <c r="AR286" s="30">
        <v>0.1071428571428571</v>
      </c>
      <c r="AS286" s="30">
        <v>0</v>
      </c>
      <c r="AT286" s="27">
        <v>1.1000000000000001</v>
      </c>
      <c r="AU286" s="27">
        <v>3.44</v>
      </c>
      <c r="AV286" s="27">
        <v>2.34</v>
      </c>
      <c r="AW286" s="27">
        <v>2.669090909090909</v>
      </c>
      <c r="AX286">
        <v>2.669090909090909</v>
      </c>
      <c r="AY286">
        <v>5.9831974772727277</v>
      </c>
      <c r="AZ286" s="62">
        <v>0.52442413903612473</v>
      </c>
      <c r="BA286" s="62">
        <v>0.54341863036636606</v>
      </c>
      <c r="BC286" s="65">
        <v>7</v>
      </c>
      <c r="BD286" s="65">
        <v>4.8554751705399558E-2</v>
      </c>
      <c r="BE286" s="65">
        <v>5.0313390832891547E-2</v>
      </c>
      <c r="BG286">
        <v>9.8868142538291098E-2</v>
      </c>
      <c r="BH286">
        <v>4.9434071269145549E-2</v>
      </c>
      <c r="BI286">
        <v>0.53392138470124539</v>
      </c>
    </row>
    <row r="287" spans="1:61" x14ac:dyDescent="0.3">
      <c r="A287" s="2" t="s">
        <v>44</v>
      </c>
      <c r="B287" s="15" t="s">
        <v>724</v>
      </c>
      <c r="C287" s="15"/>
      <c r="F287" s="2">
        <v>3.5</v>
      </c>
      <c r="G287" s="7" t="s">
        <v>230</v>
      </c>
      <c r="H287" s="14" t="s">
        <v>553</v>
      </c>
      <c r="I287">
        <v>-1</v>
      </c>
      <c r="J287"/>
      <c r="K287" s="7"/>
      <c r="L287" s="27">
        <v>1</v>
      </c>
      <c r="M287">
        <v>0</v>
      </c>
      <c r="N287">
        <v>0</v>
      </c>
      <c r="T287" s="27">
        <v>15.28115725</v>
      </c>
      <c r="U287" s="27">
        <v>15.28115725</v>
      </c>
      <c r="V287" s="27">
        <v>15.28115725</v>
      </c>
      <c r="W287">
        <v>0</v>
      </c>
      <c r="Z287">
        <v>0</v>
      </c>
      <c r="AD287">
        <v>20</v>
      </c>
      <c r="AE287" s="57">
        <f t="shared" si="6"/>
        <v>0</v>
      </c>
      <c r="AF287" s="59">
        <v>229.90248606119221</v>
      </c>
      <c r="AG287" s="57">
        <v>0</v>
      </c>
      <c r="AH287" s="57">
        <v>0</v>
      </c>
      <c r="AI287" s="53">
        <v>8.6993404650164072E-2</v>
      </c>
      <c r="AL287" s="30">
        <v>1.882352941176471</v>
      </c>
      <c r="AM287" s="30">
        <v>2.3529411764705879</v>
      </c>
      <c r="AN287" s="30">
        <v>0.47058823529411759</v>
      </c>
      <c r="AO287" s="30">
        <v>0</v>
      </c>
      <c r="AP287" s="30">
        <v>0.4</v>
      </c>
      <c r="AQ287" s="30">
        <v>0.5</v>
      </c>
      <c r="AR287" s="30">
        <v>9.9999999999999992E-2</v>
      </c>
      <c r="AS287" s="30">
        <v>0</v>
      </c>
      <c r="AT287" s="27">
        <v>0.82</v>
      </c>
      <c r="AU287" s="27">
        <v>3.44</v>
      </c>
      <c r="AV287" s="27">
        <v>2.62</v>
      </c>
      <c r="AW287" s="27">
        <v>2.5211764705882351</v>
      </c>
      <c r="AX287">
        <v>2.521176470588236</v>
      </c>
      <c r="AY287">
        <v>5.6898745917647062</v>
      </c>
      <c r="AZ287" s="62">
        <v>0.57369840599679445</v>
      </c>
      <c r="BC287" s="65">
        <v>10</v>
      </c>
      <c r="BD287" s="65">
        <v>4.3496702325082043E-2</v>
      </c>
      <c r="BG287">
        <v>8.6993404650164072E-2</v>
      </c>
      <c r="BH287">
        <v>4.3496702325082043E-2</v>
      </c>
      <c r="BI287">
        <v>0.57369840599679445</v>
      </c>
    </row>
    <row r="288" spans="1:61" x14ac:dyDescent="0.3">
      <c r="A288" s="2" t="s">
        <v>44</v>
      </c>
      <c r="B288" s="15" t="s">
        <v>724</v>
      </c>
      <c r="C288" s="15"/>
      <c r="D288" s="2" t="s">
        <v>879</v>
      </c>
      <c r="E288" s="2" t="s">
        <v>1071</v>
      </c>
      <c r="F288" s="2">
        <v>3.06</v>
      </c>
      <c r="G288" s="7" t="s">
        <v>230</v>
      </c>
      <c r="H288" s="14" t="s">
        <v>553</v>
      </c>
      <c r="I288">
        <v>-1</v>
      </c>
      <c r="J288"/>
      <c r="K288" s="7"/>
      <c r="L288" s="27">
        <v>1</v>
      </c>
      <c r="M288">
        <v>0</v>
      </c>
      <c r="N288">
        <v>0</v>
      </c>
      <c r="T288" s="27">
        <v>15.28115725</v>
      </c>
      <c r="U288" s="27">
        <v>15.28115725</v>
      </c>
      <c r="V288" s="27">
        <v>15.28115725</v>
      </c>
      <c r="W288">
        <v>0</v>
      </c>
      <c r="Z288">
        <v>0</v>
      </c>
      <c r="AD288">
        <v>20</v>
      </c>
      <c r="AE288" s="57">
        <f t="shared" si="6"/>
        <v>0</v>
      </c>
      <c r="AF288" s="59">
        <v>229.90248606119221</v>
      </c>
      <c r="AG288" s="57">
        <v>0</v>
      </c>
      <c r="AH288" s="57">
        <v>0</v>
      </c>
      <c r="AI288" s="53">
        <v>8.6993404650164072E-2</v>
      </c>
      <c r="AL288" s="30">
        <v>1.882352941176471</v>
      </c>
      <c r="AM288" s="30">
        <v>2.3529411764705879</v>
      </c>
      <c r="AN288" s="30">
        <v>0.47058823529411759</v>
      </c>
      <c r="AO288" s="30">
        <v>0</v>
      </c>
      <c r="AP288" s="30">
        <v>0.4</v>
      </c>
      <c r="AQ288" s="30">
        <v>0.5</v>
      </c>
      <c r="AR288" s="30">
        <v>9.9999999999999992E-2</v>
      </c>
      <c r="AS288" s="30">
        <v>0</v>
      </c>
      <c r="AT288" s="27">
        <v>0.82</v>
      </c>
      <c r="AU288" s="27">
        <v>3.44</v>
      </c>
      <c r="AV288" s="27">
        <v>2.62</v>
      </c>
      <c r="AW288" s="27">
        <v>2.5211764705882351</v>
      </c>
      <c r="AX288">
        <v>2.521176470588236</v>
      </c>
      <c r="AY288">
        <v>5.6898745917647062</v>
      </c>
      <c r="AZ288" s="62">
        <v>0.57369840599679445</v>
      </c>
      <c r="BC288" s="65">
        <v>10</v>
      </c>
      <c r="BD288" s="65">
        <v>4.3496702325082043E-2</v>
      </c>
      <c r="BG288">
        <v>8.6993404650164072E-2</v>
      </c>
      <c r="BH288">
        <v>4.3496702325082043E-2</v>
      </c>
      <c r="BI288">
        <v>0.57369840599679445</v>
      </c>
    </row>
    <row r="289" spans="1:61" x14ac:dyDescent="0.3">
      <c r="A289" s="2" t="s">
        <v>8</v>
      </c>
      <c r="B289" s="15" t="s">
        <v>698</v>
      </c>
      <c r="C289" s="15"/>
      <c r="F289" s="2">
        <v>3.26</v>
      </c>
      <c r="G289" s="2" t="s">
        <v>231</v>
      </c>
      <c r="H289" s="11" t="s">
        <v>534</v>
      </c>
      <c r="I289" t="s">
        <v>616</v>
      </c>
      <c r="J289"/>
      <c r="L289" s="27">
        <v>30</v>
      </c>
      <c r="M289">
        <v>4</v>
      </c>
      <c r="N289">
        <v>0</v>
      </c>
      <c r="T289" s="27">
        <v>10.59112378</v>
      </c>
      <c r="U289" s="27">
        <v>10.784736629999999</v>
      </c>
      <c r="V289" s="27">
        <v>10.486176179999999</v>
      </c>
      <c r="W289">
        <v>3.73</v>
      </c>
      <c r="X289">
        <v>3.73</v>
      </c>
      <c r="Y289">
        <v>9.3699999999999992</v>
      </c>
      <c r="Z289">
        <v>0</v>
      </c>
      <c r="AD289">
        <v>4</v>
      </c>
      <c r="AE289" s="57">
        <f t="shared" si="6"/>
        <v>0</v>
      </c>
      <c r="AF289" s="59">
        <v>1182.741260108548</v>
      </c>
      <c r="AG289" s="57">
        <v>130.36387300000001</v>
      </c>
      <c r="AH289" s="57">
        <v>0</v>
      </c>
      <c r="AI289" s="53">
        <v>0.1014592151701775</v>
      </c>
      <c r="AJ289" s="54">
        <v>0.1227333894874388</v>
      </c>
      <c r="AL289" s="30">
        <v>2</v>
      </c>
      <c r="AM289" s="30">
        <v>2.666666666666667</v>
      </c>
      <c r="AN289" s="30">
        <v>0.66666666666666663</v>
      </c>
      <c r="AO289" s="30">
        <v>0</v>
      </c>
      <c r="AP289" s="30">
        <v>0.375</v>
      </c>
      <c r="AQ289" s="30">
        <v>0.5</v>
      </c>
      <c r="AR289" s="30">
        <v>0.125</v>
      </c>
      <c r="AS289" s="30">
        <v>0</v>
      </c>
      <c r="AT289" s="27">
        <v>1.54</v>
      </c>
      <c r="AU289" s="27">
        <v>3.44</v>
      </c>
      <c r="AV289" s="27">
        <v>1.9</v>
      </c>
      <c r="AW289" s="27">
        <v>2.8066666666666671</v>
      </c>
      <c r="AX289">
        <v>2.8066666666666662</v>
      </c>
      <c r="AY289">
        <v>6.1769976</v>
      </c>
      <c r="AZ289" s="62">
        <v>0.46900407026869628</v>
      </c>
      <c r="BA289" s="62">
        <v>0.56734579634715776</v>
      </c>
      <c r="BC289" s="65">
        <v>2</v>
      </c>
      <c r="BD289" s="65">
        <v>5.072960758508873E-2</v>
      </c>
      <c r="BE289" s="65">
        <v>6.136669474371937E-2</v>
      </c>
      <c r="BG289">
        <v>0.1120963023288082</v>
      </c>
      <c r="BH289">
        <v>5.604815116440405E-2</v>
      </c>
      <c r="BI289">
        <v>0.51817493330792708</v>
      </c>
    </row>
    <row r="290" spans="1:61" x14ac:dyDescent="0.3">
      <c r="A290" s="2" t="s">
        <v>153</v>
      </c>
      <c r="B290" s="15" t="s">
        <v>779</v>
      </c>
      <c r="C290" s="15"/>
      <c r="F290" s="2">
        <v>3.1</v>
      </c>
      <c r="G290" s="2" t="s">
        <v>231</v>
      </c>
      <c r="H290" s="11" t="s">
        <v>582</v>
      </c>
      <c r="I290">
        <v>-1</v>
      </c>
      <c r="J290"/>
      <c r="L290" s="27">
        <v>1</v>
      </c>
      <c r="M290">
        <v>0</v>
      </c>
      <c r="N290">
        <v>0</v>
      </c>
      <c r="T290" s="27">
        <v>3.9263319999999999</v>
      </c>
      <c r="U290" s="27">
        <v>3.9263319999999999</v>
      </c>
      <c r="V290" s="27">
        <v>10.74639</v>
      </c>
      <c r="W290">
        <v>0</v>
      </c>
      <c r="Z290">
        <v>0</v>
      </c>
      <c r="AD290">
        <v>14</v>
      </c>
      <c r="AE290" s="57">
        <f t="shared" si="6"/>
        <v>0</v>
      </c>
      <c r="AF290" s="59">
        <v>165.66723991337099</v>
      </c>
      <c r="AG290" s="57">
        <v>0</v>
      </c>
      <c r="AH290" s="57">
        <v>0</v>
      </c>
      <c r="AI290" s="53">
        <v>8.4506749839743392E-2</v>
      </c>
      <c r="AL290" s="30">
        <v>1.7272727272727271</v>
      </c>
      <c r="AM290" s="30">
        <v>2.545454545454545</v>
      </c>
      <c r="AN290" s="30">
        <v>0.81818181818181823</v>
      </c>
      <c r="AO290" s="30">
        <v>0</v>
      </c>
      <c r="AP290" s="30">
        <v>0.3392857142857143</v>
      </c>
      <c r="AQ290" s="30">
        <v>0.5</v>
      </c>
      <c r="AR290" s="30">
        <v>0.1607142857142857</v>
      </c>
      <c r="AS290" s="30">
        <v>0</v>
      </c>
      <c r="AT290" s="27">
        <v>1.1000000000000001</v>
      </c>
      <c r="AU290" s="27">
        <v>3.44</v>
      </c>
      <c r="AV290" s="27">
        <v>2.34</v>
      </c>
      <c r="AW290" s="27">
        <v>2.78</v>
      </c>
      <c r="AX290">
        <v>2.78</v>
      </c>
      <c r="AY290">
        <v>6.4270052227137269</v>
      </c>
      <c r="AZ290" s="62">
        <v>0.41874886813759421</v>
      </c>
      <c r="BC290" s="65">
        <v>7</v>
      </c>
      <c r="BD290" s="65">
        <v>4.2253374919871717E-2</v>
      </c>
      <c r="BG290">
        <v>8.4506749839743392E-2</v>
      </c>
      <c r="BH290">
        <v>4.2253374919871717E-2</v>
      </c>
      <c r="BI290">
        <v>0.41874886813759421</v>
      </c>
    </row>
    <row r="291" spans="1:61" x14ac:dyDescent="0.3">
      <c r="A291" s="2" t="s">
        <v>153</v>
      </c>
      <c r="B291" s="15" t="s">
        <v>779</v>
      </c>
      <c r="C291" s="15"/>
      <c r="D291" s="2" t="s">
        <v>867</v>
      </c>
      <c r="E291" s="2">
        <v>0.8</v>
      </c>
      <c r="F291" s="2">
        <v>3.1</v>
      </c>
      <c r="G291" s="2" t="s">
        <v>231</v>
      </c>
      <c r="H291" s="11" t="s">
        <v>582</v>
      </c>
      <c r="I291">
        <v>-1</v>
      </c>
      <c r="J291"/>
      <c r="L291" s="27">
        <v>1</v>
      </c>
      <c r="M291">
        <v>0</v>
      </c>
      <c r="N291">
        <v>0</v>
      </c>
      <c r="T291" s="27">
        <v>3.9263319999999999</v>
      </c>
      <c r="U291" s="27">
        <v>3.9263319999999999</v>
      </c>
      <c r="V291" s="27">
        <v>10.74639</v>
      </c>
      <c r="W291">
        <v>0</v>
      </c>
      <c r="Z291">
        <v>0</v>
      </c>
      <c r="AD291">
        <v>14</v>
      </c>
      <c r="AE291" s="57">
        <f t="shared" si="6"/>
        <v>0</v>
      </c>
      <c r="AF291" s="59">
        <v>165.66723991337099</v>
      </c>
      <c r="AG291" s="57">
        <v>0</v>
      </c>
      <c r="AH291" s="57">
        <v>0</v>
      </c>
      <c r="AI291" s="53">
        <v>8.4506749839743392E-2</v>
      </c>
      <c r="AL291" s="30">
        <v>1.7272727272727271</v>
      </c>
      <c r="AM291" s="30">
        <v>2.545454545454545</v>
      </c>
      <c r="AN291" s="30">
        <v>0.81818181818181823</v>
      </c>
      <c r="AO291" s="30">
        <v>0</v>
      </c>
      <c r="AP291" s="30">
        <v>0.3392857142857143</v>
      </c>
      <c r="AQ291" s="30">
        <v>0.5</v>
      </c>
      <c r="AR291" s="30">
        <v>0.1607142857142857</v>
      </c>
      <c r="AS291" s="30">
        <v>0</v>
      </c>
      <c r="AT291" s="27">
        <v>1.1000000000000001</v>
      </c>
      <c r="AU291" s="27">
        <v>3.44</v>
      </c>
      <c r="AV291" s="27">
        <v>2.34</v>
      </c>
      <c r="AW291" s="27">
        <v>2.78</v>
      </c>
      <c r="AX291">
        <v>2.78</v>
      </c>
      <c r="AY291">
        <v>6.4270052227137269</v>
      </c>
      <c r="AZ291" s="62">
        <v>0.41874886813759421</v>
      </c>
      <c r="BC291" s="65">
        <v>7</v>
      </c>
      <c r="BD291" s="65">
        <v>4.2253374919871717E-2</v>
      </c>
      <c r="BG291">
        <v>8.4506749839743392E-2</v>
      </c>
      <c r="BH291">
        <v>4.2253374919871717E-2</v>
      </c>
      <c r="BI291">
        <v>0.41874886813759421</v>
      </c>
    </row>
    <row r="292" spans="1:61" x14ac:dyDescent="0.3">
      <c r="A292" s="2" t="s">
        <v>153</v>
      </c>
      <c r="B292" s="15" t="s">
        <v>779</v>
      </c>
      <c r="C292" s="15"/>
      <c r="D292" s="2" t="s">
        <v>8</v>
      </c>
      <c r="E292" s="2">
        <v>4.3</v>
      </c>
      <c r="F292" s="2">
        <v>3.1</v>
      </c>
      <c r="G292" s="2" t="s">
        <v>231</v>
      </c>
      <c r="H292" s="11" t="s">
        <v>582</v>
      </c>
      <c r="I292">
        <v>-1</v>
      </c>
      <c r="J292"/>
      <c r="L292" s="27">
        <v>1</v>
      </c>
      <c r="M292">
        <v>0</v>
      </c>
      <c r="N292">
        <v>0</v>
      </c>
      <c r="T292" s="27">
        <v>3.9263319999999999</v>
      </c>
      <c r="U292" s="27">
        <v>3.9263319999999999</v>
      </c>
      <c r="V292" s="27">
        <v>10.74639</v>
      </c>
      <c r="W292">
        <v>0</v>
      </c>
      <c r="Z292">
        <v>0</v>
      </c>
      <c r="AD292">
        <v>14</v>
      </c>
      <c r="AE292" s="57">
        <f t="shared" si="6"/>
        <v>0</v>
      </c>
      <c r="AF292" s="59">
        <v>165.66723991337099</v>
      </c>
      <c r="AG292" s="57">
        <v>0</v>
      </c>
      <c r="AH292" s="57">
        <v>0</v>
      </c>
      <c r="AI292" s="53">
        <v>8.4506749839743392E-2</v>
      </c>
      <c r="AL292" s="30">
        <v>1.7272727272727271</v>
      </c>
      <c r="AM292" s="30">
        <v>2.545454545454545</v>
      </c>
      <c r="AN292" s="30">
        <v>0.81818181818181823</v>
      </c>
      <c r="AO292" s="30">
        <v>0</v>
      </c>
      <c r="AP292" s="30">
        <v>0.3392857142857143</v>
      </c>
      <c r="AQ292" s="30">
        <v>0.5</v>
      </c>
      <c r="AR292" s="30">
        <v>0.1607142857142857</v>
      </c>
      <c r="AS292" s="30">
        <v>0</v>
      </c>
      <c r="AT292" s="27">
        <v>1.1000000000000001</v>
      </c>
      <c r="AU292" s="27">
        <v>3.44</v>
      </c>
      <c r="AV292" s="27">
        <v>2.34</v>
      </c>
      <c r="AW292" s="27">
        <v>2.78</v>
      </c>
      <c r="AX292">
        <v>2.78</v>
      </c>
      <c r="AY292">
        <v>6.4270052227137269</v>
      </c>
      <c r="AZ292" s="62">
        <v>0.41874886813759421</v>
      </c>
      <c r="BC292" s="65">
        <v>7</v>
      </c>
      <c r="BD292" s="65">
        <v>4.2253374919871717E-2</v>
      </c>
      <c r="BG292">
        <v>8.4506749839743392E-2</v>
      </c>
      <c r="BH292">
        <v>4.2253374919871717E-2</v>
      </c>
      <c r="BI292">
        <v>0.41874886813759421</v>
      </c>
    </row>
    <row r="293" spans="1:61" x14ac:dyDescent="0.3">
      <c r="A293" s="2" t="s">
        <v>63</v>
      </c>
      <c r="B293" s="15" t="s">
        <v>777</v>
      </c>
      <c r="C293" s="15"/>
      <c r="F293" s="2">
        <v>3.66</v>
      </c>
      <c r="G293" s="2" t="s">
        <v>233</v>
      </c>
      <c r="H293" s="11">
        <v>-1</v>
      </c>
      <c r="I293">
        <v>-1</v>
      </c>
      <c r="J293"/>
      <c r="L293" s="27">
        <v>0</v>
      </c>
      <c r="M293">
        <v>0</v>
      </c>
      <c r="N293">
        <v>0</v>
      </c>
      <c r="O293" s="2">
        <v>3.85</v>
      </c>
      <c r="P293" s="2">
        <v>3.85</v>
      </c>
      <c r="Q293" s="2">
        <v>14.379</v>
      </c>
      <c r="T293" s="27">
        <v>0</v>
      </c>
      <c r="U293" s="27"/>
      <c r="V293" s="27"/>
      <c r="W293">
        <v>0</v>
      </c>
      <c r="Z293">
        <v>0</v>
      </c>
      <c r="AD293">
        <v>20</v>
      </c>
      <c r="AE293" s="57">
        <f t="shared" si="6"/>
        <v>213.13272750000002</v>
      </c>
      <c r="AF293" s="59">
        <v>0</v>
      </c>
      <c r="AG293" s="57">
        <v>0</v>
      </c>
      <c r="AH293" s="57">
        <v>0</v>
      </c>
      <c r="AI293" s="53"/>
      <c r="AL293" s="30">
        <v>1.75</v>
      </c>
      <c r="AM293" s="30">
        <v>2.5</v>
      </c>
      <c r="AN293" s="30">
        <v>0.75</v>
      </c>
      <c r="AO293" s="30">
        <v>0</v>
      </c>
      <c r="AP293" s="30">
        <v>0.35</v>
      </c>
      <c r="AQ293" s="30">
        <v>0.5</v>
      </c>
      <c r="AR293" s="30">
        <v>0.15</v>
      </c>
      <c r="AS293" s="30">
        <v>0</v>
      </c>
      <c r="AT293" s="27">
        <v>1</v>
      </c>
      <c r="AU293" s="27">
        <v>3.44</v>
      </c>
      <c r="AV293" s="27">
        <v>2.44</v>
      </c>
      <c r="AW293" s="27">
        <v>2.7124999999999999</v>
      </c>
      <c r="AX293">
        <v>2.7124999999999999</v>
      </c>
      <c r="AY293">
        <v>6.264025610615688</v>
      </c>
      <c r="BC293" s="65">
        <v>10</v>
      </c>
      <c r="BG293">
        <v>0</v>
      </c>
      <c r="BH293">
        <v>0</v>
      </c>
      <c r="BI293">
        <v>0</v>
      </c>
    </row>
    <row r="294" spans="1:61" x14ac:dyDescent="0.3">
      <c r="A294" s="2" t="s">
        <v>232</v>
      </c>
      <c r="B294" s="15" t="s">
        <v>813</v>
      </c>
      <c r="C294" s="15"/>
      <c r="F294" s="2">
        <v>3.65</v>
      </c>
      <c r="G294" s="2" t="s">
        <v>233</v>
      </c>
      <c r="H294" s="11">
        <v>-1</v>
      </c>
      <c r="I294">
        <v>-1</v>
      </c>
      <c r="J294"/>
      <c r="L294" s="27">
        <v>0</v>
      </c>
      <c r="M294">
        <v>0</v>
      </c>
      <c r="N294">
        <v>0</v>
      </c>
      <c r="O294" s="1">
        <v>3.85</v>
      </c>
      <c r="P294" s="1">
        <v>3.85</v>
      </c>
      <c r="Q294" s="1">
        <v>14.379</v>
      </c>
      <c r="T294" s="27">
        <v>0</v>
      </c>
      <c r="U294" s="27"/>
      <c r="V294" s="27"/>
      <c r="W294">
        <v>0</v>
      </c>
      <c r="Z294">
        <v>0</v>
      </c>
      <c r="AD294">
        <v>20</v>
      </c>
      <c r="AE294" s="57">
        <f t="shared" si="6"/>
        <v>213.13272750000002</v>
      </c>
      <c r="AF294" s="59">
        <v>0</v>
      </c>
      <c r="AG294" s="57">
        <v>0</v>
      </c>
      <c r="AH294" s="57">
        <v>0</v>
      </c>
      <c r="AI294" s="53"/>
      <c r="AL294" s="30">
        <v>1.8125</v>
      </c>
      <c r="AM294" s="30">
        <v>2.5</v>
      </c>
      <c r="AN294" s="30">
        <v>0.6875</v>
      </c>
      <c r="AO294" s="30">
        <v>0.875</v>
      </c>
      <c r="AP294" s="30">
        <v>0.30851063829787229</v>
      </c>
      <c r="AQ294" s="30">
        <v>0.42553191489361702</v>
      </c>
      <c r="AR294" s="30">
        <v>0.1170212765957447</v>
      </c>
      <c r="AS294" s="30">
        <v>0.14893617021276601</v>
      </c>
      <c r="AT294" s="27">
        <v>1</v>
      </c>
      <c r="AU294" s="27">
        <v>3.44</v>
      </c>
      <c r="AV294" s="27">
        <v>2.44</v>
      </c>
      <c r="AW294" s="27">
        <v>2.7062499999999998</v>
      </c>
      <c r="AX294">
        <v>2.7062499999999998</v>
      </c>
      <c r="AY294">
        <v>6.2701641731156874</v>
      </c>
      <c r="BC294" s="65">
        <v>10</v>
      </c>
      <c r="BG294">
        <v>0</v>
      </c>
      <c r="BH294">
        <v>0</v>
      </c>
      <c r="BI294">
        <v>0</v>
      </c>
    </row>
    <row r="295" spans="1:61" x14ac:dyDescent="0.3">
      <c r="A295" s="2" t="s">
        <v>63</v>
      </c>
      <c r="B295" s="15" t="s">
        <v>777</v>
      </c>
      <c r="C295" s="15"/>
      <c r="D295" s="2" t="s">
        <v>891</v>
      </c>
      <c r="E295" s="2" t="s">
        <v>1071</v>
      </c>
      <c r="F295" s="2">
        <v>3.54</v>
      </c>
      <c r="G295" s="2" t="s">
        <v>233</v>
      </c>
      <c r="H295" s="11">
        <v>-1</v>
      </c>
      <c r="I295">
        <v>-1</v>
      </c>
      <c r="J295"/>
      <c r="L295" s="27">
        <v>0</v>
      </c>
      <c r="M295">
        <v>0</v>
      </c>
      <c r="N295">
        <v>0</v>
      </c>
      <c r="O295" s="1">
        <v>3.85</v>
      </c>
      <c r="P295" s="1">
        <v>3.85</v>
      </c>
      <c r="Q295" s="1">
        <v>14.379</v>
      </c>
      <c r="T295" s="27">
        <v>0</v>
      </c>
      <c r="U295" s="27"/>
      <c r="V295" s="27"/>
      <c r="W295">
        <v>0</v>
      </c>
      <c r="Z295">
        <v>0</v>
      </c>
      <c r="AD295">
        <v>20</v>
      </c>
      <c r="AE295" s="57">
        <f t="shared" si="6"/>
        <v>213.13272750000002</v>
      </c>
      <c r="AF295" s="59">
        <v>0</v>
      </c>
      <c r="AG295" s="57">
        <v>0</v>
      </c>
      <c r="AH295" s="57">
        <v>0</v>
      </c>
      <c r="AI295" s="53"/>
      <c r="AL295" s="30">
        <v>1.75</v>
      </c>
      <c r="AM295" s="30">
        <v>2.5</v>
      </c>
      <c r="AN295" s="30">
        <v>0.75</v>
      </c>
      <c r="AO295" s="30">
        <v>0</v>
      </c>
      <c r="AP295" s="30">
        <v>0.35</v>
      </c>
      <c r="AQ295" s="30">
        <v>0.5</v>
      </c>
      <c r="AR295" s="30">
        <v>0.15</v>
      </c>
      <c r="AS295" s="30">
        <v>0</v>
      </c>
      <c r="AT295" s="27">
        <v>1</v>
      </c>
      <c r="AU295" s="27">
        <v>3.44</v>
      </c>
      <c r="AV295" s="27">
        <v>2.44</v>
      </c>
      <c r="AW295" s="27">
        <v>2.7124999999999999</v>
      </c>
      <c r="AX295">
        <v>2.7124999999999999</v>
      </c>
      <c r="AY295">
        <v>6.264025610615688</v>
      </c>
      <c r="BC295" s="65">
        <v>10</v>
      </c>
      <c r="BG295">
        <v>0</v>
      </c>
      <c r="BH295">
        <v>0</v>
      </c>
      <c r="BI295">
        <v>0</v>
      </c>
    </row>
    <row r="296" spans="1:61" x14ac:dyDescent="0.3">
      <c r="A296" s="2" t="s">
        <v>232</v>
      </c>
      <c r="B296" s="15" t="s">
        <v>813</v>
      </c>
      <c r="C296" s="15"/>
      <c r="D296" s="2" t="s">
        <v>891</v>
      </c>
      <c r="E296" s="2" t="s">
        <v>1071</v>
      </c>
      <c r="F296" s="2">
        <v>3.54</v>
      </c>
      <c r="G296" s="2" t="s">
        <v>233</v>
      </c>
      <c r="H296" s="11">
        <v>-1</v>
      </c>
      <c r="I296">
        <v>-1</v>
      </c>
      <c r="J296"/>
      <c r="L296" s="27">
        <v>0</v>
      </c>
      <c r="M296">
        <v>0</v>
      </c>
      <c r="N296">
        <v>0</v>
      </c>
      <c r="O296" s="1">
        <v>3.85</v>
      </c>
      <c r="P296" s="1">
        <v>3.85</v>
      </c>
      <c r="Q296" s="1">
        <v>14.379</v>
      </c>
      <c r="T296" s="27">
        <v>0</v>
      </c>
      <c r="U296" s="27"/>
      <c r="V296" s="27"/>
      <c r="W296">
        <v>0</v>
      </c>
      <c r="Z296">
        <v>0</v>
      </c>
      <c r="AD296">
        <v>20</v>
      </c>
      <c r="AE296" s="57">
        <f t="shared" si="6"/>
        <v>213.13272750000002</v>
      </c>
      <c r="AF296" s="59">
        <v>0</v>
      </c>
      <c r="AG296" s="57">
        <v>0</v>
      </c>
      <c r="AH296" s="57">
        <v>0</v>
      </c>
      <c r="AI296" s="53"/>
      <c r="AL296" s="30">
        <v>1.8125</v>
      </c>
      <c r="AM296" s="30">
        <v>2.5</v>
      </c>
      <c r="AN296" s="30">
        <v>0.6875</v>
      </c>
      <c r="AO296" s="30">
        <v>0.875</v>
      </c>
      <c r="AP296" s="30">
        <v>0.30851063829787229</v>
      </c>
      <c r="AQ296" s="30">
        <v>0.42553191489361702</v>
      </c>
      <c r="AR296" s="30">
        <v>0.1170212765957447</v>
      </c>
      <c r="AS296" s="30">
        <v>0.14893617021276601</v>
      </c>
      <c r="AT296" s="27">
        <v>1</v>
      </c>
      <c r="AU296" s="27">
        <v>3.44</v>
      </c>
      <c r="AV296" s="27">
        <v>2.44</v>
      </c>
      <c r="AW296" s="27">
        <v>2.7062499999999998</v>
      </c>
      <c r="AX296">
        <v>2.7062499999999998</v>
      </c>
      <c r="AY296">
        <v>6.2701641731156874</v>
      </c>
      <c r="BC296" s="65">
        <v>10</v>
      </c>
      <c r="BG296">
        <v>0</v>
      </c>
      <c r="BH296">
        <v>0</v>
      </c>
      <c r="BI296">
        <v>0</v>
      </c>
    </row>
    <row r="297" spans="1:61" x14ac:dyDescent="0.3">
      <c r="A297" s="2" t="s">
        <v>46</v>
      </c>
      <c r="B297" s="15" t="s">
        <v>726</v>
      </c>
      <c r="C297" s="15"/>
      <c r="F297" s="2">
        <v>3.87</v>
      </c>
      <c r="G297" s="2" t="s">
        <v>234</v>
      </c>
      <c r="H297" s="11" t="s">
        <v>555</v>
      </c>
      <c r="I297" t="s">
        <v>633</v>
      </c>
      <c r="J297"/>
      <c r="L297" s="27">
        <v>2</v>
      </c>
      <c r="M297">
        <v>4</v>
      </c>
      <c r="N297">
        <v>0</v>
      </c>
      <c r="T297" s="27">
        <v>7.41544296</v>
      </c>
      <c r="U297" s="27">
        <v>7.4154429599999991</v>
      </c>
      <c r="V297" s="27">
        <v>7.41544296</v>
      </c>
      <c r="W297">
        <v>7.8</v>
      </c>
      <c r="X297">
        <v>13.010999999999999</v>
      </c>
      <c r="Y297">
        <v>5.5460000000000003</v>
      </c>
      <c r="Z297">
        <v>0</v>
      </c>
      <c r="AD297">
        <v>14</v>
      </c>
      <c r="AE297" s="57">
        <f t="shared" si="6"/>
        <v>0</v>
      </c>
      <c r="AF297" s="59">
        <v>288.33429290182369</v>
      </c>
      <c r="AG297" s="57">
        <v>556.51188553357167</v>
      </c>
      <c r="AH297" s="57">
        <v>0</v>
      </c>
      <c r="AI297" s="53">
        <v>9.7109503410799117E-2</v>
      </c>
      <c r="AJ297" s="54">
        <v>0.10062678166578309</v>
      </c>
      <c r="AL297" s="30">
        <v>2</v>
      </c>
      <c r="AM297" s="30">
        <v>2.545454545454545</v>
      </c>
      <c r="AN297" s="30">
        <v>0.54545454545454541</v>
      </c>
      <c r="AO297" s="30">
        <v>0</v>
      </c>
      <c r="AP297" s="30">
        <v>0.39285714285714279</v>
      </c>
      <c r="AQ297" s="30">
        <v>0.5</v>
      </c>
      <c r="AR297" s="30">
        <v>0.1071428571428571</v>
      </c>
      <c r="AS297" s="30">
        <v>0</v>
      </c>
      <c r="AT297" s="27">
        <v>1.1000000000000001</v>
      </c>
      <c r="AU297" s="27">
        <v>3.44</v>
      </c>
      <c r="AV297" s="27">
        <v>2.34</v>
      </c>
      <c r="AW297" s="27">
        <v>2.669090909090909</v>
      </c>
      <c r="AX297">
        <v>2.669090909090909</v>
      </c>
      <c r="AY297">
        <v>5.9831974772727277</v>
      </c>
      <c r="AZ297" s="62">
        <v>0.52442413903612473</v>
      </c>
      <c r="BA297" s="62">
        <v>0.54341863036636606</v>
      </c>
      <c r="BC297" s="65">
        <v>7</v>
      </c>
      <c r="BD297" s="65">
        <v>4.8554751705399558E-2</v>
      </c>
      <c r="BE297" s="65">
        <v>5.0313390832891547E-2</v>
      </c>
      <c r="BG297">
        <v>9.8868142538291098E-2</v>
      </c>
      <c r="BH297">
        <v>4.9434071269145549E-2</v>
      </c>
      <c r="BI297">
        <v>0.53392138470124539</v>
      </c>
    </row>
    <row r="298" spans="1:61" x14ac:dyDescent="0.3">
      <c r="A298" s="5" t="s">
        <v>19</v>
      </c>
      <c r="B298" s="40" t="s">
        <v>709</v>
      </c>
      <c r="C298" s="41"/>
      <c r="D298" s="5"/>
      <c r="E298" s="5"/>
      <c r="F298" s="5">
        <v>3.53</v>
      </c>
      <c r="G298" s="5" t="s">
        <v>235</v>
      </c>
      <c r="H298" s="42">
        <v>-2</v>
      </c>
      <c r="I298" s="5" t="s">
        <v>1171</v>
      </c>
      <c r="J298" s="5"/>
      <c r="K298" s="5"/>
      <c r="L298" s="43">
        <v>0</v>
      </c>
      <c r="M298">
        <v>0</v>
      </c>
      <c r="N298">
        <v>0</v>
      </c>
      <c r="O298" s="5"/>
      <c r="P298" s="5"/>
      <c r="Q298" s="5"/>
      <c r="R298" s="5" t="s">
        <v>450</v>
      </c>
      <c r="S298" s="5"/>
      <c r="T298" s="43">
        <v>0</v>
      </c>
      <c r="U298" s="43"/>
      <c r="V298" s="43"/>
      <c r="W298">
        <v>0</v>
      </c>
      <c r="Z298">
        <v>0</v>
      </c>
      <c r="AC298" s="5"/>
      <c r="AD298" s="5">
        <v>18</v>
      </c>
      <c r="AE298" s="57">
        <f t="shared" si="6"/>
        <v>0</v>
      </c>
      <c r="AF298" s="59">
        <v>0</v>
      </c>
      <c r="AG298" s="57">
        <v>0</v>
      </c>
      <c r="AH298" s="57">
        <v>0</v>
      </c>
      <c r="AI298" s="53"/>
      <c r="AL298" s="5">
        <v>1.8666666666666669</v>
      </c>
      <c r="AM298" s="5">
        <v>2.8</v>
      </c>
      <c r="AN298" s="5">
        <v>1.8666666666666669</v>
      </c>
      <c r="AO298" s="5">
        <v>1.8666666666666669</v>
      </c>
      <c r="AP298" s="5">
        <v>0.22222222222222221</v>
      </c>
      <c r="AQ298" s="5">
        <v>0.33333333333333331</v>
      </c>
      <c r="AR298" s="5">
        <v>0.22222222222222221</v>
      </c>
      <c r="AS298" s="5">
        <v>0.22222222222222221</v>
      </c>
      <c r="AT298" s="43">
        <v>1</v>
      </c>
      <c r="AU298" s="43">
        <v>3.44</v>
      </c>
      <c r="AV298" s="43">
        <v>2.44</v>
      </c>
      <c r="AW298" s="43">
        <v>2.68</v>
      </c>
      <c r="AX298" s="5">
        <v>2.68</v>
      </c>
      <c r="AY298" s="5">
        <v>5.9932041966666656</v>
      </c>
      <c r="BC298" s="65">
        <v>9</v>
      </c>
      <c r="BG298">
        <v>0</v>
      </c>
      <c r="BH298">
        <v>0</v>
      </c>
      <c r="BI298">
        <v>0</v>
      </c>
    </row>
    <row r="299" spans="1:61" x14ac:dyDescent="0.3">
      <c r="A299" s="5" t="s">
        <v>20</v>
      </c>
      <c r="B299" s="40" t="s">
        <v>710</v>
      </c>
      <c r="C299" s="41"/>
      <c r="D299" s="5"/>
      <c r="E299" s="5"/>
      <c r="F299" s="5">
        <v>3.42</v>
      </c>
      <c r="G299" s="5" t="s">
        <v>235</v>
      </c>
      <c r="H299" s="42">
        <v>-2</v>
      </c>
      <c r="I299" s="5" t="s">
        <v>1172</v>
      </c>
      <c r="J299" s="5"/>
      <c r="K299" s="5"/>
      <c r="L299" s="43">
        <v>0</v>
      </c>
      <c r="M299">
        <v>0</v>
      </c>
      <c r="N299">
        <v>0</v>
      </c>
      <c r="O299" s="5"/>
      <c r="P299" s="5"/>
      <c r="Q299" s="5"/>
      <c r="R299" s="5" t="s">
        <v>450</v>
      </c>
      <c r="S299" s="5"/>
      <c r="T299" s="43">
        <v>0</v>
      </c>
      <c r="U299" s="43"/>
      <c r="V299" s="43"/>
      <c r="W299">
        <v>0</v>
      </c>
      <c r="Z299">
        <v>0</v>
      </c>
      <c r="AC299" s="5"/>
      <c r="AD299" s="5">
        <v>18</v>
      </c>
      <c r="AE299" s="57">
        <f t="shared" si="6"/>
        <v>0</v>
      </c>
      <c r="AF299" s="59">
        <v>0</v>
      </c>
      <c r="AG299" s="57">
        <v>0</v>
      </c>
      <c r="AH299" s="57">
        <v>0</v>
      </c>
      <c r="AI299" s="53"/>
      <c r="AL299" s="5">
        <v>1.8666666666666669</v>
      </c>
      <c r="AM299" s="5">
        <v>2.8</v>
      </c>
      <c r="AN299" s="5">
        <v>1.8666666666666669</v>
      </c>
      <c r="AO299" s="5">
        <v>1.8666666666666669</v>
      </c>
      <c r="AP299" s="5">
        <v>0.22222222222222221</v>
      </c>
      <c r="AQ299" s="5">
        <v>0.33333333333333331</v>
      </c>
      <c r="AR299" s="5">
        <v>0.22222222222222221</v>
      </c>
      <c r="AS299" s="5">
        <v>0.22222222222222221</v>
      </c>
      <c r="AT299" s="43">
        <v>0.95</v>
      </c>
      <c r="AU299" s="43">
        <v>3.44</v>
      </c>
      <c r="AV299" s="43">
        <v>2.4900000000000002</v>
      </c>
      <c r="AW299" s="43">
        <v>2.6733333333333329</v>
      </c>
      <c r="AX299" s="5">
        <v>2.6733333333333329</v>
      </c>
      <c r="AY299" s="5">
        <v>5.9671526619999993</v>
      </c>
      <c r="BC299" s="65">
        <v>9</v>
      </c>
      <c r="BG299">
        <v>0</v>
      </c>
      <c r="BH299">
        <v>0</v>
      </c>
      <c r="BI299">
        <v>0</v>
      </c>
    </row>
    <row r="300" spans="1:61" x14ac:dyDescent="0.3">
      <c r="A300" s="5" t="s">
        <v>21</v>
      </c>
      <c r="B300" s="40" t="s">
        <v>711</v>
      </c>
      <c r="C300" s="41"/>
      <c r="D300" s="5"/>
      <c r="E300" s="5"/>
      <c r="F300" s="5">
        <v>2.82</v>
      </c>
      <c r="G300" s="5" t="s">
        <v>235</v>
      </c>
      <c r="H300" s="42">
        <v>-2</v>
      </c>
      <c r="I300" s="5" t="s">
        <v>1173</v>
      </c>
      <c r="J300" s="5"/>
      <c r="K300" s="5"/>
      <c r="L300" s="43">
        <v>0</v>
      </c>
      <c r="M300">
        <v>0</v>
      </c>
      <c r="N300">
        <v>0</v>
      </c>
      <c r="O300" s="5"/>
      <c r="P300" s="5"/>
      <c r="Q300" s="5"/>
      <c r="R300" s="5" t="s">
        <v>440</v>
      </c>
      <c r="S300" s="5"/>
      <c r="T300" s="43">
        <v>0</v>
      </c>
      <c r="U300" s="43"/>
      <c r="V300" s="43"/>
      <c r="W300">
        <v>0</v>
      </c>
      <c r="Z300">
        <v>0</v>
      </c>
      <c r="AC300" s="5"/>
      <c r="AD300" s="5">
        <v>18</v>
      </c>
      <c r="AE300" s="57">
        <f t="shared" si="6"/>
        <v>0</v>
      </c>
      <c r="AF300" s="59">
        <v>0</v>
      </c>
      <c r="AG300" s="57">
        <v>0</v>
      </c>
      <c r="AH300" s="57">
        <v>0</v>
      </c>
      <c r="AI300" s="53"/>
      <c r="AL300" s="5">
        <v>1.8666666666666669</v>
      </c>
      <c r="AM300" s="5">
        <v>2.8</v>
      </c>
      <c r="AN300" s="5">
        <v>1.8666666666666669</v>
      </c>
      <c r="AO300" s="5">
        <v>1.8666666666666669</v>
      </c>
      <c r="AP300" s="5">
        <v>0.22222222222222221</v>
      </c>
      <c r="AQ300" s="5">
        <v>0.33333333333333331</v>
      </c>
      <c r="AR300" s="5">
        <v>0.22222222222222221</v>
      </c>
      <c r="AS300" s="5">
        <v>0.22222222222222221</v>
      </c>
      <c r="AT300" s="43">
        <v>0.89</v>
      </c>
      <c r="AU300" s="43">
        <v>3.44</v>
      </c>
      <c r="AV300" s="43">
        <v>2.5499999999999998</v>
      </c>
      <c r="AW300" s="43">
        <v>2.6653333333333342</v>
      </c>
      <c r="AX300" s="5">
        <v>2.6653333333333329</v>
      </c>
      <c r="AY300" s="5">
        <v>5.9411098053333333</v>
      </c>
      <c r="BC300" s="65">
        <v>9</v>
      </c>
      <c r="BG300">
        <v>0</v>
      </c>
      <c r="BH300">
        <v>0</v>
      </c>
      <c r="BI300">
        <v>0</v>
      </c>
    </row>
    <row r="301" spans="1:61" x14ac:dyDescent="0.3">
      <c r="A301" s="2" t="s">
        <v>19</v>
      </c>
      <c r="B301" s="39" t="s">
        <v>709</v>
      </c>
      <c r="C301" s="15"/>
      <c r="F301" s="2">
        <v>3.51</v>
      </c>
      <c r="G301" s="2" t="s">
        <v>235</v>
      </c>
      <c r="H301" s="11">
        <v>-1</v>
      </c>
      <c r="I301" t="s">
        <v>1171</v>
      </c>
      <c r="J301"/>
      <c r="L301" s="27">
        <v>0</v>
      </c>
      <c r="M301">
        <v>0</v>
      </c>
      <c r="N301">
        <v>0</v>
      </c>
      <c r="R301" s="2" t="s">
        <v>450</v>
      </c>
      <c r="T301" s="27">
        <v>0</v>
      </c>
      <c r="U301" s="27"/>
      <c r="V301" s="27"/>
      <c r="W301">
        <v>0</v>
      </c>
      <c r="Z301">
        <v>0</v>
      </c>
      <c r="AD301">
        <v>18</v>
      </c>
      <c r="AE301" s="57">
        <f t="shared" si="6"/>
        <v>0</v>
      </c>
      <c r="AF301" s="59">
        <v>0</v>
      </c>
      <c r="AG301" s="57">
        <v>0</v>
      </c>
      <c r="AH301" s="57">
        <v>0</v>
      </c>
      <c r="AI301" s="53"/>
      <c r="AL301" s="30">
        <v>1.8666666666666669</v>
      </c>
      <c r="AM301" s="30">
        <v>2.8</v>
      </c>
      <c r="AN301" s="30">
        <v>1.8666666666666669</v>
      </c>
      <c r="AO301" s="30">
        <v>1.8666666666666669</v>
      </c>
      <c r="AP301" s="30">
        <v>0.22222222222222221</v>
      </c>
      <c r="AQ301" s="30">
        <v>0.33333333333333331</v>
      </c>
      <c r="AR301" s="30">
        <v>0.22222222222222221</v>
      </c>
      <c r="AS301" s="30">
        <v>0.22222222222222221</v>
      </c>
      <c r="AT301" s="27">
        <v>1</v>
      </c>
      <c r="AU301" s="27">
        <v>3.44</v>
      </c>
      <c r="AV301" s="27">
        <v>2.44</v>
      </c>
      <c r="AW301" s="27">
        <v>2.68</v>
      </c>
      <c r="AX301">
        <v>2.68</v>
      </c>
      <c r="AY301">
        <v>5.9932041966666656</v>
      </c>
      <c r="BC301" s="65">
        <v>9</v>
      </c>
      <c r="BG301">
        <v>0</v>
      </c>
      <c r="BH301">
        <v>0</v>
      </c>
      <c r="BI301">
        <v>0</v>
      </c>
    </row>
    <row r="302" spans="1:61" x14ac:dyDescent="0.3">
      <c r="A302" s="2" t="s">
        <v>20</v>
      </c>
      <c r="B302" s="39" t="s">
        <v>710</v>
      </c>
      <c r="C302" s="15"/>
      <c r="F302" s="2">
        <v>3.48</v>
      </c>
      <c r="G302" s="2" t="s">
        <v>235</v>
      </c>
      <c r="H302" s="11">
        <v>-1</v>
      </c>
      <c r="I302" t="s">
        <v>1172</v>
      </c>
      <c r="J302"/>
      <c r="L302" s="27">
        <v>0</v>
      </c>
      <c r="M302">
        <v>0</v>
      </c>
      <c r="N302">
        <v>0</v>
      </c>
      <c r="R302" s="2" t="s">
        <v>450</v>
      </c>
      <c r="T302" s="27">
        <v>0</v>
      </c>
      <c r="U302" s="27"/>
      <c r="V302" s="27"/>
      <c r="W302">
        <v>0</v>
      </c>
      <c r="Z302">
        <v>0</v>
      </c>
      <c r="AD302">
        <v>18</v>
      </c>
      <c r="AE302" s="57">
        <f t="shared" si="6"/>
        <v>0</v>
      </c>
      <c r="AF302" s="59">
        <v>0</v>
      </c>
      <c r="AG302" s="57">
        <v>0</v>
      </c>
      <c r="AH302" s="57">
        <v>0</v>
      </c>
      <c r="AI302" s="53"/>
      <c r="AL302" s="30">
        <v>1.8666666666666669</v>
      </c>
      <c r="AM302" s="30">
        <v>2.8</v>
      </c>
      <c r="AN302" s="30">
        <v>1.8666666666666669</v>
      </c>
      <c r="AO302" s="30">
        <v>1.8666666666666669</v>
      </c>
      <c r="AP302" s="30">
        <v>0.22222222222222221</v>
      </c>
      <c r="AQ302" s="30">
        <v>0.33333333333333331</v>
      </c>
      <c r="AR302" s="30">
        <v>0.22222222222222221</v>
      </c>
      <c r="AS302" s="30">
        <v>0.22222222222222221</v>
      </c>
      <c r="AT302" s="27">
        <v>0.95</v>
      </c>
      <c r="AU302" s="27">
        <v>3.44</v>
      </c>
      <c r="AV302" s="27">
        <v>2.4900000000000002</v>
      </c>
      <c r="AW302" s="27">
        <v>2.6733333333333329</v>
      </c>
      <c r="AX302">
        <v>2.6733333333333329</v>
      </c>
      <c r="AY302">
        <v>5.9671526619999993</v>
      </c>
      <c r="BC302" s="65">
        <v>9</v>
      </c>
      <c r="BG302">
        <v>0</v>
      </c>
      <c r="BH302">
        <v>0</v>
      </c>
      <c r="BI302">
        <v>0</v>
      </c>
    </row>
    <row r="303" spans="1:61" x14ac:dyDescent="0.3">
      <c r="A303" s="2" t="s">
        <v>21</v>
      </c>
      <c r="B303" s="39" t="s">
        <v>711</v>
      </c>
      <c r="C303" s="15"/>
      <c r="F303" s="2">
        <v>3.08</v>
      </c>
      <c r="G303" s="2" t="s">
        <v>235</v>
      </c>
      <c r="H303" s="11">
        <v>-1</v>
      </c>
      <c r="I303" t="s">
        <v>1173</v>
      </c>
      <c r="J303"/>
      <c r="L303" s="27">
        <v>0</v>
      </c>
      <c r="M303">
        <v>0</v>
      </c>
      <c r="N303">
        <v>0</v>
      </c>
      <c r="R303" s="2" t="s">
        <v>440</v>
      </c>
      <c r="T303" s="27">
        <v>0</v>
      </c>
      <c r="U303" s="27"/>
      <c r="V303" s="27"/>
      <c r="W303">
        <v>0</v>
      </c>
      <c r="Z303">
        <v>0</v>
      </c>
      <c r="AD303">
        <v>18</v>
      </c>
      <c r="AE303" s="57">
        <f t="shared" si="6"/>
        <v>0</v>
      </c>
      <c r="AF303" s="59">
        <v>0</v>
      </c>
      <c r="AG303" s="57">
        <v>0</v>
      </c>
      <c r="AH303" s="57">
        <v>0</v>
      </c>
      <c r="AI303" s="53"/>
      <c r="AL303" s="30">
        <v>1.8666666666666669</v>
      </c>
      <c r="AM303" s="30">
        <v>2.8</v>
      </c>
      <c r="AN303" s="30">
        <v>1.8666666666666669</v>
      </c>
      <c r="AO303" s="30">
        <v>1.8666666666666669</v>
      </c>
      <c r="AP303" s="30">
        <v>0.22222222222222221</v>
      </c>
      <c r="AQ303" s="30">
        <v>0.33333333333333331</v>
      </c>
      <c r="AR303" s="30">
        <v>0.22222222222222221</v>
      </c>
      <c r="AS303" s="30">
        <v>0.22222222222222221</v>
      </c>
      <c r="AT303" s="27">
        <v>0.89</v>
      </c>
      <c r="AU303" s="27">
        <v>3.44</v>
      </c>
      <c r="AV303" s="27">
        <v>2.5499999999999998</v>
      </c>
      <c r="AW303" s="27">
        <v>2.6653333333333342</v>
      </c>
      <c r="AX303">
        <v>2.6653333333333329</v>
      </c>
      <c r="AY303">
        <v>5.9411098053333333</v>
      </c>
      <c r="BC303" s="65">
        <v>9</v>
      </c>
      <c r="BG303">
        <v>0</v>
      </c>
      <c r="BH303">
        <v>0</v>
      </c>
      <c r="BI303">
        <v>0</v>
      </c>
    </row>
    <row r="304" spans="1:61" x14ac:dyDescent="0.3">
      <c r="A304" s="2" t="s">
        <v>236</v>
      </c>
      <c r="B304" s="15" t="s">
        <v>814</v>
      </c>
      <c r="C304" s="15"/>
      <c r="F304" s="2">
        <v>4.5999999999999996</v>
      </c>
      <c r="G304" s="2" t="s">
        <v>238</v>
      </c>
      <c r="H304" s="11" t="s">
        <v>590</v>
      </c>
      <c r="I304" t="s">
        <v>666</v>
      </c>
      <c r="J304"/>
      <c r="L304" s="27">
        <v>8</v>
      </c>
      <c r="M304">
        <v>1</v>
      </c>
      <c r="N304">
        <v>0</v>
      </c>
      <c r="T304" s="27">
        <v>7.5714817599999993</v>
      </c>
      <c r="U304" s="27">
        <v>7.4441355800000002</v>
      </c>
      <c r="V304" s="27">
        <v>14.785262019999999</v>
      </c>
      <c r="W304">
        <v>10.442</v>
      </c>
      <c r="X304">
        <v>10.442</v>
      </c>
      <c r="Y304">
        <v>10.442</v>
      </c>
      <c r="Z304">
        <v>0</v>
      </c>
      <c r="AD304">
        <v>12</v>
      </c>
      <c r="AE304" s="57">
        <f t="shared" si="6"/>
        <v>0</v>
      </c>
      <c r="AF304" s="59">
        <v>583.54908217201648</v>
      </c>
      <c r="AG304" s="57">
        <v>1138.547270888</v>
      </c>
      <c r="AH304" s="57">
        <v>0</v>
      </c>
      <c r="AI304" s="53">
        <v>0.1645105834845636</v>
      </c>
      <c r="AJ304" s="54">
        <v>1.053974683953237E-2</v>
      </c>
      <c r="AL304" s="30">
        <v>1.8</v>
      </c>
      <c r="AM304" s="30">
        <v>2.4</v>
      </c>
      <c r="AN304" s="30">
        <v>0.6</v>
      </c>
      <c r="AO304" s="30">
        <v>2.8</v>
      </c>
      <c r="AP304" s="30">
        <v>0.23684210526315791</v>
      </c>
      <c r="AQ304" s="30">
        <v>0.31578947368421051</v>
      </c>
      <c r="AR304" s="30">
        <v>7.8947368421052627E-2</v>
      </c>
      <c r="AS304" s="30">
        <v>0.36842105263157893</v>
      </c>
      <c r="AT304" s="27">
        <v>0.93</v>
      </c>
      <c r="AU304" s="27">
        <v>3.44</v>
      </c>
      <c r="AV304" s="27">
        <v>2.5099999999999998</v>
      </c>
      <c r="AW304" s="27">
        <v>2.5499999999999998</v>
      </c>
      <c r="AX304">
        <v>2.5499999999999998</v>
      </c>
      <c r="AY304">
        <v>5.8797175109999991</v>
      </c>
      <c r="AZ304" s="62">
        <v>0.46150059156666667</v>
      </c>
      <c r="BC304" s="65">
        <v>6</v>
      </c>
      <c r="BD304" s="65">
        <v>8.2255291742281814E-2</v>
      </c>
      <c r="BE304" s="65">
        <v>5.2698734197661841E-3</v>
      </c>
      <c r="BG304">
        <v>8.7525165162047988E-2</v>
      </c>
      <c r="BH304">
        <v>4.3762582581024001E-2</v>
      </c>
      <c r="BI304">
        <v>0.46150059156666667</v>
      </c>
    </row>
    <row r="305" spans="1:61" x14ac:dyDescent="0.3">
      <c r="A305" s="2" t="s">
        <v>237</v>
      </c>
      <c r="B305" s="15" t="s">
        <v>815</v>
      </c>
      <c r="C305" s="15"/>
      <c r="F305" s="2">
        <v>4.5</v>
      </c>
      <c r="G305" s="2" t="s">
        <v>238</v>
      </c>
      <c r="H305" s="11" t="s">
        <v>567</v>
      </c>
      <c r="I305">
        <v>-1</v>
      </c>
      <c r="J305"/>
      <c r="L305" s="27">
        <v>1</v>
      </c>
      <c r="M305">
        <v>0</v>
      </c>
      <c r="N305">
        <v>0</v>
      </c>
      <c r="T305" s="27">
        <v>3.9948813699999999</v>
      </c>
      <c r="U305" s="27">
        <v>3.9948813699999999</v>
      </c>
      <c r="V305" s="27">
        <v>3.9948813699999999</v>
      </c>
      <c r="W305">
        <v>0</v>
      </c>
      <c r="Z305">
        <v>0</v>
      </c>
      <c r="AD305">
        <v>12</v>
      </c>
      <c r="AE305" s="57">
        <f t="shared" si="6"/>
        <v>0</v>
      </c>
      <c r="AF305" s="59">
        <v>63.754620030366901</v>
      </c>
      <c r="AG305" s="57">
        <v>0</v>
      </c>
      <c r="AH305" s="57">
        <v>0</v>
      </c>
      <c r="AI305" s="53">
        <v>0.18822165349404149</v>
      </c>
      <c r="AL305" s="30">
        <v>1.8</v>
      </c>
      <c r="AM305" s="30">
        <v>2.4</v>
      </c>
      <c r="AN305" s="30">
        <v>0.6</v>
      </c>
      <c r="AO305" s="30">
        <v>2.8</v>
      </c>
      <c r="AP305" s="30">
        <v>0.23684210526315791</v>
      </c>
      <c r="AQ305" s="30">
        <v>0.31578947368421051</v>
      </c>
      <c r="AR305" s="30">
        <v>7.8947368421052627E-2</v>
      </c>
      <c r="AS305" s="30">
        <v>0.36842105263157893</v>
      </c>
      <c r="AT305" s="27">
        <v>0.82</v>
      </c>
      <c r="AU305" s="27">
        <v>3.44</v>
      </c>
      <c r="AV305" s="27">
        <v>2.62</v>
      </c>
      <c r="AW305" s="27">
        <v>2.528</v>
      </c>
      <c r="AX305">
        <v>2.528</v>
      </c>
      <c r="AY305">
        <v>5.7952294759999994</v>
      </c>
      <c r="AZ305" s="62">
        <v>0.65619545508850963</v>
      </c>
      <c r="BC305" s="65">
        <v>6</v>
      </c>
      <c r="BD305" s="65">
        <v>9.4110826747020773E-2</v>
      </c>
      <c r="BG305">
        <v>0.18822165349404149</v>
      </c>
      <c r="BH305">
        <v>9.4110826747020773E-2</v>
      </c>
      <c r="BI305">
        <v>0.65619545508850963</v>
      </c>
    </row>
    <row r="306" spans="1:61" x14ac:dyDescent="0.3">
      <c r="A306" s="2" t="s">
        <v>239</v>
      </c>
      <c r="B306" s="15" t="s">
        <v>816</v>
      </c>
      <c r="C306" s="15"/>
      <c r="F306" s="2">
        <v>4.4000000000000004</v>
      </c>
      <c r="G306" s="2" t="s">
        <v>238</v>
      </c>
      <c r="H306" s="11" t="s">
        <v>594</v>
      </c>
      <c r="I306" t="s">
        <v>667</v>
      </c>
      <c r="J306"/>
      <c r="L306" s="27">
        <v>16</v>
      </c>
      <c r="M306">
        <v>8</v>
      </c>
      <c r="N306">
        <v>0</v>
      </c>
      <c r="T306" s="27">
        <v>7.4248940299999999</v>
      </c>
      <c r="U306" s="27">
        <v>7.4248940300000008</v>
      </c>
      <c r="V306" s="27">
        <v>48.809404000000001</v>
      </c>
      <c r="W306">
        <v>10.37</v>
      </c>
      <c r="X306">
        <v>10.37</v>
      </c>
      <c r="Y306">
        <v>10.37</v>
      </c>
      <c r="Z306">
        <v>0</v>
      </c>
      <c r="AD306">
        <v>14</v>
      </c>
      <c r="AE306" s="57">
        <f t="shared" si="6"/>
        <v>0</v>
      </c>
      <c r="AF306" s="59">
        <v>2333.5692942103669</v>
      </c>
      <c r="AG306" s="57">
        <v>1115.157653</v>
      </c>
      <c r="AH306" s="57">
        <v>0</v>
      </c>
      <c r="AI306" s="53">
        <v>9.5990292876988306E-2</v>
      </c>
      <c r="AJ306" s="54">
        <v>0.10043422981378219</v>
      </c>
      <c r="AL306" s="30">
        <v>2</v>
      </c>
      <c r="AM306" s="30">
        <v>2.545454545454545</v>
      </c>
      <c r="AN306" s="30">
        <v>0.54545454545454541</v>
      </c>
      <c r="AO306" s="30">
        <v>2.545454545454545</v>
      </c>
      <c r="AP306" s="30">
        <v>0.26190476190476192</v>
      </c>
      <c r="AQ306" s="30">
        <v>0.33333333333333331</v>
      </c>
      <c r="AR306" s="30">
        <v>7.1428571428571425E-2</v>
      </c>
      <c r="AS306" s="30">
        <v>0.33333333333333331</v>
      </c>
      <c r="AT306" s="27">
        <v>1</v>
      </c>
      <c r="AU306" s="27">
        <v>3.44</v>
      </c>
      <c r="AV306" s="27">
        <v>2.44</v>
      </c>
      <c r="AW306" s="27">
        <v>2.643636363636364</v>
      </c>
      <c r="AX306">
        <v>2.643636363636364</v>
      </c>
      <c r="AY306">
        <v>6.0715871381818181</v>
      </c>
      <c r="AZ306" s="62">
        <v>0.51451783825131059</v>
      </c>
      <c r="BA306" s="62">
        <v>0.53833779709834217</v>
      </c>
      <c r="BC306" s="65">
        <v>7</v>
      </c>
      <c r="BD306" s="65">
        <v>4.7995146438494153E-2</v>
      </c>
      <c r="BE306" s="65">
        <v>5.0217114906891097E-2</v>
      </c>
      <c r="BG306">
        <v>9.8212261345385243E-2</v>
      </c>
      <c r="BH306">
        <v>4.9106130672692622E-2</v>
      </c>
      <c r="BI306">
        <v>0.52642781767482638</v>
      </c>
    </row>
    <row r="307" spans="1:61" x14ac:dyDescent="0.3">
      <c r="A307" s="2" t="s">
        <v>48</v>
      </c>
      <c r="B307" s="15" t="s">
        <v>728</v>
      </c>
      <c r="C307" s="15"/>
      <c r="F307" s="2">
        <v>4.0999999999999996</v>
      </c>
      <c r="G307" s="2" t="s">
        <v>238</v>
      </c>
      <c r="H307" s="11" t="s">
        <v>556</v>
      </c>
      <c r="I307" t="s">
        <v>634</v>
      </c>
      <c r="J307"/>
      <c r="L307" s="27">
        <v>2</v>
      </c>
      <c r="M307">
        <v>8</v>
      </c>
      <c r="N307">
        <v>0</v>
      </c>
      <c r="T307" s="27">
        <v>7.4836094600000003</v>
      </c>
      <c r="U307" s="27">
        <v>7.4836094600000003</v>
      </c>
      <c r="V307" s="27">
        <v>7.4836094600000003</v>
      </c>
      <c r="W307">
        <v>10.34</v>
      </c>
      <c r="X307">
        <v>10.34</v>
      </c>
      <c r="Y307">
        <v>10.34</v>
      </c>
      <c r="Z307">
        <v>0</v>
      </c>
      <c r="AD307">
        <v>14</v>
      </c>
      <c r="AE307" s="57">
        <f t="shared" si="6"/>
        <v>0</v>
      </c>
      <c r="AF307" s="59">
        <v>296.35915518228359</v>
      </c>
      <c r="AG307" s="57">
        <v>1105.507304</v>
      </c>
      <c r="AH307" s="57">
        <v>0</v>
      </c>
      <c r="AI307" s="53">
        <v>9.4479956196318104E-2</v>
      </c>
      <c r="AJ307" s="54">
        <v>0.1013109543417363</v>
      </c>
      <c r="AL307" s="30">
        <v>1.8181818181818179</v>
      </c>
      <c r="AM307" s="30">
        <v>2.545454545454545</v>
      </c>
      <c r="AN307" s="30">
        <v>0.72727272727272729</v>
      </c>
      <c r="AO307" s="30">
        <v>0</v>
      </c>
      <c r="AP307" s="30">
        <v>0.35714285714285721</v>
      </c>
      <c r="AQ307" s="30">
        <v>0.5</v>
      </c>
      <c r="AR307" s="30">
        <v>0.1428571428571429</v>
      </c>
      <c r="AS307" s="30">
        <v>0</v>
      </c>
      <c r="AT307" s="27">
        <v>1</v>
      </c>
      <c r="AU307" s="27">
        <v>3.44</v>
      </c>
      <c r="AV307" s="27">
        <v>2.44</v>
      </c>
      <c r="AW307" s="27">
        <v>2.6618181818181821</v>
      </c>
      <c r="AX307">
        <v>2.6618181818181821</v>
      </c>
      <c r="AY307">
        <v>6.0537295018181814</v>
      </c>
      <c r="AZ307" s="62">
        <v>0.50642227837041764</v>
      </c>
      <c r="BA307" s="62">
        <v>0.5430371307011983</v>
      </c>
      <c r="BC307" s="65">
        <v>7</v>
      </c>
      <c r="BD307" s="65">
        <v>4.7239978098159073E-2</v>
      </c>
      <c r="BE307" s="65">
        <v>5.0655477170868157E-2</v>
      </c>
      <c r="BG307">
        <v>9.789545526902721E-2</v>
      </c>
      <c r="BH307">
        <v>4.8947727634513619E-2</v>
      </c>
      <c r="BI307">
        <v>0.52472970453580792</v>
      </c>
    </row>
    <row r="308" spans="1:61" x14ac:dyDescent="0.3">
      <c r="A308" s="2" t="s">
        <v>46</v>
      </c>
      <c r="B308" s="15" t="s">
        <v>726</v>
      </c>
      <c r="C308" s="15"/>
      <c r="F308" s="2">
        <v>3.31</v>
      </c>
      <c r="G308" s="2" t="s">
        <v>240</v>
      </c>
      <c r="H308" s="11" t="s">
        <v>555</v>
      </c>
      <c r="I308" t="s">
        <v>633</v>
      </c>
      <c r="J308"/>
      <c r="L308" s="27">
        <v>2</v>
      </c>
      <c r="M308">
        <v>4</v>
      </c>
      <c r="N308">
        <v>0</v>
      </c>
      <c r="T308" s="27">
        <v>7.41544296</v>
      </c>
      <c r="U308" s="27">
        <v>7.4154429599999991</v>
      </c>
      <c r="V308" s="27">
        <v>7.41544296</v>
      </c>
      <c r="W308">
        <v>7.8</v>
      </c>
      <c r="X308">
        <v>13.010999999999999</v>
      </c>
      <c r="Y308">
        <v>5.5460000000000003</v>
      </c>
      <c r="Z308">
        <v>0</v>
      </c>
      <c r="AD308">
        <v>14</v>
      </c>
      <c r="AE308" s="57">
        <f t="shared" si="6"/>
        <v>0</v>
      </c>
      <c r="AF308" s="59">
        <v>288.33429290182369</v>
      </c>
      <c r="AG308" s="57">
        <v>556.51188553357167</v>
      </c>
      <c r="AH308" s="57">
        <v>0</v>
      </c>
      <c r="AI308" s="53">
        <v>9.7109503410799117E-2</v>
      </c>
      <c r="AJ308" s="54">
        <v>0.10062678166578309</v>
      </c>
      <c r="AL308" s="30">
        <v>2</v>
      </c>
      <c r="AM308" s="30">
        <v>2.545454545454545</v>
      </c>
      <c r="AN308" s="30">
        <v>0.54545454545454541</v>
      </c>
      <c r="AO308" s="30">
        <v>0</v>
      </c>
      <c r="AP308" s="30">
        <v>0.39285714285714279</v>
      </c>
      <c r="AQ308" s="30">
        <v>0.5</v>
      </c>
      <c r="AR308" s="30">
        <v>0.1071428571428571</v>
      </c>
      <c r="AS308" s="30">
        <v>0</v>
      </c>
      <c r="AT308" s="27">
        <v>1.1000000000000001</v>
      </c>
      <c r="AU308" s="27">
        <v>3.44</v>
      </c>
      <c r="AV308" s="27">
        <v>2.34</v>
      </c>
      <c r="AW308" s="27">
        <v>2.669090909090909</v>
      </c>
      <c r="AX308">
        <v>2.669090909090909</v>
      </c>
      <c r="AY308">
        <v>5.9831974772727277</v>
      </c>
      <c r="AZ308" s="62">
        <v>0.52442413903612473</v>
      </c>
      <c r="BA308" s="62">
        <v>0.54341863036636606</v>
      </c>
      <c r="BC308" s="65">
        <v>7</v>
      </c>
      <c r="BD308" s="65">
        <v>4.8554751705399558E-2</v>
      </c>
      <c r="BE308" s="65">
        <v>5.0313390832891547E-2</v>
      </c>
      <c r="BG308">
        <v>9.8868142538291098E-2</v>
      </c>
      <c r="BH308">
        <v>4.9434071269145549E-2</v>
      </c>
      <c r="BI308">
        <v>0.53392138470124539</v>
      </c>
    </row>
    <row r="309" spans="1:61" x14ac:dyDescent="0.3">
      <c r="A309" s="2" t="s">
        <v>220</v>
      </c>
      <c r="B309" s="15" t="s">
        <v>811</v>
      </c>
      <c r="C309" s="15"/>
      <c r="F309" s="2">
        <v>4.5</v>
      </c>
      <c r="G309" s="2" t="s">
        <v>242</v>
      </c>
      <c r="H309" s="11" t="s">
        <v>592</v>
      </c>
      <c r="I309" t="s">
        <v>665</v>
      </c>
      <c r="J309"/>
      <c r="L309" s="27">
        <v>1</v>
      </c>
      <c r="M309">
        <v>1</v>
      </c>
      <c r="N309">
        <v>0</v>
      </c>
      <c r="T309" s="27">
        <v>5.81978595</v>
      </c>
      <c r="U309" s="27">
        <v>5.81978595</v>
      </c>
      <c r="V309" s="27">
        <v>11.88463337</v>
      </c>
      <c r="W309">
        <v>5.7759999999999998</v>
      </c>
      <c r="X309">
        <v>5.7759999999999998</v>
      </c>
      <c r="Y309">
        <v>11.82</v>
      </c>
      <c r="Z309">
        <v>0</v>
      </c>
      <c r="AD309">
        <v>30</v>
      </c>
      <c r="AE309" s="57">
        <f t="shared" si="6"/>
        <v>0</v>
      </c>
      <c r="AF309" s="59">
        <v>348.60249769877402</v>
      </c>
      <c r="AG309" s="57">
        <v>341.5092547488552</v>
      </c>
      <c r="AH309" s="57">
        <v>0</v>
      </c>
      <c r="AI309" s="53">
        <v>8.6057903193576313E-2</v>
      </c>
      <c r="AJ309" s="54">
        <v>8.7845349965879851E-2</v>
      </c>
      <c r="AL309" s="30">
        <v>2</v>
      </c>
      <c r="AM309" s="30">
        <v>2.5</v>
      </c>
      <c r="AN309" s="30">
        <v>0.5</v>
      </c>
      <c r="AO309" s="30">
        <v>2.333333333333333</v>
      </c>
      <c r="AP309" s="30">
        <v>0.27272727272727282</v>
      </c>
      <c r="AQ309" s="30">
        <v>0.34090909090909088</v>
      </c>
      <c r="AR309" s="30">
        <v>6.8181818181818191E-2</v>
      </c>
      <c r="AS309" s="30">
        <v>0.31818181818181818</v>
      </c>
      <c r="AT309" s="27">
        <v>0.89</v>
      </c>
      <c r="AU309" s="27">
        <v>3.44</v>
      </c>
      <c r="AV309" s="27">
        <v>2.5499999999999998</v>
      </c>
      <c r="AW309" s="27">
        <v>2.5854166666666671</v>
      </c>
      <c r="AX309">
        <v>2.5854166666666671</v>
      </c>
      <c r="AY309">
        <v>5.9262421145833333</v>
      </c>
      <c r="AZ309" s="62">
        <v>0.58209579444379334</v>
      </c>
      <c r="BA309" s="62">
        <v>0.59418608726221844</v>
      </c>
      <c r="BC309" s="65">
        <v>15</v>
      </c>
      <c r="BD309" s="65">
        <v>4.3028951596788149E-2</v>
      </c>
      <c r="BE309" s="65">
        <v>4.3922674982939933E-2</v>
      </c>
      <c r="BG309">
        <v>8.6951626579728075E-2</v>
      </c>
      <c r="BH309">
        <v>4.3475813289864038E-2</v>
      </c>
      <c r="BI309">
        <v>0.58814094085300583</v>
      </c>
    </row>
    <row r="310" spans="1:61" x14ac:dyDescent="0.3">
      <c r="A310" s="2" t="s">
        <v>241</v>
      </c>
      <c r="B310" s="15" t="s">
        <v>817</v>
      </c>
      <c r="C310" s="15"/>
      <c r="F310" s="2">
        <v>4.2</v>
      </c>
      <c r="G310" s="2" t="s">
        <v>242</v>
      </c>
      <c r="H310" s="11">
        <v>-1</v>
      </c>
      <c r="I310" t="s">
        <v>668</v>
      </c>
      <c r="J310" t="s">
        <v>1174</v>
      </c>
      <c r="L310" s="27">
        <v>0</v>
      </c>
      <c r="M310">
        <v>1</v>
      </c>
      <c r="N310">
        <v>0</v>
      </c>
      <c r="O310" s="2">
        <v>-1</v>
      </c>
      <c r="T310" s="27">
        <v>0</v>
      </c>
      <c r="U310" s="27"/>
      <c r="V310" s="27"/>
      <c r="W310">
        <v>5.7946999999999997</v>
      </c>
      <c r="X310">
        <v>5.7946999999999997</v>
      </c>
      <c r="Y310">
        <v>11.803000000000001</v>
      </c>
      <c r="Z310">
        <v>0</v>
      </c>
      <c r="AD310">
        <v>30</v>
      </c>
      <c r="AE310" s="57">
        <f t="shared" si="6"/>
        <v>0</v>
      </c>
      <c r="AF310" s="59">
        <v>0</v>
      </c>
      <c r="AG310" s="57">
        <v>343.22977251102628</v>
      </c>
      <c r="AH310" s="57">
        <v>0</v>
      </c>
      <c r="AI310" s="53"/>
      <c r="AJ310" s="54">
        <v>8.7405005051058762E-2</v>
      </c>
      <c r="AL310" s="30">
        <v>1.916666666666667</v>
      </c>
      <c r="AM310" s="30">
        <v>2.5</v>
      </c>
      <c r="AN310" s="30">
        <v>0.58333333333333337</v>
      </c>
      <c r="AO310" s="30">
        <v>1.166666666666667</v>
      </c>
      <c r="AP310" s="30">
        <v>0.3108108108108108</v>
      </c>
      <c r="AQ310" s="30">
        <v>0.40540540540540537</v>
      </c>
      <c r="AR310" s="30">
        <v>9.45945945945946E-2</v>
      </c>
      <c r="AS310" s="30">
        <v>0.1891891891891892</v>
      </c>
      <c r="AT310" s="27">
        <v>0.89</v>
      </c>
      <c r="AU310" s="27">
        <v>3.44</v>
      </c>
      <c r="AV310" s="27">
        <v>2.5499999999999998</v>
      </c>
      <c r="AW310" s="27">
        <v>2.59375</v>
      </c>
      <c r="AX310">
        <v>2.59375</v>
      </c>
      <c r="AY310">
        <v>5.9180573645833334</v>
      </c>
      <c r="BA310" s="62">
        <v>0</v>
      </c>
      <c r="BC310" s="65">
        <v>15</v>
      </c>
      <c r="BE310" s="65">
        <v>4.3702502525529381E-2</v>
      </c>
      <c r="BG310">
        <v>8.7405005051058762E-2</v>
      </c>
      <c r="BH310">
        <v>4.3702502525529381E-2</v>
      </c>
      <c r="BI310">
        <v>0</v>
      </c>
    </row>
    <row r="311" spans="1:61" x14ac:dyDescent="0.3">
      <c r="A311" s="2" t="s">
        <v>38</v>
      </c>
      <c r="B311" s="15" t="s">
        <v>718</v>
      </c>
      <c r="C311" s="15"/>
      <c r="F311" s="2">
        <v>3.9</v>
      </c>
      <c r="G311" s="2" t="s">
        <v>242</v>
      </c>
      <c r="H311" s="11" t="s">
        <v>549</v>
      </c>
      <c r="I311" t="s">
        <v>630</v>
      </c>
      <c r="J311"/>
      <c r="L311" s="27">
        <v>1</v>
      </c>
      <c r="M311">
        <v>1</v>
      </c>
      <c r="N311">
        <v>0</v>
      </c>
      <c r="T311" s="27">
        <v>5.8532381300000003</v>
      </c>
      <c r="U311" s="27">
        <v>5.8532371599999999</v>
      </c>
      <c r="V311" s="27">
        <v>11.912811489999999</v>
      </c>
      <c r="W311">
        <v>5.7946</v>
      </c>
      <c r="X311">
        <v>5.7946</v>
      </c>
      <c r="Y311">
        <v>11.787599999999999</v>
      </c>
      <c r="Z311">
        <v>0</v>
      </c>
      <c r="AD311">
        <v>30</v>
      </c>
      <c r="AE311" s="57">
        <f t="shared" si="6"/>
        <v>0</v>
      </c>
      <c r="AF311" s="59">
        <v>353.45760058531442</v>
      </c>
      <c r="AG311" s="57">
        <v>342.77011164986573</v>
      </c>
      <c r="AH311" s="57">
        <v>0</v>
      </c>
      <c r="AI311" s="53">
        <v>8.487580957467307E-2</v>
      </c>
      <c r="AJ311" s="54">
        <v>8.752221672887435E-2</v>
      </c>
      <c r="AL311" s="30">
        <v>1.833333333333333</v>
      </c>
      <c r="AM311" s="30">
        <v>2.5</v>
      </c>
      <c r="AN311" s="30">
        <v>0.66666666666666663</v>
      </c>
      <c r="AO311" s="30">
        <v>0</v>
      </c>
      <c r="AP311" s="30">
        <v>0.36666666666666659</v>
      </c>
      <c r="AQ311" s="30">
        <v>0.5</v>
      </c>
      <c r="AR311" s="30">
        <v>0.1333333333333333</v>
      </c>
      <c r="AS311" s="30">
        <v>0</v>
      </c>
      <c r="AT311" s="27">
        <v>0.89</v>
      </c>
      <c r="AU311" s="27">
        <v>3.44</v>
      </c>
      <c r="AV311" s="27">
        <v>2.5499999999999998</v>
      </c>
      <c r="AW311" s="27">
        <v>2.6020833333333329</v>
      </c>
      <c r="AX311">
        <v>2.6020833333333329</v>
      </c>
      <c r="AY311">
        <v>5.9098726145833336</v>
      </c>
      <c r="AZ311" s="62">
        <v>0.57410011132036598</v>
      </c>
      <c r="BA311" s="62">
        <v>0.59200041353179045</v>
      </c>
      <c r="BC311" s="65">
        <v>15</v>
      </c>
      <c r="BD311" s="65">
        <v>4.2437904787336528E-2</v>
      </c>
      <c r="BE311" s="65">
        <v>4.3761108364437168E-2</v>
      </c>
      <c r="BG311">
        <v>8.619901315177371E-2</v>
      </c>
      <c r="BH311">
        <v>4.3099506575886848E-2</v>
      </c>
      <c r="BI311">
        <v>0.58305026242607827</v>
      </c>
    </row>
    <row r="312" spans="1:61" x14ac:dyDescent="0.3">
      <c r="A312" s="2" t="s">
        <v>244</v>
      </c>
      <c r="B312" s="15" t="s">
        <v>818</v>
      </c>
      <c r="C312" s="15"/>
      <c r="F312" s="2">
        <v>3.03</v>
      </c>
      <c r="G312" s="2" t="s">
        <v>243</v>
      </c>
      <c r="H312" s="11" t="s">
        <v>595</v>
      </c>
      <c r="I312" t="s">
        <v>669</v>
      </c>
      <c r="J312"/>
      <c r="L312" s="27">
        <v>40</v>
      </c>
      <c r="M312">
        <v>2</v>
      </c>
      <c r="N312">
        <v>0</v>
      </c>
      <c r="T312" s="27">
        <v>10.442762460000001</v>
      </c>
      <c r="U312" s="27">
        <v>9.9768317300000007</v>
      </c>
      <c r="V312" s="27">
        <v>10.791803529999999</v>
      </c>
      <c r="W312">
        <v>3.22</v>
      </c>
      <c r="X312">
        <v>3.22</v>
      </c>
      <c r="Y312">
        <v>5.2</v>
      </c>
      <c r="Z312">
        <v>0</v>
      </c>
      <c r="AD312">
        <v>2</v>
      </c>
      <c r="AE312" s="57">
        <f t="shared" si="6"/>
        <v>0</v>
      </c>
      <c r="AF312" s="59">
        <v>1118.3380703947059</v>
      </c>
      <c r="AG312" s="57">
        <v>46.692348542312601</v>
      </c>
      <c r="AH312" s="57">
        <v>0</v>
      </c>
      <c r="AI312" s="53">
        <v>7.1534719346328615E-2</v>
      </c>
      <c r="AJ312" s="54">
        <v>8.566714086731364E-2</v>
      </c>
      <c r="AL312" s="30">
        <v>2</v>
      </c>
      <c r="AM312" s="30">
        <v>2</v>
      </c>
      <c r="AN312" s="30">
        <v>5</v>
      </c>
      <c r="AO312" s="30">
        <v>0</v>
      </c>
      <c r="AP312" s="30">
        <v>0.22222222222222221</v>
      </c>
      <c r="AQ312" s="30">
        <v>0.22222222222222221</v>
      </c>
      <c r="AR312" s="30">
        <v>0.55555555555555558</v>
      </c>
      <c r="AS312" s="30">
        <v>0</v>
      </c>
      <c r="AT312" s="27">
        <v>1.65</v>
      </c>
      <c r="AU312" s="27">
        <v>3.44</v>
      </c>
      <c r="AV312" s="27">
        <v>1.79</v>
      </c>
      <c r="AW312" s="27">
        <v>2.5449999999999999</v>
      </c>
      <c r="AX312">
        <v>2.5449999999999999</v>
      </c>
      <c r="AY312">
        <v>5.9633393249999997</v>
      </c>
      <c r="AZ312" s="62">
        <v>0.40179973947095132</v>
      </c>
      <c r="BA312" s="62">
        <v>0.48117942163247568</v>
      </c>
      <c r="BC312" s="65">
        <v>1</v>
      </c>
      <c r="BD312" s="65">
        <v>3.5767359673164308E-2</v>
      </c>
      <c r="BE312" s="65">
        <v>4.283357043365682E-2</v>
      </c>
      <c r="BG312">
        <v>7.8600930106821121E-2</v>
      </c>
      <c r="BH312">
        <v>3.930046505341056E-2</v>
      </c>
      <c r="BI312">
        <v>0.4414895805517135</v>
      </c>
    </row>
    <row r="313" spans="1:61" x14ac:dyDescent="0.3">
      <c r="A313" s="2" t="s">
        <v>244</v>
      </c>
      <c r="B313" s="15" t="s">
        <v>818</v>
      </c>
      <c r="C313" s="15"/>
      <c r="D313" s="2" t="s">
        <v>892</v>
      </c>
      <c r="E313" s="2">
        <v>1</v>
      </c>
      <c r="F313" s="2">
        <v>2.96</v>
      </c>
      <c r="G313" s="2" t="s">
        <v>243</v>
      </c>
      <c r="H313" s="11" t="s">
        <v>595</v>
      </c>
      <c r="I313" t="s">
        <v>669</v>
      </c>
      <c r="J313"/>
      <c r="L313" s="27">
        <v>40</v>
      </c>
      <c r="M313">
        <v>2</v>
      </c>
      <c r="N313">
        <v>0</v>
      </c>
      <c r="T313" s="27">
        <v>10.442762460000001</v>
      </c>
      <c r="U313" s="27">
        <v>9.9768317300000007</v>
      </c>
      <c r="V313" s="27">
        <v>10.791803529999999</v>
      </c>
      <c r="W313">
        <v>3.22</v>
      </c>
      <c r="X313">
        <v>3.22</v>
      </c>
      <c r="Y313">
        <v>5.2</v>
      </c>
      <c r="Z313">
        <v>0</v>
      </c>
      <c r="AD313">
        <v>2</v>
      </c>
      <c r="AE313" s="57">
        <f t="shared" si="6"/>
        <v>0</v>
      </c>
      <c r="AF313" s="59">
        <v>1118.3380703947059</v>
      </c>
      <c r="AG313" s="57">
        <v>46.692348542312601</v>
      </c>
      <c r="AH313" s="57">
        <v>0</v>
      </c>
      <c r="AI313" s="53">
        <v>7.1534719346328615E-2</v>
      </c>
      <c r="AJ313" s="54">
        <v>8.566714086731364E-2</v>
      </c>
      <c r="AL313" s="30">
        <v>2</v>
      </c>
      <c r="AM313" s="30">
        <v>2</v>
      </c>
      <c r="AN313" s="30">
        <v>5</v>
      </c>
      <c r="AO313" s="30">
        <v>0</v>
      </c>
      <c r="AP313" s="30">
        <v>0.22222222222222221</v>
      </c>
      <c r="AQ313" s="30">
        <v>0.22222222222222221</v>
      </c>
      <c r="AR313" s="30">
        <v>0.55555555555555558</v>
      </c>
      <c r="AS313" s="30">
        <v>0</v>
      </c>
      <c r="AT313" s="27">
        <v>1.65</v>
      </c>
      <c r="AU313" s="27">
        <v>3.44</v>
      </c>
      <c r="AV313" s="27">
        <v>1.79</v>
      </c>
      <c r="AW313" s="27">
        <v>2.5449999999999999</v>
      </c>
      <c r="AX313">
        <v>2.5449999999999999</v>
      </c>
      <c r="AY313">
        <v>5.9633393249999997</v>
      </c>
      <c r="AZ313" s="62">
        <v>0.40179973947095132</v>
      </c>
      <c r="BA313" s="62">
        <v>0.48117942163247568</v>
      </c>
      <c r="BC313" s="65">
        <v>1</v>
      </c>
      <c r="BD313" s="65">
        <v>3.5767359673164308E-2</v>
      </c>
      <c r="BE313" s="65">
        <v>4.283357043365682E-2</v>
      </c>
      <c r="BG313">
        <v>7.8600930106821121E-2</v>
      </c>
      <c r="BH313">
        <v>3.930046505341056E-2</v>
      </c>
      <c r="BI313">
        <v>0.4414895805517135</v>
      </c>
    </row>
    <row r="314" spans="1:61" x14ac:dyDescent="0.3">
      <c r="A314" s="2" t="s">
        <v>244</v>
      </c>
      <c r="B314" s="15" t="s">
        <v>818</v>
      </c>
      <c r="C314" s="15"/>
      <c r="D314" s="2" t="s">
        <v>892</v>
      </c>
      <c r="E314" s="2">
        <v>3</v>
      </c>
      <c r="F314" s="2">
        <v>3.14</v>
      </c>
      <c r="G314" s="2" t="s">
        <v>243</v>
      </c>
      <c r="H314" s="11" t="s">
        <v>595</v>
      </c>
      <c r="I314" t="s">
        <v>669</v>
      </c>
      <c r="J314"/>
      <c r="L314" s="27">
        <v>40</v>
      </c>
      <c r="M314">
        <v>2</v>
      </c>
      <c r="N314">
        <v>0</v>
      </c>
      <c r="T314" s="27">
        <v>10.442762460000001</v>
      </c>
      <c r="U314" s="27">
        <v>9.9768317300000007</v>
      </c>
      <c r="V314" s="27">
        <v>10.791803529999999</v>
      </c>
      <c r="W314">
        <v>3.22</v>
      </c>
      <c r="X314">
        <v>3.22</v>
      </c>
      <c r="Y314">
        <v>5.2</v>
      </c>
      <c r="Z314">
        <v>0</v>
      </c>
      <c r="AD314">
        <v>2</v>
      </c>
      <c r="AE314" s="57">
        <f t="shared" si="6"/>
        <v>0</v>
      </c>
      <c r="AF314" s="59">
        <v>1118.3380703947059</v>
      </c>
      <c r="AG314" s="57">
        <v>46.692348542312601</v>
      </c>
      <c r="AH314" s="57">
        <v>0</v>
      </c>
      <c r="AI314" s="53">
        <v>7.1534719346328615E-2</v>
      </c>
      <c r="AJ314" s="54">
        <v>8.566714086731364E-2</v>
      </c>
      <c r="AL314" s="30">
        <v>2</v>
      </c>
      <c r="AM314" s="30">
        <v>2</v>
      </c>
      <c r="AN314" s="30">
        <v>5</v>
      </c>
      <c r="AO314" s="30">
        <v>0</v>
      </c>
      <c r="AP314" s="30">
        <v>0.22222222222222221</v>
      </c>
      <c r="AQ314" s="30">
        <v>0.22222222222222221</v>
      </c>
      <c r="AR314" s="30">
        <v>0.55555555555555558</v>
      </c>
      <c r="AS314" s="30">
        <v>0</v>
      </c>
      <c r="AT314" s="27">
        <v>1.65</v>
      </c>
      <c r="AU314" s="27">
        <v>3.44</v>
      </c>
      <c r="AV314" s="27">
        <v>1.79</v>
      </c>
      <c r="AW314" s="27">
        <v>2.5449999999999999</v>
      </c>
      <c r="AX314">
        <v>2.5449999999999999</v>
      </c>
      <c r="AY314">
        <v>5.9633393249999997</v>
      </c>
      <c r="AZ314" s="62">
        <v>0.40179973947095132</v>
      </c>
      <c r="BA314" s="62">
        <v>0.48117942163247568</v>
      </c>
      <c r="BC314" s="65">
        <v>1</v>
      </c>
      <c r="BD314" s="65">
        <v>3.5767359673164308E-2</v>
      </c>
      <c r="BE314" s="65">
        <v>4.283357043365682E-2</v>
      </c>
      <c r="BG314">
        <v>7.8600930106821121E-2</v>
      </c>
      <c r="BH314">
        <v>3.930046505341056E-2</v>
      </c>
      <c r="BI314">
        <v>0.4414895805517135</v>
      </c>
    </row>
    <row r="315" spans="1:61" x14ac:dyDescent="0.3">
      <c r="A315" s="2" t="s">
        <v>246</v>
      </c>
      <c r="B315" s="15" t="s">
        <v>819</v>
      </c>
      <c r="C315" s="15"/>
      <c r="F315" s="2">
        <v>2.3199999999999998</v>
      </c>
      <c r="G315" s="2" t="s">
        <v>245</v>
      </c>
      <c r="H315" s="11" t="s">
        <v>596</v>
      </c>
      <c r="I315" t="s">
        <v>670</v>
      </c>
      <c r="J315" t="s">
        <v>1177</v>
      </c>
      <c r="L315" s="27">
        <v>1</v>
      </c>
      <c r="M315">
        <v>2</v>
      </c>
      <c r="N315">
        <v>0</v>
      </c>
      <c r="T315" s="27">
        <v>4.2561477500000002</v>
      </c>
      <c r="U315" s="27">
        <v>4.2561477500000002</v>
      </c>
      <c r="V315" s="27">
        <v>5.9211799999999997</v>
      </c>
      <c r="W315">
        <v>4.1500000000000004</v>
      </c>
      <c r="X315">
        <v>4.1500000000000004</v>
      </c>
      <c r="Y315">
        <v>6.7370000000000001</v>
      </c>
      <c r="Z315">
        <v>0</v>
      </c>
      <c r="AD315">
        <v>0</v>
      </c>
      <c r="AE315" s="57">
        <f t="shared" si="6"/>
        <v>0</v>
      </c>
      <c r="AF315" s="59">
        <v>92.890714642371009</v>
      </c>
      <c r="AG315" s="57">
        <v>100.4831803948563</v>
      </c>
      <c r="AH315" s="57">
        <v>0</v>
      </c>
      <c r="AI315" s="53">
        <v>0</v>
      </c>
      <c r="AJ315" s="54">
        <v>0</v>
      </c>
      <c r="AL315" s="30">
        <v>2</v>
      </c>
      <c r="AM315" s="30">
        <v>2</v>
      </c>
      <c r="AN315" s="30">
        <v>5</v>
      </c>
      <c r="AO315" s="30">
        <v>0</v>
      </c>
      <c r="AP315" s="30">
        <v>0.22222222222222221</v>
      </c>
      <c r="AQ315" s="30">
        <v>0.22222222222222221</v>
      </c>
      <c r="AR315" s="30">
        <v>0.55555555555555558</v>
      </c>
      <c r="AS315" s="30">
        <v>0</v>
      </c>
      <c r="AT315" s="27">
        <v>1.69</v>
      </c>
      <c r="AU315" s="27">
        <v>2.58</v>
      </c>
      <c r="AV315" s="27">
        <v>0.89000000000000012</v>
      </c>
      <c r="AW315" s="27">
        <v>2.1349999999999998</v>
      </c>
      <c r="AX315">
        <v>2.1349999999999998</v>
      </c>
      <c r="AY315">
        <v>5.1777336280000004</v>
      </c>
      <c r="AZ315" s="62">
        <v>0.2799432770686035</v>
      </c>
      <c r="BA315" s="62">
        <v>0.51758176769574038</v>
      </c>
      <c r="BC315" s="65">
        <v>0</v>
      </c>
      <c r="BD315" s="65">
        <v>0</v>
      </c>
      <c r="BE315" s="65">
        <v>0</v>
      </c>
      <c r="BG315">
        <v>0</v>
      </c>
      <c r="BH315">
        <v>0</v>
      </c>
      <c r="BI315">
        <v>0.39876252238217191</v>
      </c>
    </row>
    <row r="316" spans="1:61" x14ac:dyDescent="0.3">
      <c r="A316" s="5" t="s">
        <v>247</v>
      </c>
      <c r="B316" s="48" t="s">
        <v>944</v>
      </c>
      <c r="C316" s="41"/>
      <c r="D316" s="5"/>
      <c r="E316" s="5"/>
      <c r="F316" s="5">
        <v>2.41</v>
      </c>
      <c r="G316" s="5" t="s">
        <v>245</v>
      </c>
      <c r="H316" s="42">
        <v>-2</v>
      </c>
      <c r="I316" s="5">
        <v>-1</v>
      </c>
      <c r="J316" s="5"/>
      <c r="K316" s="5"/>
      <c r="L316" s="43">
        <v>0</v>
      </c>
      <c r="M316">
        <v>0</v>
      </c>
      <c r="N316">
        <v>0</v>
      </c>
      <c r="O316" s="5">
        <v>-1</v>
      </c>
      <c r="P316" s="5"/>
      <c r="Q316" s="5"/>
      <c r="R316" s="5"/>
      <c r="S316" s="5"/>
      <c r="T316" s="43">
        <v>0</v>
      </c>
      <c r="U316" s="43"/>
      <c r="V316" s="43"/>
      <c r="W316">
        <v>0</v>
      </c>
      <c r="Z316">
        <v>0</v>
      </c>
      <c r="AC316" s="5"/>
      <c r="AD316" s="5">
        <v>0</v>
      </c>
      <c r="AE316" s="57">
        <f t="shared" si="6"/>
        <v>0</v>
      </c>
      <c r="AF316" s="59">
        <v>0</v>
      </c>
      <c r="AG316" s="57">
        <v>0</v>
      </c>
      <c r="AH316" s="57">
        <v>0</v>
      </c>
      <c r="AI316" s="53"/>
      <c r="AL316" s="5">
        <v>2</v>
      </c>
      <c r="AM316" s="5">
        <v>0</v>
      </c>
      <c r="AN316" s="5">
        <v>10</v>
      </c>
      <c r="AO316" s="5">
        <v>0</v>
      </c>
      <c r="AP316" s="5">
        <v>0.16666666666666671</v>
      </c>
      <c r="AQ316" s="5">
        <v>0</v>
      </c>
      <c r="AR316" s="5">
        <v>0.83333333333333337</v>
      </c>
      <c r="AS316" s="5">
        <v>0</v>
      </c>
      <c r="AT316" s="43">
        <v>1.65</v>
      </c>
      <c r="AU316" s="43">
        <v>1.69</v>
      </c>
      <c r="AV316" s="43">
        <v>4.0000000000000042E-2</v>
      </c>
      <c r="AW316" s="43">
        <v>1.6859999999999999</v>
      </c>
      <c r="AX316" s="5">
        <v>1.6859999999999999</v>
      </c>
      <c r="AY316" s="5">
        <v>4.1619288499999998</v>
      </c>
      <c r="BC316" s="65">
        <v>0</v>
      </c>
      <c r="BG316">
        <v>0</v>
      </c>
      <c r="BH316">
        <v>0</v>
      </c>
      <c r="BI316">
        <v>0</v>
      </c>
    </row>
    <row r="317" spans="1:61" x14ac:dyDescent="0.3">
      <c r="A317" s="5" t="s">
        <v>252</v>
      </c>
      <c r="B317" s="48" t="s">
        <v>945</v>
      </c>
      <c r="C317" s="41"/>
      <c r="D317" s="5"/>
      <c r="E317" s="5"/>
      <c r="F317" s="5">
        <v>2.54</v>
      </c>
      <c r="G317" s="5" t="s">
        <v>245</v>
      </c>
      <c r="H317" s="42">
        <v>-2</v>
      </c>
      <c r="I317" s="5">
        <v>-1</v>
      </c>
      <c r="J317" s="5"/>
      <c r="K317" s="5"/>
      <c r="L317" s="43">
        <v>0</v>
      </c>
      <c r="M317">
        <v>0</v>
      </c>
      <c r="N317">
        <v>0</v>
      </c>
      <c r="O317" s="5">
        <v>-1</v>
      </c>
      <c r="P317" s="5"/>
      <c r="Q317" s="5"/>
      <c r="R317" s="5"/>
      <c r="S317" s="5"/>
      <c r="T317" s="43">
        <v>0</v>
      </c>
      <c r="U317" s="43"/>
      <c r="V317" s="43"/>
      <c r="W317">
        <v>0</v>
      </c>
      <c r="Z317">
        <v>0</v>
      </c>
      <c r="AC317" s="5"/>
      <c r="AD317" s="5">
        <v>0</v>
      </c>
      <c r="AE317" s="57">
        <f t="shared" si="6"/>
        <v>0</v>
      </c>
      <c r="AF317" s="59">
        <v>0</v>
      </c>
      <c r="AG317" s="57">
        <v>0</v>
      </c>
      <c r="AH317" s="57">
        <v>0</v>
      </c>
      <c r="AI317" s="53"/>
      <c r="AL317" s="5">
        <v>2</v>
      </c>
      <c r="AM317" s="5">
        <v>0</v>
      </c>
      <c r="AN317" s="5">
        <v>10</v>
      </c>
      <c r="AO317" s="5">
        <v>0</v>
      </c>
      <c r="AP317" s="5">
        <v>0.16666666666666671</v>
      </c>
      <c r="AQ317" s="5">
        <v>0</v>
      </c>
      <c r="AR317" s="5">
        <v>0.83333333333333348</v>
      </c>
      <c r="AS317" s="5">
        <v>0</v>
      </c>
      <c r="AT317" s="43">
        <v>1.65</v>
      </c>
      <c r="AU317" s="43">
        <v>1.69</v>
      </c>
      <c r="AV317" s="43">
        <v>4.0000000000000042E-2</v>
      </c>
      <c r="AW317" s="43">
        <v>1.6779999999999999</v>
      </c>
      <c r="AX317" s="5">
        <v>1.6779999999999999</v>
      </c>
      <c r="AY317" s="5">
        <v>4.2119665499999996</v>
      </c>
      <c r="BC317" s="65">
        <v>0</v>
      </c>
      <c r="BG317">
        <v>0</v>
      </c>
      <c r="BH317">
        <v>0</v>
      </c>
      <c r="BI317">
        <v>0</v>
      </c>
    </row>
    <row r="318" spans="1:61" x14ac:dyDescent="0.3">
      <c r="A318" s="5" t="s">
        <v>251</v>
      </c>
      <c r="B318" s="48" t="s">
        <v>946</v>
      </c>
      <c r="C318" s="41"/>
      <c r="D318" s="5"/>
      <c r="E318" s="5"/>
      <c r="F318" s="5">
        <v>2.68</v>
      </c>
      <c r="G318" s="5" t="s">
        <v>245</v>
      </c>
      <c r="H318" s="42">
        <v>-2</v>
      </c>
      <c r="I318" s="5">
        <v>-1</v>
      </c>
      <c r="J318" s="5"/>
      <c r="K318" s="5"/>
      <c r="L318" s="43">
        <v>0</v>
      </c>
      <c r="M318">
        <v>0</v>
      </c>
      <c r="N318">
        <v>0</v>
      </c>
      <c r="O318" s="5">
        <v>-1</v>
      </c>
      <c r="P318" s="5"/>
      <c r="Q318" s="5"/>
      <c r="R318" s="5"/>
      <c r="S318" s="5"/>
      <c r="T318" s="43">
        <v>0</v>
      </c>
      <c r="U318" s="43"/>
      <c r="V318" s="43"/>
      <c r="W318">
        <v>0</v>
      </c>
      <c r="Z318">
        <v>0</v>
      </c>
      <c r="AC318" s="5"/>
      <c r="AD318" s="5">
        <v>0</v>
      </c>
      <c r="AE318" s="57">
        <f t="shared" si="6"/>
        <v>0</v>
      </c>
      <c r="AF318" s="59">
        <v>0</v>
      </c>
      <c r="AG318" s="57">
        <v>0</v>
      </c>
      <c r="AH318" s="57">
        <v>0</v>
      </c>
      <c r="AI318" s="53"/>
      <c r="AL318" s="5">
        <v>2</v>
      </c>
      <c r="AM318" s="5">
        <v>0</v>
      </c>
      <c r="AN318" s="5">
        <v>10</v>
      </c>
      <c r="AO318" s="5">
        <v>0</v>
      </c>
      <c r="AP318" s="5">
        <v>0.16666666666666671</v>
      </c>
      <c r="AQ318" s="5">
        <v>0</v>
      </c>
      <c r="AR318" s="5">
        <v>0.83333333333333337</v>
      </c>
      <c r="AS318" s="5">
        <v>0</v>
      </c>
      <c r="AT318" s="43">
        <v>1.65</v>
      </c>
      <c r="AU318" s="43">
        <v>1.69</v>
      </c>
      <c r="AV318" s="43">
        <v>4.0000000000000042E-2</v>
      </c>
      <c r="AW318" s="43">
        <v>1.67</v>
      </c>
      <c r="AX318" s="5">
        <v>1.67</v>
      </c>
      <c r="AY318" s="5">
        <v>4.2620042500000004</v>
      </c>
      <c r="BC318" s="65">
        <v>0</v>
      </c>
      <c r="BG318">
        <v>0</v>
      </c>
      <c r="BH318">
        <v>0</v>
      </c>
      <c r="BI318">
        <v>0</v>
      </c>
    </row>
    <row r="319" spans="1:61" x14ac:dyDescent="0.3">
      <c r="A319" s="5" t="s">
        <v>250</v>
      </c>
      <c r="B319" s="48" t="s">
        <v>947</v>
      </c>
      <c r="C319" s="41"/>
      <c r="D319" s="5"/>
      <c r="E319" s="5"/>
      <c r="F319" s="5">
        <v>2.91</v>
      </c>
      <c r="G319" s="5" t="s">
        <v>245</v>
      </c>
      <c r="H319" s="42">
        <v>-2</v>
      </c>
      <c r="I319" s="5">
        <v>-1</v>
      </c>
      <c r="J319" s="5"/>
      <c r="K319" s="5"/>
      <c r="L319" s="43">
        <v>0</v>
      </c>
      <c r="M319">
        <v>0</v>
      </c>
      <c r="N319">
        <v>0</v>
      </c>
      <c r="O319" s="5">
        <v>-1</v>
      </c>
      <c r="P319" s="5"/>
      <c r="Q319" s="5"/>
      <c r="R319" s="5"/>
      <c r="S319" s="5"/>
      <c r="T319" s="43">
        <v>0</v>
      </c>
      <c r="U319" s="43"/>
      <c r="V319" s="43"/>
      <c r="W319">
        <v>0</v>
      </c>
      <c r="Z319">
        <v>0</v>
      </c>
      <c r="AC319" s="5"/>
      <c r="AD319" s="5">
        <v>0</v>
      </c>
      <c r="AE319" s="57">
        <f t="shared" si="6"/>
        <v>0</v>
      </c>
      <c r="AF319" s="59">
        <v>0</v>
      </c>
      <c r="AG319" s="57">
        <v>0</v>
      </c>
      <c r="AH319" s="57">
        <v>0</v>
      </c>
      <c r="AI319" s="53"/>
      <c r="AL319" s="5">
        <v>2</v>
      </c>
      <c r="AM319" s="5">
        <v>0</v>
      </c>
      <c r="AN319" s="5">
        <v>10</v>
      </c>
      <c r="AO319" s="5">
        <v>0</v>
      </c>
      <c r="AP319" s="5">
        <v>0.16666666666666671</v>
      </c>
      <c r="AQ319" s="5">
        <v>0</v>
      </c>
      <c r="AR319" s="5">
        <v>0.83333333333333348</v>
      </c>
      <c r="AS319" s="5">
        <v>0</v>
      </c>
      <c r="AT319" s="43">
        <v>1.65</v>
      </c>
      <c r="AU319" s="43">
        <v>1.69</v>
      </c>
      <c r="AV319" s="43">
        <v>4.0000000000000042E-2</v>
      </c>
      <c r="AW319" s="43">
        <v>1.6619999999999999</v>
      </c>
      <c r="AX319" s="5">
        <v>1.6619999999999999</v>
      </c>
      <c r="AY319" s="5">
        <v>4.3120419500000002</v>
      </c>
      <c r="BC319" s="65">
        <v>0</v>
      </c>
      <c r="BG319">
        <v>0</v>
      </c>
      <c r="BH319">
        <v>0</v>
      </c>
      <c r="BI319">
        <v>0</v>
      </c>
    </row>
    <row r="320" spans="1:61" x14ac:dyDescent="0.3">
      <c r="A320" s="5" t="s">
        <v>249</v>
      </c>
      <c r="B320" s="48" t="s">
        <v>948</v>
      </c>
      <c r="C320" s="41"/>
      <c r="D320" s="5"/>
      <c r="E320" s="5"/>
      <c r="F320" s="5">
        <v>3.36</v>
      </c>
      <c r="G320" s="5" t="s">
        <v>245</v>
      </c>
      <c r="H320" s="42">
        <v>-2</v>
      </c>
      <c r="I320" s="5">
        <v>-1</v>
      </c>
      <c r="J320" s="5"/>
      <c r="K320" s="5"/>
      <c r="L320" s="43">
        <v>0</v>
      </c>
      <c r="M320">
        <v>0</v>
      </c>
      <c r="N320">
        <v>0</v>
      </c>
      <c r="O320" s="5">
        <v>-1</v>
      </c>
      <c r="P320" s="5"/>
      <c r="Q320" s="5"/>
      <c r="R320" s="5"/>
      <c r="S320" s="5"/>
      <c r="T320" s="43">
        <v>0</v>
      </c>
      <c r="U320" s="43"/>
      <c r="V320" s="43"/>
      <c r="W320">
        <v>0</v>
      </c>
      <c r="Z320">
        <v>0</v>
      </c>
      <c r="AC320" s="5"/>
      <c r="AD320" s="5">
        <v>0</v>
      </c>
      <c r="AE320" s="57">
        <f t="shared" si="6"/>
        <v>0</v>
      </c>
      <c r="AF320" s="59">
        <v>0</v>
      </c>
      <c r="AG320" s="57">
        <v>0</v>
      </c>
      <c r="AH320" s="57">
        <v>0</v>
      </c>
      <c r="AI320" s="53"/>
      <c r="AL320" s="5">
        <v>2</v>
      </c>
      <c r="AM320" s="5">
        <v>0</v>
      </c>
      <c r="AN320" s="5">
        <v>10</v>
      </c>
      <c r="AO320" s="5">
        <v>0</v>
      </c>
      <c r="AP320" s="5">
        <v>0.16666666666666671</v>
      </c>
      <c r="AQ320" s="5">
        <v>0</v>
      </c>
      <c r="AR320" s="5">
        <v>0.83333333333333337</v>
      </c>
      <c r="AS320" s="5">
        <v>0</v>
      </c>
      <c r="AT320" s="43">
        <v>1.65</v>
      </c>
      <c r="AU320" s="43">
        <v>1.69</v>
      </c>
      <c r="AV320" s="43">
        <v>4.0000000000000042E-2</v>
      </c>
      <c r="AW320" s="43">
        <v>1.6539999999999999</v>
      </c>
      <c r="AX320" s="5">
        <v>1.6539999999999999</v>
      </c>
      <c r="AY320" s="5">
        <v>4.3620796500000001</v>
      </c>
      <c r="BC320" s="65">
        <v>0</v>
      </c>
      <c r="BG320">
        <v>0</v>
      </c>
      <c r="BH320">
        <v>0</v>
      </c>
      <c r="BI320">
        <v>0</v>
      </c>
    </row>
    <row r="321" spans="1:61" x14ac:dyDescent="0.3">
      <c r="A321" s="2" t="s">
        <v>248</v>
      </c>
      <c r="B321" s="15" t="s">
        <v>820</v>
      </c>
      <c r="C321" s="15"/>
      <c r="F321" s="2">
        <v>3.6</v>
      </c>
      <c r="G321" s="2" t="s">
        <v>245</v>
      </c>
      <c r="H321" s="11" t="s">
        <v>597</v>
      </c>
      <c r="I321" t="s">
        <v>671</v>
      </c>
      <c r="J321" t="s">
        <v>1176</v>
      </c>
      <c r="L321" s="27">
        <v>50</v>
      </c>
      <c r="M321">
        <v>2</v>
      </c>
      <c r="N321">
        <v>0</v>
      </c>
      <c r="T321" s="27">
        <v>12.345150759999999</v>
      </c>
      <c r="U321" s="27">
        <v>15.34169717</v>
      </c>
      <c r="V321" s="27">
        <v>13.410947439999999</v>
      </c>
      <c r="W321">
        <v>3.8</v>
      </c>
      <c r="X321">
        <v>3.8</v>
      </c>
      <c r="Y321">
        <v>6.23</v>
      </c>
      <c r="Z321">
        <v>0</v>
      </c>
      <c r="AD321">
        <v>0</v>
      </c>
      <c r="AE321" s="57">
        <f t="shared" si="6"/>
        <v>0</v>
      </c>
      <c r="AF321" s="59">
        <v>2502.9167389596269</v>
      </c>
      <c r="AG321" s="57">
        <v>77.908684554932648</v>
      </c>
      <c r="AH321" s="57">
        <v>0</v>
      </c>
      <c r="AI321" s="53">
        <v>0</v>
      </c>
      <c r="AJ321" s="54">
        <v>0</v>
      </c>
      <c r="AL321" s="30">
        <v>2</v>
      </c>
      <c r="AM321" s="30">
        <v>2</v>
      </c>
      <c r="AN321" s="30">
        <v>5</v>
      </c>
      <c r="AO321" s="30">
        <v>0</v>
      </c>
      <c r="AP321" s="30">
        <v>0.22222222222222221</v>
      </c>
      <c r="AQ321" s="30">
        <v>0.22222222222222221</v>
      </c>
      <c r="AR321" s="30">
        <v>0.55555555555555558</v>
      </c>
      <c r="AS321" s="30">
        <v>0</v>
      </c>
      <c r="AT321" s="27">
        <v>1.65</v>
      </c>
      <c r="AU321" s="27">
        <v>2.58</v>
      </c>
      <c r="AV321" s="27">
        <v>0.93000000000000016</v>
      </c>
      <c r="AW321" s="27">
        <v>2.1150000000000002</v>
      </c>
      <c r="AX321">
        <v>2.1150000000000002</v>
      </c>
      <c r="AY321">
        <v>5.3028278780000004</v>
      </c>
      <c r="AZ321" s="62">
        <v>0.46813521899838401</v>
      </c>
      <c r="BA321" s="62">
        <v>0.6015778510039812</v>
      </c>
      <c r="BC321" s="65">
        <v>0</v>
      </c>
      <c r="BD321" s="65">
        <v>0</v>
      </c>
      <c r="BE321" s="65">
        <v>0</v>
      </c>
      <c r="BG321">
        <v>0</v>
      </c>
      <c r="BH321">
        <v>0</v>
      </c>
      <c r="BI321">
        <v>0.53485653500118258</v>
      </c>
    </row>
    <row r="322" spans="1:61" x14ac:dyDescent="0.3">
      <c r="A322" s="2" t="s">
        <v>15</v>
      </c>
      <c r="B322" s="15" t="s">
        <v>704</v>
      </c>
      <c r="C322" s="15"/>
      <c r="F322" s="2">
        <v>4.49</v>
      </c>
      <c r="G322" s="2" t="s">
        <v>253</v>
      </c>
      <c r="H322" s="11" t="s">
        <v>537</v>
      </c>
      <c r="I322" t="s">
        <v>618</v>
      </c>
      <c r="J322"/>
      <c r="L322" s="27">
        <v>4</v>
      </c>
      <c r="M322">
        <v>4</v>
      </c>
      <c r="N322">
        <v>0</v>
      </c>
      <c r="T322" s="27">
        <v>5.63450966</v>
      </c>
      <c r="U322" s="27">
        <v>7.6422105</v>
      </c>
      <c r="V322" s="27">
        <v>11.066420430000001</v>
      </c>
      <c r="W322">
        <v>11.013</v>
      </c>
      <c r="X322">
        <v>7.6319999999999997</v>
      </c>
      <c r="Y322">
        <v>5.6210000000000004</v>
      </c>
      <c r="Z322">
        <v>0</v>
      </c>
      <c r="AD322">
        <v>12</v>
      </c>
      <c r="AE322" s="57">
        <f t="shared" si="6"/>
        <v>0</v>
      </c>
      <c r="AF322" s="59">
        <v>476.5212686940929</v>
      </c>
      <c r="AG322" s="57">
        <v>472.45188513599999</v>
      </c>
      <c r="AH322" s="57">
        <v>0</v>
      </c>
      <c r="AI322" s="53">
        <v>0.1007300264509579</v>
      </c>
      <c r="AJ322" s="54">
        <v>0.1015976473163669</v>
      </c>
      <c r="AL322" s="30">
        <v>2</v>
      </c>
      <c r="AM322" s="30">
        <v>2.666666666666667</v>
      </c>
      <c r="AN322" s="30">
        <v>0.66666666666666663</v>
      </c>
      <c r="AO322" s="30">
        <v>3.1111111111111112</v>
      </c>
      <c r="AP322" s="30">
        <v>0.23684210526315791</v>
      </c>
      <c r="AQ322" s="30">
        <v>0.31578947368421051</v>
      </c>
      <c r="AR322" s="30">
        <v>7.8947368421052627E-2</v>
      </c>
      <c r="AS322" s="30">
        <v>0.36842105263157893</v>
      </c>
      <c r="AT322" s="27">
        <v>0.95</v>
      </c>
      <c r="AU322" s="27">
        <v>3.44</v>
      </c>
      <c r="AV322" s="27">
        <v>2.4900000000000002</v>
      </c>
      <c r="AW322" s="27">
        <v>2.7322222222222221</v>
      </c>
      <c r="AX322">
        <v>2.7322222222222221</v>
      </c>
      <c r="AY322">
        <v>6.2204042916666662</v>
      </c>
      <c r="AZ322" s="62">
        <v>0.5362582325986015</v>
      </c>
      <c r="BA322" s="62">
        <v>0.54087720122437066</v>
      </c>
      <c r="BC322" s="65">
        <v>6</v>
      </c>
      <c r="BD322" s="65">
        <v>5.0365013225478962E-2</v>
      </c>
      <c r="BE322" s="65">
        <v>5.0798823658183438E-2</v>
      </c>
      <c r="BG322">
        <v>0.1011638368836624</v>
      </c>
      <c r="BH322">
        <v>5.05819184418312E-2</v>
      </c>
      <c r="BI322">
        <v>0.53856771691148608</v>
      </c>
    </row>
    <row r="323" spans="1:61" x14ac:dyDescent="0.3">
      <c r="A323" s="2" t="s">
        <v>254</v>
      </c>
      <c r="B323" s="15" t="s">
        <v>821</v>
      </c>
      <c r="C323" s="15"/>
      <c r="F323" s="2">
        <v>4.8099999999999996</v>
      </c>
      <c r="G323" s="2" t="s">
        <v>253</v>
      </c>
      <c r="H323" s="11" t="s">
        <v>598</v>
      </c>
      <c r="I323">
        <v>-1</v>
      </c>
      <c r="J323"/>
      <c r="L323" s="27">
        <v>4</v>
      </c>
      <c r="M323">
        <v>0</v>
      </c>
      <c r="N323">
        <v>0</v>
      </c>
      <c r="T323" s="27">
        <v>5.8119930000000002</v>
      </c>
      <c r="U323" s="27">
        <v>10.228956</v>
      </c>
      <c r="V323" s="27">
        <v>17.904929589999998</v>
      </c>
      <c r="W323">
        <v>0</v>
      </c>
      <c r="Z323">
        <v>0</v>
      </c>
      <c r="AD323">
        <v>18</v>
      </c>
      <c r="AE323" s="57">
        <f t="shared" ref="AE323:AE386" si="7">O323*P323*Q323</f>
        <v>0</v>
      </c>
      <c r="AF323" s="59">
        <v>882.26177591634428</v>
      </c>
      <c r="AG323" s="57">
        <v>0</v>
      </c>
      <c r="AH323" s="57">
        <v>0</v>
      </c>
      <c r="AI323" s="53">
        <v>8.1608431834438916E-2</v>
      </c>
      <c r="AL323" s="30">
        <v>2</v>
      </c>
      <c r="AM323" s="30">
        <v>2.4</v>
      </c>
      <c r="AN323" s="30">
        <v>0.4</v>
      </c>
      <c r="AO323" s="30">
        <v>1.8666666666666669</v>
      </c>
      <c r="AP323" s="30">
        <v>0.3</v>
      </c>
      <c r="AQ323" s="30">
        <v>0.36</v>
      </c>
      <c r="AR323" s="30">
        <v>0.06</v>
      </c>
      <c r="AS323" s="30">
        <v>0.28000000000000003</v>
      </c>
      <c r="AT323" s="27">
        <v>0.95</v>
      </c>
      <c r="AU323" s="27">
        <v>3.44</v>
      </c>
      <c r="AV323" s="27">
        <v>2.4900000000000002</v>
      </c>
      <c r="AW323" s="27">
        <v>2.5173333333333332</v>
      </c>
      <c r="AX323">
        <v>2.5173333333333341</v>
      </c>
      <c r="AY323">
        <v>5.8148519500000004</v>
      </c>
      <c r="AZ323" s="62">
        <v>0.53464553504946077</v>
      </c>
      <c r="BC323" s="65">
        <v>9</v>
      </c>
      <c r="BD323" s="65">
        <v>4.0804215917219458E-2</v>
      </c>
      <c r="BG323">
        <v>8.1608431834438916E-2</v>
      </c>
      <c r="BH323">
        <v>4.0804215917219458E-2</v>
      </c>
      <c r="BI323">
        <v>0.53464553504946077</v>
      </c>
    </row>
    <row r="324" spans="1:61" x14ac:dyDescent="0.3">
      <c r="A324" s="2" t="s">
        <v>221</v>
      </c>
      <c r="B324" s="15" t="s">
        <v>812</v>
      </c>
      <c r="C324" s="15"/>
      <c r="F324" s="2">
        <v>4.75</v>
      </c>
      <c r="G324" s="2" t="s">
        <v>253</v>
      </c>
      <c r="H324" s="11" t="s">
        <v>593</v>
      </c>
      <c r="I324">
        <v>-1</v>
      </c>
      <c r="J324"/>
      <c r="L324" s="27">
        <v>1</v>
      </c>
      <c r="M324">
        <v>0</v>
      </c>
      <c r="N324">
        <v>0</v>
      </c>
      <c r="T324" s="27">
        <v>5.6694849300000003</v>
      </c>
      <c r="U324" s="27">
        <v>5.6694842000000003</v>
      </c>
      <c r="V324" s="27">
        <v>11.54266629</v>
      </c>
      <c r="W324">
        <v>0</v>
      </c>
      <c r="Z324">
        <v>0</v>
      </c>
      <c r="AD324">
        <v>30</v>
      </c>
      <c r="AE324" s="57">
        <f t="shared" si="7"/>
        <v>0</v>
      </c>
      <c r="AF324" s="59">
        <v>321.30962315738361</v>
      </c>
      <c r="AG324" s="57">
        <v>0</v>
      </c>
      <c r="AH324" s="57">
        <v>0</v>
      </c>
      <c r="AI324" s="53">
        <v>9.3367885173191417E-2</v>
      </c>
      <c r="AL324" s="30">
        <v>2</v>
      </c>
      <c r="AM324" s="30">
        <v>2.5</v>
      </c>
      <c r="AN324" s="30">
        <v>0.5</v>
      </c>
      <c r="AO324" s="30">
        <v>2.333333333333333</v>
      </c>
      <c r="AP324" s="30">
        <v>0.27272727272727282</v>
      </c>
      <c r="AQ324" s="30">
        <v>0.34090909090909088</v>
      </c>
      <c r="AR324" s="30">
        <v>6.8181818181818191E-2</v>
      </c>
      <c r="AS324" s="30">
        <v>0.31818181818181818</v>
      </c>
      <c r="AT324" s="27">
        <v>0.95</v>
      </c>
      <c r="AU324" s="27">
        <v>3.44</v>
      </c>
      <c r="AV324" s="27">
        <v>2.4900000000000002</v>
      </c>
      <c r="AW324" s="27">
        <v>2.5979166666666669</v>
      </c>
      <c r="AX324">
        <v>2.597916666666666</v>
      </c>
      <c r="AY324">
        <v>5.966934078125</v>
      </c>
      <c r="AZ324" s="62">
        <v>0.56583721757051464</v>
      </c>
      <c r="BC324" s="65">
        <v>15</v>
      </c>
      <c r="BD324" s="65">
        <v>4.6683942586595709E-2</v>
      </c>
      <c r="BG324">
        <v>9.3367885173191417E-2</v>
      </c>
      <c r="BH324">
        <v>4.6683942586595709E-2</v>
      </c>
      <c r="BI324">
        <v>0.56583721757051464</v>
      </c>
    </row>
    <row r="325" spans="1:61" x14ac:dyDescent="0.3">
      <c r="A325" s="2" t="s">
        <v>255</v>
      </c>
      <c r="B325" s="15" t="s">
        <v>822</v>
      </c>
      <c r="C325" s="15"/>
      <c r="F325" s="2">
        <v>1.55</v>
      </c>
      <c r="G325" s="2" t="s">
        <v>256</v>
      </c>
      <c r="H325" s="11" t="s">
        <v>599</v>
      </c>
      <c r="I325" t="s">
        <v>672</v>
      </c>
      <c r="J325"/>
      <c r="L325" s="27">
        <v>2</v>
      </c>
      <c r="M325">
        <v>4</v>
      </c>
      <c r="N325">
        <v>0</v>
      </c>
      <c r="T325" s="27">
        <v>6.8866614799999999</v>
      </c>
      <c r="U325" s="27">
        <v>6.8866614799999999</v>
      </c>
      <c r="V325" s="27">
        <v>6.8866614799999999</v>
      </c>
      <c r="W325">
        <v>8.51</v>
      </c>
      <c r="X325">
        <v>8.51</v>
      </c>
      <c r="Y325">
        <v>5.8140000000000001</v>
      </c>
      <c r="Z325">
        <v>0</v>
      </c>
      <c r="AD325">
        <v>8</v>
      </c>
      <c r="AE325" s="57">
        <f t="shared" si="7"/>
        <v>0</v>
      </c>
      <c r="AF325" s="59">
        <v>222.33131811857061</v>
      </c>
      <c r="AG325" s="57">
        <v>421.05046140000002</v>
      </c>
      <c r="AH325" s="57">
        <v>0</v>
      </c>
      <c r="AI325" s="53">
        <v>7.1964670274059672E-2</v>
      </c>
      <c r="AJ325" s="54">
        <v>7.6000391719318994E-2</v>
      </c>
      <c r="AL325" s="30">
        <v>1.857142857142857</v>
      </c>
      <c r="AM325" s="30">
        <v>3.1428571428571428</v>
      </c>
      <c r="AN325" s="30">
        <v>4.2857142857142856</v>
      </c>
      <c r="AO325" s="30">
        <v>4</v>
      </c>
      <c r="AP325" s="30">
        <v>0.1397849462365591</v>
      </c>
      <c r="AQ325" s="30">
        <v>0.23655913978494619</v>
      </c>
      <c r="AR325" s="30">
        <v>0.32258064516129031</v>
      </c>
      <c r="AS325" s="30">
        <v>0.30107526881720431</v>
      </c>
      <c r="AT325" s="27">
        <v>1.9</v>
      </c>
      <c r="AU325" s="27">
        <v>3.44</v>
      </c>
      <c r="AV325" s="27">
        <v>1.54</v>
      </c>
      <c r="AW325" s="27">
        <v>2.8142857142857141</v>
      </c>
      <c r="AX325">
        <v>2.8142857142857141</v>
      </c>
      <c r="AY325">
        <v>6.1238972471428568</v>
      </c>
      <c r="AZ325" s="62">
        <v>0.44701389447074941</v>
      </c>
      <c r="BA325" s="62">
        <v>0.47208207797488139</v>
      </c>
      <c r="BC325" s="65">
        <v>4</v>
      </c>
      <c r="BD325" s="65">
        <v>3.5982335137029829E-2</v>
      </c>
      <c r="BE325" s="65">
        <v>3.800019585965949E-2</v>
      </c>
      <c r="BG325">
        <v>7.3982530996689333E-2</v>
      </c>
      <c r="BH325">
        <v>3.699126549834466E-2</v>
      </c>
      <c r="BI325">
        <v>0.4595479862228154</v>
      </c>
    </row>
    <row r="326" spans="1:61" x14ac:dyDescent="0.3">
      <c r="A326" s="2" t="s">
        <v>0</v>
      </c>
      <c r="B326" s="15" t="s">
        <v>689</v>
      </c>
      <c r="C326" s="15"/>
      <c r="F326" s="2">
        <v>3.3</v>
      </c>
      <c r="G326" s="2" t="s">
        <v>257</v>
      </c>
      <c r="H326" s="11" t="s">
        <v>527</v>
      </c>
      <c r="I326" t="s">
        <v>610</v>
      </c>
      <c r="J326"/>
      <c r="L326" s="27">
        <v>4</v>
      </c>
      <c r="M326">
        <v>4</v>
      </c>
      <c r="N326">
        <v>0</v>
      </c>
      <c r="T326" s="27">
        <v>6.6040679999999998</v>
      </c>
      <c r="U326" s="27">
        <v>7.9389519999999996</v>
      </c>
      <c r="V326" s="27">
        <v>33.703336</v>
      </c>
      <c r="W326">
        <v>7.83</v>
      </c>
      <c r="X326">
        <v>33.209989999999998</v>
      </c>
      <c r="Y326">
        <v>6.46</v>
      </c>
      <c r="Z326">
        <v>0</v>
      </c>
      <c r="AD326">
        <v>34</v>
      </c>
      <c r="AE326" s="57">
        <f t="shared" si="7"/>
        <v>0</v>
      </c>
      <c r="AF326" s="59">
        <v>1767.0449718798691</v>
      </c>
      <c r="AG326" s="57">
        <v>1679.8210721820001</v>
      </c>
      <c r="AH326" s="57">
        <v>0</v>
      </c>
      <c r="AI326" s="53">
        <v>7.6964651247849417E-2</v>
      </c>
      <c r="AJ326" s="54">
        <v>8.0961003676030277E-2</v>
      </c>
      <c r="AL326" s="30">
        <v>1.62962962962963</v>
      </c>
      <c r="AM326" s="30">
        <v>2.518518518518519</v>
      </c>
      <c r="AN326" s="30">
        <v>0.88888888888888884</v>
      </c>
      <c r="AO326" s="30">
        <v>0</v>
      </c>
      <c r="AP326" s="30">
        <v>0.32352941176470579</v>
      </c>
      <c r="AQ326" s="30">
        <v>0.5</v>
      </c>
      <c r="AR326" s="30">
        <v>0.1764705882352941</v>
      </c>
      <c r="AS326" s="30">
        <v>0</v>
      </c>
      <c r="AT326" s="27">
        <v>0.82</v>
      </c>
      <c r="AU326" s="27">
        <v>3.44</v>
      </c>
      <c r="AV326" s="27">
        <v>2.62</v>
      </c>
      <c r="AW326" s="27">
        <v>2.642962962962963</v>
      </c>
      <c r="AX326">
        <v>2.642962962962963</v>
      </c>
      <c r="AY326">
        <v>5.9587362692592576</v>
      </c>
      <c r="AZ326" s="62">
        <v>0.48264383878002159</v>
      </c>
      <c r="BA326" s="62">
        <v>0.50770488753139842</v>
      </c>
      <c r="BC326" s="65">
        <v>17</v>
      </c>
      <c r="BD326" s="65">
        <v>3.8482325623924708E-2</v>
      </c>
      <c r="BE326" s="65">
        <v>4.0480501838015132E-2</v>
      </c>
      <c r="BG326">
        <v>7.8962827461939847E-2</v>
      </c>
      <c r="BH326">
        <v>3.9481413730969923E-2</v>
      </c>
      <c r="BI326">
        <v>0.49517436315571001</v>
      </c>
    </row>
    <row r="327" spans="1:61" x14ac:dyDescent="0.3">
      <c r="A327" s="2" t="s">
        <v>215</v>
      </c>
      <c r="B327" s="15" t="s">
        <v>738</v>
      </c>
      <c r="C327" s="15"/>
      <c r="F327" s="2">
        <v>4.13</v>
      </c>
      <c r="G327" s="2" t="s">
        <v>258</v>
      </c>
      <c r="H327" s="11" t="s">
        <v>591</v>
      </c>
      <c r="I327" t="s">
        <v>640</v>
      </c>
      <c r="J327"/>
      <c r="L327" s="27">
        <v>1</v>
      </c>
      <c r="M327">
        <v>1</v>
      </c>
      <c r="N327">
        <v>0</v>
      </c>
      <c r="T327" s="27">
        <v>3.950634</v>
      </c>
      <c r="U327" s="27">
        <v>3.950634</v>
      </c>
      <c r="V327" s="27">
        <v>15.513552000000001</v>
      </c>
      <c r="W327">
        <v>3.8658999999999999</v>
      </c>
      <c r="X327">
        <v>3.8658999999999999</v>
      </c>
      <c r="Y327">
        <v>15.2538</v>
      </c>
      <c r="Z327">
        <v>0</v>
      </c>
      <c r="AD327">
        <v>20</v>
      </c>
      <c r="AE327" s="57">
        <f t="shared" si="7"/>
        <v>0</v>
      </c>
      <c r="AF327" s="59">
        <v>242.1279024923125</v>
      </c>
      <c r="AG327" s="57">
        <v>227.970829547178</v>
      </c>
      <c r="AH327" s="57">
        <v>0</v>
      </c>
      <c r="AI327" s="53">
        <v>8.2600971611006269E-2</v>
      </c>
      <c r="AJ327" s="54">
        <v>8.7730522539775438E-2</v>
      </c>
      <c r="AL327" s="30">
        <v>1.9375</v>
      </c>
      <c r="AM327" s="30">
        <v>2.5</v>
      </c>
      <c r="AN327" s="30">
        <v>0.5625</v>
      </c>
      <c r="AO327" s="30">
        <v>2.625</v>
      </c>
      <c r="AP327" s="30">
        <v>0.25409836065573771</v>
      </c>
      <c r="AQ327" s="30">
        <v>0.32786885245901642</v>
      </c>
      <c r="AR327" s="30">
        <v>7.3770491803278687E-2</v>
      </c>
      <c r="AS327" s="30">
        <v>0.34426229508196721</v>
      </c>
      <c r="AT327" s="27">
        <v>0.79</v>
      </c>
      <c r="AU327" s="27">
        <v>3.44</v>
      </c>
      <c r="AV327" s="27">
        <v>2.65</v>
      </c>
      <c r="AW327" s="27">
        <v>2.6056249999999999</v>
      </c>
      <c r="AX327">
        <v>2.6056249999999999</v>
      </c>
      <c r="AY327">
        <v>5.9703320286696879</v>
      </c>
      <c r="AZ327" s="62">
        <v>0.52453741991489755</v>
      </c>
      <c r="BA327" s="62">
        <v>0.55711138795694093</v>
      </c>
      <c r="BC327" s="65">
        <v>10</v>
      </c>
      <c r="BD327" s="65">
        <v>4.1300485805503127E-2</v>
      </c>
      <c r="BE327" s="65">
        <v>4.3865261269887712E-2</v>
      </c>
      <c r="BG327">
        <v>8.5165747075390846E-2</v>
      </c>
      <c r="BH327">
        <v>4.2582873537695423E-2</v>
      </c>
      <c r="BI327">
        <v>0.54082440393591924</v>
      </c>
    </row>
    <row r="328" spans="1:61" x14ac:dyDescent="0.3">
      <c r="A328" s="2" t="s">
        <v>259</v>
      </c>
      <c r="B328" s="19" t="s">
        <v>738</v>
      </c>
      <c r="C328" s="15"/>
      <c r="D328" s="2" t="s">
        <v>680</v>
      </c>
      <c r="E328" s="2">
        <v>0.3</v>
      </c>
      <c r="F328" s="2">
        <v>2.17</v>
      </c>
      <c r="G328" s="2" t="s">
        <v>258</v>
      </c>
      <c r="H328" s="11" t="s">
        <v>591</v>
      </c>
      <c r="I328" t="s">
        <v>640</v>
      </c>
      <c r="J328"/>
      <c r="L328" s="27">
        <v>1</v>
      </c>
      <c r="M328">
        <v>1</v>
      </c>
      <c r="N328">
        <v>0</v>
      </c>
      <c r="T328" s="27">
        <v>3.950634</v>
      </c>
      <c r="U328" s="27">
        <v>3.950634</v>
      </c>
      <c r="V328" s="27">
        <v>15.513552000000001</v>
      </c>
      <c r="W328">
        <v>3.8658999999999999</v>
      </c>
      <c r="X328">
        <v>3.8658999999999999</v>
      </c>
      <c r="Y328">
        <v>15.2538</v>
      </c>
      <c r="Z328">
        <v>0</v>
      </c>
      <c r="AD328">
        <v>20</v>
      </c>
      <c r="AE328" s="57">
        <f t="shared" si="7"/>
        <v>0</v>
      </c>
      <c r="AF328" s="59">
        <v>242.1279024923125</v>
      </c>
      <c r="AG328" s="57">
        <v>227.970829547178</v>
      </c>
      <c r="AH328" s="57">
        <v>0</v>
      </c>
      <c r="AI328" s="53">
        <v>8.2600971611006269E-2</v>
      </c>
      <c r="AJ328" s="54">
        <v>8.7730522539775438E-2</v>
      </c>
      <c r="AL328" s="30">
        <v>1.9375</v>
      </c>
      <c r="AM328" s="30">
        <v>2.5</v>
      </c>
      <c r="AN328" s="30">
        <v>0.5625</v>
      </c>
      <c r="AO328" s="30">
        <v>2.625</v>
      </c>
      <c r="AP328" s="30">
        <v>0.25409836065573771</v>
      </c>
      <c r="AQ328" s="30">
        <v>0.32786885245901642</v>
      </c>
      <c r="AR328" s="30">
        <v>7.3770491803278687E-2</v>
      </c>
      <c r="AS328" s="30">
        <v>0.34426229508196721</v>
      </c>
      <c r="AT328" s="27">
        <v>0.79</v>
      </c>
      <c r="AU328" s="27">
        <v>3.44</v>
      </c>
      <c r="AV328" s="27">
        <v>2.65</v>
      </c>
      <c r="AW328" s="27">
        <v>2.6056249999999999</v>
      </c>
      <c r="AX328">
        <v>2.6056249999999999</v>
      </c>
      <c r="AY328">
        <v>5.9703320286696879</v>
      </c>
      <c r="AZ328" s="62">
        <v>0.52453741991489755</v>
      </c>
      <c r="BA328" s="62">
        <v>0.55711138795694093</v>
      </c>
      <c r="BC328" s="65">
        <v>10</v>
      </c>
      <c r="BD328" s="65">
        <v>4.1300485805503127E-2</v>
      </c>
      <c r="BE328" s="65">
        <v>4.3865261269887712E-2</v>
      </c>
      <c r="BG328">
        <v>8.5165747075390846E-2</v>
      </c>
      <c r="BH328">
        <v>4.2582873537695423E-2</v>
      </c>
      <c r="BI328">
        <v>0.54082440393591924</v>
      </c>
    </row>
    <row r="329" spans="1:61" x14ac:dyDescent="0.3">
      <c r="A329" s="2" t="s">
        <v>4</v>
      </c>
      <c r="B329" s="15" t="s">
        <v>693</v>
      </c>
      <c r="C329" s="15"/>
      <c r="F329" s="2">
        <v>3.35</v>
      </c>
      <c r="G329" s="2" t="s">
        <v>260</v>
      </c>
      <c r="H329" s="11" t="s">
        <v>531</v>
      </c>
      <c r="I329" t="s">
        <v>613</v>
      </c>
      <c r="J329"/>
      <c r="L329" s="27">
        <v>4</v>
      </c>
      <c r="M329">
        <v>4</v>
      </c>
      <c r="N329">
        <v>0</v>
      </c>
      <c r="T329" s="27">
        <v>7.8084429999999996</v>
      </c>
      <c r="U329" s="27">
        <v>7.8548809999999998</v>
      </c>
      <c r="V329" s="27">
        <v>15.19056011</v>
      </c>
      <c r="W329">
        <v>3.8801999999999999</v>
      </c>
      <c r="X329">
        <v>29.507999999999999</v>
      </c>
      <c r="Y329">
        <v>7.7140000000000004</v>
      </c>
      <c r="Z329">
        <v>0</v>
      </c>
      <c r="AD329">
        <v>20</v>
      </c>
      <c r="AE329" s="57">
        <f t="shared" si="7"/>
        <v>0</v>
      </c>
      <c r="AF329" s="59">
        <v>924.74694800021894</v>
      </c>
      <c r="AG329" s="57">
        <v>883.22940750240002</v>
      </c>
      <c r="AH329" s="57">
        <v>0</v>
      </c>
      <c r="AI329" s="53">
        <v>8.6510153045653584E-2</v>
      </c>
      <c r="AJ329" s="54">
        <v>9.0576694254581439E-2</v>
      </c>
      <c r="AL329" s="30">
        <v>1.75</v>
      </c>
      <c r="AM329" s="30">
        <v>2.5</v>
      </c>
      <c r="AN329" s="30">
        <v>0.75</v>
      </c>
      <c r="AO329" s="30">
        <v>0</v>
      </c>
      <c r="AP329" s="30">
        <v>0.35</v>
      </c>
      <c r="AQ329" s="30">
        <v>0.5</v>
      </c>
      <c r="AR329" s="30">
        <v>0.15</v>
      </c>
      <c r="AS329" s="30">
        <v>0</v>
      </c>
      <c r="AT329" s="27">
        <v>0.82</v>
      </c>
      <c r="AU329" s="27">
        <v>3.44</v>
      </c>
      <c r="AV329" s="27">
        <v>2.62</v>
      </c>
      <c r="AW329" s="27">
        <v>2.6262500000000002</v>
      </c>
      <c r="AX329">
        <v>2.6262500000000002</v>
      </c>
      <c r="AY329">
        <v>5.96680968125</v>
      </c>
      <c r="AZ329" s="62">
        <v>0.50555206026575039</v>
      </c>
      <c r="BA329" s="62">
        <v>0</v>
      </c>
      <c r="BC329" s="65">
        <v>10</v>
      </c>
      <c r="BD329" s="65">
        <v>4.3255076522826792E-2</v>
      </c>
      <c r="BE329" s="65">
        <v>4.5288347127290719E-2</v>
      </c>
      <c r="BG329">
        <v>8.8543423650117511E-2</v>
      </c>
      <c r="BH329">
        <v>4.4271711825058763E-2</v>
      </c>
      <c r="BI329">
        <v>0.2527760301328752</v>
      </c>
    </row>
    <row r="330" spans="1:61" x14ac:dyDescent="0.3">
      <c r="A330" s="2" t="s">
        <v>38</v>
      </c>
      <c r="B330" s="15" t="s">
        <v>718</v>
      </c>
      <c r="C330" s="15"/>
      <c r="F330" s="2">
        <v>3.92</v>
      </c>
      <c r="G330" s="2" t="s">
        <v>261</v>
      </c>
      <c r="H330" s="11" t="s">
        <v>549</v>
      </c>
      <c r="I330" t="s">
        <v>630</v>
      </c>
      <c r="J330"/>
      <c r="L330" s="27">
        <v>1</v>
      </c>
      <c r="M330">
        <v>1</v>
      </c>
      <c r="N330">
        <v>0</v>
      </c>
      <c r="T330" s="27">
        <v>5.8532381300000003</v>
      </c>
      <c r="U330" s="27">
        <v>5.8532371599999999</v>
      </c>
      <c r="V330" s="27">
        <v>11.912811489999999</v>
      </c>
      <c r="W330">
        <v>5.7946</v>
      </c>
      <c r="X330">
        <v>5.7946</v>
      </c>
      <c r="Y330">
        <v>11.787599999999999</v>
      </c>
      <c r="Z330">
        <v>0</v>
      </c>
      <c r="AD330">
        <v>30</v>
      </c>
      <c r="AE330" s="57">
        <f t="shared" si="7"/>
        <v>0</v>
      </c>
      <c r="AF330" s="59">
        <v>353.45760058531442</v>
      </c>
      <c r="AG330" s="57">
        <v>342.77011164986573</v>
      </c>
      <c r="AH330" s="57">
        <v>0</v>
      </c>
      <c r="AI330" s="53">
        <v>8.487580957467307E-2</v>
      </c>
      <c r="AJ330" s="54">
        <v>8.752221672887435E-2</v>
      </c>
      <c r="AL330" s="30">
        <v>1.833333333333333</v>
      </c>
      <c r="AM330" s="30">
        <v>2.5</v>
      </c>
      <c r="AN330" s="30">
        <v>0.66666666666666663</v>
      </c>
      <c r="AO330" s="30">
        <v>0</v>
      </c>
      <c r="AP330" s="30">
        <v>0.36666666666666659</v>
      </c>
      <c r="AQ330" s="30">
        <v>0.5</v>
      </c>
      <c r="AR330" s="30">
        <v>0.1333333333333333</v>
      </c>
      <c r="AS330" s="30">
        <v>0</v>
      </c>
      <c r="AT330" s="27">
        <v>0.89</v>
      </c>
      <c r="AU330" s="27">
        <v>3.44</v>
      </c>
      <c r="AV330" s="27">
        <v>2.5499999999999998</v>
      </c>
      <c r="AW330" s="27">
        <v>2.6020833333333329</v>
      </c>
      <c r="AX330">
        <v>2.6020833333333329</v>
      </c>
      <c r="AY330">
        <v>5.9098726145833336</v>
      </c>
      <c r="AZ330" s="62">
        <v>0.57410011132036598</v>
      </c>
      <c r="BA330" s="62">
        <v>0.59200041353179045</v>
      </c>
      <c r="BC330" s="65">
        <v>15</v>
      </c>
      <c r="BD330" s="65">
        <v>4.2437904787336528E-2</v>
      </c>
      <c r="BE330" s="65">
        <v>4.3761108364437168E-2</v>
      </c>
      <c r="BG330">
        <v>8.619901315177371E-2</v>
      </c>
      <c r="BH330">
        <v>4.3099506575886848E-2</v>
      </c>
      <c r="BI330">
        <v>0.58305026242607827</v>
      </c>
    </row>
    <row r="331" spans="1:61" x14ac:dyDescent="0.3">
      <c r="A331" s="2" t="s">
        <v>4</v>
      </c>
      <c r="B331" s="22" t="s">
        <v>693</v>
      </c>
      <c r="C331" s="15"/>
      <c r="F331" s="2">
        <v>3.55</v>
      </c>
      <c r="G331" s="2" t="s">
        <v>263</v>
      </c>
      <c r="H331" s="11">
        <v>-1</v>
      </c>
      <c r="I331">
        <v>-1</v>
      </c>
      <c r="J331"/>
      <c r="L331" s="27">
        <v>0</v>
      </c>
      <c r="M331">
        <v>0</v>
      </c>
      <c r="N331">
        <v>0</v>
      </c>
      <c r="O331" s="2">
        <v>3.8450000000000002</v>
      </c>
      <c r="P331" s="2">
        <v>29.35</v>
      </c>
      <c r="Q331" s="2">
        <v>7.6580000000000004</v>
      </c>
      <c r="R331" s="2" t="s">
        <v>472</v>
      </c>
      <c r="T331" s="27">
        <v>0</v>
      </c>
      <c r="U331" s="27"/>
      <c r="V331" s="27"/>
      <c r="W331">
        <v>0</v>
      </c>
      <c r="Z331">
        <v>0</v>
      </c>
      <c r="AD331">
        <v>20</v>
      </c>
      <c r="AE331" s="57">
        <f t="shared" si="7"/>
        <v>864.21104350000007</v>
      </c>
      <c r="AF331" s="59">
        <v>0</v>
      </c>
      <c r="AG331" s="57">
        <v>0</v>
      </c>
      <c r="AH331" s="57">
        <v>0</v>
      </c>
      <c r="AI331" s="53"/>
      <c r="AL331" s="30">
        <v>1.75</v>
      </c>
      <c r="AM331" s="30">
        <v>2.5</v>
      </c>
      <c r="AN331" s="30">
        <v>0.75</v>
      </c>
      <c r="AO331" s="30">
        <v>0</v>
      </c>
      <c r="AP331" s="30">
        <v>0.35</v>
      </c>
      <c r="AQ331" s="30">
        <v>0.5</v>
      </c>
      <c r="AR331" s="30">
        <v>0.15</v>
      </c>
      <c r="AS331" s="30">
        <v>0</v>
      </c>
      <c r="AT331" s="27">
        <v>0.82</v>
      </c>
      <c r="AU331" s="27">
        <v>3.44</v>
      </c>
      <c r="AV331" s="27">
        <v>2.62</v>
      </c>
      <c r="AW331" s="27">
        <v>2.6262500000000002</v>
      </c>
      <c r="AX331">
        <v>2.7466666666666661</v>
      </c>
      <c r="AY331">
        <v>6.2031928980000002</v>
      </c>
      <c r="BC331" s="65">
        <v>10</v>
      </c>
      <c r="BG331">
        <v>0</v>
      </c>
      <c r="BH331">
        <v>0</v>
      </c>
      <c r="BI331">
        <v>0</v>
      </c>
    </row>
    <row r="332" spans="1:61" x14ac:dyDescent="0.3">
      <c r="A332" s="2" t="s">
        <v>4</v>
      </c>
      <c r="B332" s="22" t="s">
        <v>693</v>
      </c>
      <c r="C332" s="15"/>
      <c r="D332" s="2" t="s">
        <v>680</v>
      </c>
      <c r="E332" s="2">
        <v>1.37</v>
      </c>
      <c r="F332" s="2">
        <v>3.03</v>
      </c>
      <c r="G332" s="2" t="s">
        <v>263</v>
      </c>
      <c r="H332" s="11">
        <v>-1</v>
      </c>
      <c r="I332">
        <v>-1</v>
      </c>
      <c r="J332"/>
      <c r="L332" s="27">
        <v>0</v>
      </c>
      <c r="M332">
        <v>0</v>
      </c>
      <c r="N332">
        <v>0</v>
      </c>
      <c r="O332" s="2">
        <v>3.8490000000000002</v>
      </c>
      <c r="P332" s="2">
        <v>29.42</v>
      </c>
      <c r="Q332" s="2">
        <v>7.6680000000000001</v>
      </c>
      <c r="R332" s="2" t="s">
        <v>472</v>
      </c>
      <c r="T332" s="27">
        <v>0</v>
      </c>
      <c r="U332" s="27"/>
      <c r="V332" s="27"/>
      <c r="W332">
        <v>0</v>
      </c>
      <c r="Z332">
        <v>0</v>
      </c>
      <c r="AD332">
        <v>20</v>
      </c>
      <c r="AE332" s="57">
        <f t="shared" si="7"/>
        <v>868.30576344000008</v>
      </c>
      <c r="AF332" s="59">
        <v>0</v>
      </c>
      <c r="AG332" s="57">
        <v>0</v>
      </c>
      <c r="AH332" s="57">
        <v>0</v>
      </c>
      <c r="AI332" s="53"/>
      <c r="AL332" s="30">
        <v>1.75</v>
      </c>
      <c r="AM332" s="30">
        <v>2.5</v>
      </c>
      <c r="AN332" s="30">
        <v>0.75</v>
      </c>
      <c r="AO332" s="30">
        <v>0</v>
      </c>
      <c r="AP332" s="30">
        <v>0.35</v>
      </c>
      <c r="AQ332" s="30">
        <v>0.5</v>
      </c>
      <c r="AR332" s="30">
        <v>0.15</v>
      </c>
      <c r="AS332" s="30">
        <v>0</v>
      </c>
      <c r="AT332" s="27">
        <v>0.82</v>
      </c>
      <c r="AU332" s="27">
        <v>3.44</v>
      </c>
      <c r="AV332" s="27">
        <v>2.62</v>
      </c>
      <c r="AW332" s="27">
        <v>2.6262500000000002</v>
      </c>
      <c r="AX332">
        <v>2.7466666666666661</v>
      </c>
      <c r="AY332">
        <v>6.2031928980000002</v>
      </c>
      <c r="BC332" s="65">
        <v>10</v>
      </c>
      <c r="BG332">
        <v>0</v>
      </c>
      <c r="BH332">
        <v>0</v>
      </c>
      <c r="BI332">
        <v>0</v>
      </c>
    </row>
    <row r="333" spans="1:61" x14ac:dyDescent="0.3">
      <c r="A333" s="2" t="s">
        <v>893</v>
      </c>
      <c r="B333" s="19" t="s">
        <v>949</v>
      </c>
      <c r="C333" s="15"/>
      <c r="D333" s="2" t="s">
        <v>680</v>
      </c>
      <c r="E333" s="2">
        <v>0.41</v>
      </c>
      <c r="F333" s="2">
        <v>2.1800000000000002</v>
      </c>
      <c r="G333" s="2" t="s">
        <v>264</v>
      </c>
      <c r="H333" s="11">
        <v>-1</v>
      </c>
      <c r="I333">
        <v>-1</v>
      </c>
      <c r="J333" t="s">
        <v>1178</v>
      </c>
      <c r="L333" s="27">
        <v>0</v>
      </c>
      <c r="M333">
        <v>0</v>
      </c>
      <c r="N333">
        <v>0</v>
      </c>
      <c r="O333" s="2">
        <v>-1</v>
      </c>
      <c r="T333" s="27">
        <v>0</v>
      </c>
      <c r="U333" s="27"/>
      <c r="V333" s="27"/>
      <c r="W333">
        <v>0</v>
      </c>
      <c r="Z333">
        <v>0</v>
      </c>
      <c r="AD333">
        <v>20</v>
      </c>
      <c r="AE333" s="57">
        <f t="shared" si="7"/>
        <v>0</v>
      </c>
      <c r="AF333" s="59">
        <v>0</v>
      </c>
      <c r="AG333" s="57">
        <v>0</v>
      </c>
      <c r="AH333" s="57">
        <v>0</v>
      </c>
      <c r="AI333" s="53"/>
      <c r="AL333" s="30">
        <v>1.9375</v>
      </c>
      <c r="AM333" s="30">
        <v>2.5</v>
      </c>
      <c r="AN333" s="30">
        <v>0.5625</v>
      </c>
      <c r="AO333" s="30">
        <v>2.625</v>
      </c>
      <c r="AP333" s="30">
        <v>0.25409836065573771</v>
      </c>
      <c r="AQ333" s="30">
        <v>0.32786885245901642</v>
      </c>
      <c r="AR333" s="30">
        <v>7.3770491803278687E-2</v>
      </c>
      <c r="AS333" s="30">
        <v>0.34426229508196721</v>
      </c>
      <c r="AT333" s="27">
        <v>0.79</v>
      </c>
      <c r="AU333" s="27">
        <v>3.44</v>
      </c>
      <c r="AV333" s="27">
        <v>2.65</v>
      </c>
      <c r="AW333" s="27">
        <v>2.5975000000000001</v>
      </c>
      <c r="AX333">
        <v>2.5975000000000001</v>
      </c>
      <c r="AY333">
        <v>5.9398049203884389</v>
      </c>
      <c r="BC333" s="65">
        <v>10</v>
      </c>
      <c r="BG333">
        <v>0</v>
      </c>
      <c r="BH333">
        <v>0</v>
      </c>
      <c r="BI333">
        <v>0</v>
      </c>
    </row>
    <row r="334" spans="1:61" x14ac:dyDescent="0.3">
      <c r="A334" s="2" t="s">
        <v>4</v>
      </c>
      <c r="B334" s="15" t="s">
        <v>693</v>
      </c>
      <c r="C334" s="15"/>
      <c r="D334" s="2" t="s">
        <v>894</v>
      </c>
      <c r="E334" s="2">
        <v>0.55000000000000004</v>
      </c>
      <c r="F334" s="2">
        <v>2.92</v>
      </c>
      <c r="G334" s="2" t="s">
        <v>265</v>
      </c>
      <c r="H334" s="11" t="s">
        <v>531</v>
      </c>
      <c r="I334" t="s">
        <v>613</v>
      </c>
      <c r="J334"/>
      <c r="L334" s="27">
        <v>4</v>
      </c>
      <c r="M334">
        <v>4</v>
      </c>
      <c r="N334">
        <v>0</v>
      </c>
      <c r="T334" s="27">
        <v>7.8084429999999996</v>
      </c>
      <c r="U334" s="27">
        <v>7.8548809999999998</v>
      </c>
      <c r="V334" s="27">
        <v>15.19056011</v>
      </c>
      <c r="W334">
        <v>3.8801999999999999</v>
      </c>
      <c r="X334">
        <v>29.507999999999999</v>
      </c>
      <c r="Y334">
        <v>7.7140000000000004</v>
      </c>
      <c r="Z334">
        <v>0</v>
      </c>
      <c r="AD334">
        <v>20</v>
      </c>
      <c r="AE334" s="57">
        <f t="shared" si="7"/>
        <v>0</v>
      </c>
      <c r="AF334" s="59">
        <v>924.74694800021894</v>
      </c>
      <c r="AG334" s="57">
        <v>883.22940750240002</v>
      </c>
      <c r="AH334" s="57">
        <v>0</v>
      </c>
      <c r="AI334" s="53">
        <v>8.6510153045653584E-2</v>
      </c>
      <c r="AJ334" s="54">
        <v>9.0576694254581439E-2</v>
      </c>
      <c r="AL334" s="30">
        <v>1.75</v>
      </c>
      <c r="AM334" s="30">
        <v>2.5</v>
      </c>
      <c r="AN334" s="30">
        <v>0.75</v>
      </c>
      <c r="AO334" s="30">
        <v>0</v>
      </c>
      <c r="AP334" s="30">
        <v>0.35</v>
      </c>
      <c r="AQ334" s="30">
        <v>0.5</v>
      </c>
      <c r="AR334" s="30">
        <v>0.15</v>
      </c>
      <c r="AS334" s="30">
        <v>0</v>
      </c>
      <c r="AT334" s="27">
        <v>0.82</v>
      </c>
      <c r="AU334" s="27">
        <v>3.44</v>
      </c>
      <c r="AV334" s="27">
        <v>2.62</v>
      </c>
      <c r="AW334" s="27">
        <v>2.6262500000000002</v>
      </c>
      <c r="AX334">
        <v>2.6262500000000002</v>
      </c>
      <c r="AY334">
        <v>5.96680968125</v>
      </c>
      <c r="AZ334" s="62">
        <v>0.50555206026575039</v>
      </c>
      <c r="BA334" s="62">
        <v>0</v>
      </c>
      <c r="BC334" s="65">
        <v>10</v>
      </c>
      <c r="BD334" s="65">
        <v>4.3255076522826792E-2</v>
      </c>
      <c r="BE334" s="65">
        <v>4.5288347127290719E-2</v>
      </c>
      <c r="BG334">
        <v>8.8543423650117511E-2</v>
      </c>
      <c r="BH334">
        <v>4.4271711825058763E-2</v>
      </c>
      <c r="BI334">
        <v>0.2527760301328752</v>
      </c>
    </row>
    <row r="335" spans="1:61" x14ac:dyDescent="0.3">
      <c r="A335" s="2" t="s">
        <v>4</v>
      </c>
      <c r="B335" s="15" t="s">
        <v>693</v>
      </c>
      <c r="C335" s="15"/>
      <c r="F335" s="2">
        <v>3.55</v>
      </c>
      <c r="G335" s="2" t="s">
        <v>265</v>
      </c>
      <c r="H335" s="11" t="s">
        <v>531</v>
      </c>
      <c r="I335" t="s">
        <v>613</v>
      </c>
      <c r="J335"/>
      <c r="L335" s="27">
        <v>4</v>
      </c>
      <c r="M335">
        <v>4</v>
      </c>
      <c r="N335">
        <v>0</v>
      </c>
      <c r="T335" s="27">
        <v>7.8084429999999996</v>
      </c>
      <c r="U335" s="27">
        <v>7.8548809999999998</v>
      </c>
      <c r="V335" s="27">
        <v>15.19056011</v>
      </c>
      <c r="W335">
        <v>3.8801999999999999</v>
      </c>
      <c r="X335">
        <v>29.507999999999999</v>
      </c>
      <c r="Y335">
        <v>7.7140000000000004</v>
      </c>
      <c r="Z335">
        <v>0</v>
      </c>
      <c r="AD335">
        <v>20</v>
      </c>
      <c r="AE335" s="57">
        <f t="shared" si="7"/>
        <v>0</v>
      </c>
      <c r="AF335" s="59">
        <v>924.74694800021894</v>
      </c>
      <c r="AG335" s="57">
        <v>883.22940750240002</v>
      </c>
      <c r="AH335" s="57">
        <v>0</v>
      </c>
      <c r="AI335" s="53">
        <v>8.6510153045653584E-2</v>
      </c>
      <c r="AJ335" s="54">
        <v>9.0576694254581439E-2</v>
      </c>
      <c r="AL335" s="30">
        <v>1.75</v>
      </c>
      <c r="AM335" s="30">
        <v>2.5</v>
      </c>
      <c r="AN335" s="30">
        <v>0.75</v>
      </c>
      <c r="AO335" s="30">
        <v>0</v>
      </c>
      <c r="AP335" s="30">
        <v>0.35</v>
      </c>
      <c r="AQ335" s="30">
        <v>0.5</v>
      </c>
      <c r="AR335" s="30">
        <v>0.15</v>
      </c>
      <c r="AS335" s="30">
        <v>0</v>
      </c>
      <c r="AT335" s="27">
        <v>0.82</v>
      </c>
      <c r="AU335" s="27">
        <v>3.44</v>
      </c>
      <c r="AV335" s="27">
        <v>2.62</v>
      </c>
      <c r="AW335" s="27">
        <v>2.6262500000000002</v>
      </c>
      <c r="AX335">
        <v>2.6262500000000002</v>
      </c>
      <c r="AY335">
        <v>5.96680968125</v>
      </c>
      <c r="AZ335" s="62">
        <v>0.50555206026575039</v>
      </c>
      <c r="BA335" s="62">
        <v>0</v>
      </c>
      <c r="BC335" s="65">
        <v>10</v>
      </c>
      <c r="BD335" s="65">
        <v>4.3255076522826792E-2</v>
      </c>
      <c r="BE335" s="65">
        <v>4.5288347127290719E-2</v>
      </c>
      <c r="BG335">
        <v>8.8543423650117511E-2</v>
      </c>
      <c r="BH335">
        <v>4.4271711825058763E-2</v>
      </c>
      <c r="BI335">
        <v>0.2527760301328752</v>
      </c>
    </row>
    <row r="336" spans="1:61" x14ac:dyDescent="0.3">
      <c r="A336" s="2" t="s">
        <v>266</v>
      </c>
      <c r="B336" s="15" t="s">
        <v>823</v>
      </c>
      <c r="C336" s="15"/>
      <c r="F336" s="2">
        <v>2.8</v>
      </c>
      <c r="G336" s="2" t="s">
        <v>267</v>
      </c>
      <c r="H336" s="11" t="s">
        <v>600</v>
      </c>
      <c r="I336" t="s">
        <v>673</v>
      </c>
      <c r="J336"/>
      <c r="L336" s="27">
        <v>1</v>
      </c>
      <c r="M336">
        <v>1</v>
      </c>
      <c r="N336">
        <v>0</v>
      </c>
      <c r="O336" s="2">
        <v>3.97</v>
      </c>
      <c r="P336" s="2">
        <v>3.97</v>
      </c>
      <c r="Q336" s="2">
        <v>15.56</v>
      </c>
      <c r="R336" s="2" t="s">
        <v>523</v>
      </c>
      <c r="T336" s="27">
        <v>4.0290549999999996</v>
      </c>
      <c r="U336" s="27">
        <v>4.0290549999999996</v>
      </c>
      <c r="V336" s="27">
        <v>16.069894999999999</v>
      </c>
      <c r="W336">
        <v>3.9765999999999999</v>
      </c>
      <c r="X336">
        <v>3.9765999999999999</v>
      </c>
      <c r="Y336">
        <v>15.5792</v>
      </c>
      <c r="Z336">
        <v>0</v>
      </c>
      <c r="AD336">
        <v>20</v>
      </c>
      <c r="AE336" s="57">
        <f t="shared" si="7"/>
        <v>245.23960400000001</v>
      </c>
      <c r="AF336" s="59">
        <v>260.8671724870714</v>
      </c>
      <c r="AG336" s="57">
        <v>246.35930430675199</v>
      </c>
      <c r="AH336" s="57">
        <v>0</v>
      </c>
      <c r="AI336" s="53">
        <v>7.6667369869971663E-2</v>
      </c>
      <c r="AJ336" s="54">
        <v>8.1182239316186677E-2</v>
      </c>
      <c r="AL336" s="30">
        <v>1.75</v>
      </c>
      <c r="AM336" s="30">
        <v>2.5</v>
      </c>
      <c r="AN336" s="30">
        <v>0.75</v>
      </c>
      <c r="AO336" s="30">
        <v>0</v>
      </c>
      <c r="AP336" s="30">
        <v>0.35</v>
      </c>
      <c r="AQ336" s="30">
        <v>0.5</v>
      </c>
      <c r="AR336" s="30">
        <v>0.15</v>
      </c>
      <c r="AS336" s="30">
        <v>0</v>
      </c>
      <c r="AT336" s="27">
        <v>0.79</v>
      </c>
      <c r="AU336" s="27">
        <v>3.44</v>
      </c>
      <c r="AV336" s="27">
        <v>2.65</v>
      </c>
      <c r="AW336" s="27">
        <v>2.6106250000000002</v>
      </c>
      <c r="AX336">
        <v>2.6106250000000002</v>
      </c>
      <c r="AY336">
        <v>5.9030778492946876</v>
      </c>
      <c r="AZ336" s="62">
        <v>0.54551133687670861</v>
      </c>
      <c r="BA336" s="62">
        <v>0.57763598744977085</v>
      </c>
      <c r="BC336" s="65">
        <v>10</v>
      </c>
      <c r="BD336" s="65">
        <v>3.8333684934985832E-2</v>
      </c>
      <c r="BE336" s="65">
        <v>4.0591119658093339E-2</v>
      </c>
      <c r="BG336">
        <v>7.892480459307917E-2</v>
      </c>
      <c r="BH336">
        <v>3.9462402296539592E-2</v>
      </c>
      <c r="BI336">
        <v>0.56157366216323967</v>
      </c>
    </row>
    <row r="337" spans="1:61" x14ac:dyDescent="0.3">
      <c r="A337" s="2" t="s">
        <v>268</v>
      </c>
      <c r="B337" s="15" t="s">
        <v>824</v>
      </c>
      <c r="C337" s="15"/>
      <c r="F337" s="2">
        <v>2.8</v>
      </c>
      <c r="G337" s="2" t="s">
        <v>267</v>
      </c>
      <c r="H337" s="11">
        <v>-1</v>
      </c>
      <c r="I337">
        <v>-1</v>
      </c>
      <c r="J337"/>
      <c r="L337" s="27">
        <v>0</v>
      </c>
      <c r="M337">
        <v>0</v>
      </c>
      <c r="N337">
        <v>0</v>
      </c>
      <c r="O337" s="2">
        <v>3.97</v>
      </c>
      <c r="P337" s="2">
        <v>3.97</v>
      </c>
      <c r="Q337" s="2">
        <v>15.56</v>
      </c>
      <c r="R337" s="2" t="s">
        <v>523</v>
      </c>
      <c r="T337" s="27">
        <v>0</v>
      </c>
      <c r="U337" s="27"/>
      <c r="V337" s="27"/>
      <c r="W337">
        <v>0</v>
      </c>
      <c r="Z337">
        <v>0</v>
      </c>
      <c r="AD337">
        <v>20</v>
      </c>
      <c r="AE337" s="57">
        <f t="shared" si="7"/>
        <v>245.23960400000001</v>
      </c>
      <c r="AF337" s="59">
        <v>0</v>
      </c>
      <c r="AG337" s="57">
        <v>0</v>
      </c>
      <c r="AH337" s="57">
        <v>0</v>
      </c>
      <c r="AI337" s="53"/>
      <c r="AL337" s="30">
        <v>1.75</v>
      </c>
      <c r="AM337" s="30">
        <v>2.5</v>
      </c>
      <c r="AN337" s="30">
        <v>0.75</v>
      </c>
      <c r="AO337" s="30">
        <v>0</v>
      </c>
      <c r="AP337" s="30">
        <v>0.35</v>
      </c>
      <c r="AQ337" s="30">
        <v>0.5</v>
      </c>
      <c r="AR337" s="30">
        <v>0.15</v>
      </c>
      <c r="AS337" s="30">
        <v>0</v>
      </c>
      <c r="AT337" s="27">
        <v>0.89</v>
      </c>
      <c r="AU337" s="27">
        <v>3.44</v>
      </c>
      <c r="AV337" s="27">
        <v>2.5499999999999998</v>
      </c>
      <c r="AW337" s="27">
        <v>2.69875</v>
      </c>
      <c r="AX337">
        <v>2.69875</v>
      </c>
      <c r="AY337">
        <v>6.2151871187406877</v>
      </c>
      <c r="BC337" s="65">
        <v>10</v>
      </c>
      <c r="BG337">
        <v>0</v>
      </c>
      <c r="BH337">
        <v>0</v>
      </c>
      <c r="BI337">
        <v>0</v>
      </c>
    </row>
    <row r="338" spans="1:61" x14ac:dyDescent="0.3">
      <c r="A338" s="2" t="s">
        <v>270</v>
      </c>
      <c r="B338" s="20" t="s">
        <v>981</v>
      </c>
      <c r="C338" s="15"/>
      <c r="F338" s="2">
        <v>3.29</v>
      </c>
      <c r="G338" s="2" t="s">
        <v>269</v>
      </c>
      <c r="H338" s="11">
        <v>-1</v>
      </c>
      <c r="I338">
        <v>-1</v>
      </c>
      <c r="J338"/>
      <c r="L338" s="27">
        <v>0</v>
      </c>
      <c r="M338">
        <v>0</v>
      </c>
      <c r="N338">
        <v>0</v>
      </c>
      <c r="O338" s="2">
        <v>3.89</v>
      </c>
      <c r="P338" s="2">
        <v>3.89</v>
      </c>
      <c r="Q338" s="2">
        <v>16.43</v>
      </c>
      <c r="R338" s="2" t="s">
        <v>523</v>
      </c>
      <c r="T338" s="27">
        <v>0</v>
      </c>
      <c r="U338" s="27"/>
      <c r="V338" s="27"/>
      <c r="W338">
        <v>0</v>
      </c>
      <c r="Z338">
        <v>0</v>
      </c>
      <c r="AD338">
        <v>38</v>
      </c>
      <c r="AE338" s="57">
        <f t="shared" si="7"/>
        <v>248.62040300000001</v>
      </c>
      <c r="AF338" s="59">
        <v>0</v>
      </c>
      <c r="AG338" s="57">
        <v>0</v>
      </c>
      <c r="AH338" s="57">
        <v>0</v>
      </c>
      <c r="AI338" s="53"/>
      <c r="AL338" s="30">
        <v>1.84</v>
      </c>
      <c r="AM338" s="30">
        <v>3.04</v>
      </c>
      <c r="AN338" s="30">
        <v>0.48</v>
      </c>
      <c r="AO338" s="30">
        <v>0</v>
      </c>
      <c r="AP338" s="30">
        <v>0.34328358208955218</v>
      </c>
      <c r="AQ338" s="30">
        <v>0.56716417910447758</v>
      </c>
      <c r="AR338" s="30">
        <v>8.9552238805970144E-2</v>
      </c>
      <c r="AS338" s="30">
        <v>0</v>
      </c>
      <c r="AT338" s="27">
        <v>0.95</v>
      </c>
      <c r="AU338" s="27">
        <v>3.44</v>
      </c>
      <c r="AV338" s="27">
        <v>2.4900000000000002</v>
      </c>
      <c r="AW338" s="27">
        <v>2.9704000000000002</v>
      </c>
      <c r="AX338">
        <v>2.9704000000000002</v>
      </c>
      <c r="AY338">
        <v>6.7075943239940399</v>
      </c>
      <c r="BC338" s="65">
        <v>19</v>
      </c>
      <c r="BG338">
        <v>0</v>
      </c>
      <c r="BH338">
        <v>0</v>
      </c>
      <c r="BI338">
        <v>0</v>
      </c>
    </row>
    <row r="339" spans="1:61" x14ac:dyDescent="0.3">
      <c r="A339" s="2" t="s">
        <v>271</v>
      </c>
      <c r="B339" s="20" t="s">
        <v>982</v>
      </c>
      <c r="C339" s="15"/>
      <c r="F339" s="2">
        <v>3.29</v>
      </c>
      <c r="G339" s="2" t="s">
        <v>269</v>
      </c>
      <c r="H339" s="11">
        <v>-1</v>
      </c>
      <c r="I339">
        <v>-1</v>
      </c>
      <c r="J339"/>
      <c r="L339" s="27">
        <v>0</v>
      </c>
      <c r="M339">
        <v>0</v>
      </c>
      <c r="N339">
        <v>0</v>
      </c>
      <c r="O339" s="2">
        <v>3.9</v>
      </c>
      <c r="P339" s="2">
        <v>3.9</v>
      </c>
      <c r="Q339" s="2">
        <v>16.54</v>
      </c>
      <c r="R339" s="2" t="s">
        <v>523</v>
      </c>
      <c r="T339" s="27">
        <v>0</v>
      </c>
      <c r="U339" s="27"/>
      <c r="V339" s="27"/>
      <c r="W339">
        <v>0</v>
      </c>
      <c r="Z339">
        <v>0</v>
      </c>
      <c r="AD339">
        <v>38</v>
      </c>
      <c r="AE339" s="57">
        <f t="shared" si="7"/>
        <v>251.57339999999996</v>
      </c>
      <c r="AF339" s="59">
        <v>0</v>
      </c>
      <c r="AG339" s="57">
        <v>0</v>
      </c>
      <c r="AH339" s="57">
        <v>0</v>
      </c>
      <c r="AI339" s="53"/>
      <c r="AL339" s="30">
        <v>1.71875</v>
      </c>
      <c r="AM339" s="30">
        <v>2.53125</v>
      </c>
      <c r="AN339" s="30">
        <v>0.375</v>
      </c>
      <c r="AO339" s="30">
        <v>0</v>
      </c>
      <c r="AP339" s="30">
        <v>0.3716216216216216</v>
      </c>
      <c r="AQ339" s="30">
        <v>0.54729729729729726</v>
      </c>
      <c r="AR339" s="30">
        <v>8.1081081081081086E-2</v>
      </c>
      <c r="AS339" s="30">
        <v>0</v>
      </c>
      <c r="AT339" s="27">
        <v>0.95</v>
      </c>
      <c r="AU339" s="27">
        <v>3.44</v>
      </c>
      <c r="AV339" s="27">
        <v>2.4900000000000002</v>
      </c>
      <c r="AW339" s="27">
        <v>2.8390624999999998</v>
      </c>
      <c r="AX339">
        <v>2.8390624999999998</v>
      </c>
      <c r="AY339">
        <v>6.7833032939095634</v>
      </c>
      <c r="BC339" s="65">
        <v>19</v>
      </c>
      <c r="BG339">
        <v>0</v>
      </c>
      <c r="BH339">
        <v>0</v>
      </c>
      <c r="BI339">
        <v>0</v>
      </c>
    </row>
    <row r="340" spans="1:61" x14ac:dyDescent="0.3">
      <c r="A340" s="2" t="s">
        <v>272</v>
      </c>
      <c r="B340" s="20" t="s">
        <v>987</v>
      </c>
      <c r="C340" s="15"/>
      <c r="F340" s="2">
        <v>3.3</v>
      </c>
      <c r="G340" s="2" t="s">
        <v>269</v>
      </c>
      <c r="H340" s="11">
        <v>-1</v>
      </c>
      <c r="I340">
        <v>-1</v>
      </c>
      <c r="J340"/>
      <c r="L340" s="27">
        <v>0</v>
      </c>
      <c r="M340">
        <v>0</v>
      </c>
      <c r="N340">
        <v>0</v>
      </c>
      <c r="O340" s="2">
        <v>3.9</v>
      </c>
      <c r="P340" s="2">
        <v>3.9</v>
      </c>
      <c r="Q340" s="2">
        <v>20.78</v>
      </c>
      <c r="R340" s="2" t="s">
        <v>523</v>
      </c>
      <c r="T340" s="27">
        <v>0</v>
      </c>
      <c r="U340" s="27"/>
      <c r="V340" s="27"/>
      <c r="W340">
        <v>0</v>
      </c>
      <c r="Z340">
        <v>0</v>
      </c>
      <c r="AD340">
        <v>38</v>
      </c>
      <c r="AE340" s="57">
        <f t="shared" si="7"/>
        <v>316.06380000000001</v>
      </c>
      <c r="AF340" s="59">
        <v>0</v>
      </c>
      <c r="AG340" s="57">
        <v>0</v>
      </c>
      <c r="AH340" s="57">
        <v>0</v>
      </c>
      <c r="AI340" s="53"/>
      <c r="AL340" s="30">
        <v>1.6857142857142859</v>
      </c>
      <c r="AM340" s="30">
        <v>2.371428571428571</v>
      </c>
      <c r="AN340" s="30">
        <v>0.34285714285714292</v>
      </c>
      <c r="AO340" s="30">
        <v>0</v>
      </c>
      <c r="AP340" s="30">
        <v>0.38311688311688308</v>
      </c>
      <c r="AQ340" s="30">
        <v>0.53896103896103897</v>
      </c>
      <c r="AR340" s="30">
        <v>7.792207792207792E-2</v>
      </c>
      <c r="AS340" s="30">
        <v>0</v>
      </c>
      <c r="AT340" s="27">
        <v>0.95</v>
      </c>
      <c r="AU340" s="27">
        <v>3.44</v>
      </c>
      <c r="AV340" s="27">
        <v>2.4900000000000002</v>
      </c>
      <c r="AW340" s="27">
        <v>2.794285714285714</v>
      </c>
      <c r="AX340">
        <v>2.794285714285714</v>
      </c>
      <c r="AY340">
        <v>6.7908553945945132</v>
      </c>
      <c r="BC340" s="65">
        <v>19</v>
      </c>
      <c r="BG340">
        <v>0</v>
      </c>
      <c r="BH340">
        <v>0</v>
      </c>
      <c r="BI340">
        <v>0</v>
      </c>
    </row>
    <row r="341" spans="1:61" x14ac:dyDescent="0.3">
      <c r="A341" s="2" t="s">
        <v>273</v>
      </c>
      <c r="B341" s="20" t="s">
        <v>986</v>
      </c>
      <c r="C341" s="15"/>
      <c r="F341" s="2">
        <v>3.31</v>
      </c>
      <c r="G341" s="2" t="s">
        <v>269</v>
      </c>
      <c r="H341" s="11">
        <v>-1</v>
      </c>
      <c r="I341">
        <v>-1</v>
      </c>
      <c r="J341"/>
      <c r="L341" s="27">
        <v>0</v>
      </c>
      <c r="M341">
        <v>0</v>
      </c>
      <c r="N341">
        <v>0</v>
      </c>
      <c r="O341" s="2">
        <v>3.89</v>
      </c>
      <c r="P341" s="2">
        <v>3.89</v>
      </c>
      <c r="Q341" s="2">
        <v>22.41</v>
      </c>
      <c r="R341" s="2" t="s">
        <v>523</v>
      </c>
      <c r="T341" s="27">
        <v>0</v>
      </c>
      <c r="U341" s="27"/>
      <c r="V341" s="27"/>
      <c r="W341">
        <v>0</v>
      </c>
      <c r="Z341">
        <v>0</v>
      </c>
      <c r="AD341">
        <v>38</v>
      </c>
      <c r="AE341" s="57">
        <f t="shared" si="7"/>
        <v>339.11036100000001</v>
      </c>
      <c r="AF341" s="59">
        <v>0</v>
      </c>
      <c r="AG341" s="57">
        <v>0</v>
      </c>
      <c r="AH341" s="57">
        <v>0</v>
      </c>
      <c r="AI341" s="53"/>
      <c r="AL341" s="30">
        <v>1.6578947368421051</v>
      </c>
      <c r="AM341" s="30">
        <v>2.236842105263158</v>
      </c>
      <c r="AN341" s="30">
        <v>0.31578947368421051</v>
      </c>
      <c r="AO341" s="30">
        <v>0</v>
      </c>
      <c r="AP341" s="30">
        <v>0.39374999999999999</v>
      </c>
      <c r="AQ341" s="30">
        <v>0.53125</v>
      </c>
      <c r="AR341" s="30">
        <v>7.4999999999999997E-2</v>
      </c>
      <c r="AS341" s="30">
        <v>0</v>
      </c>
      <c r="AT341" s="27">
        <v>0.95</v>
      </c>
      <c r="AU341" s="27">
        <v>3.44</v>
      </c>
      <c r="AV341" s="27">
        <v>2.4900000000000002</v>
      </c>
      <c r="AW341" s="27">
        <v>2.7565789473684208</v>
      </c>
      <c r="AX341">
        <v>2.7565789473684208</v>
      </c>
      <c r="AY341">
        <v>6.7972150583292086</v>
      </c>
      <c r="BC341" s="65">
        <v>19</v>
      </c>
      <c r="BG341">
        <v>0</v>
      </c>
      <c r="BH341">
        <v>0</v>
      </c>
      <c r="BI341">
        <v>0</v>
      </c>
    </row>
    <row r="342" spans="1:61" x14ac:dyDescent="0.3">
      <c r="A342" s="2" t="s">
        <v>274</v>
      </c>
      <c r="B342" s="20" t="s">
        <v>985</v>
      </c>
      <c r="C342" s="15"/>
      <c r="F342" s="2">
        <v>3.32</v>
      </c>
      <c r="G342" s="2" t="s">
        <v>269</v>
      </c>
      <c r="H342" s="11">
        <v>-1</v>
      </c>
      <c r="I342">
        <v>-1</v>
      </c>
      <c r="J342"/>
      <c r="L342" s="27">
        <v>0</v>
      </c>
      <c r="M342">
        <v>0</v>
      </c>
      <c r="N342">
        <v>0</v>
      </c>
      <c r="O342" s="2">
        <v>3.9</v>
      </c>
      <c r="P342" s="2">
        <v>3.9</v>
      </c>
      <c r="Q342" s="2">
        <v>25.55</v>
      </c>
      <c r="R342" s="2" t="s">
        <v>523</v>
      </c>
      <c r="T342" s="27">
        <v>0</v>
      </c>
      <c r="U342" s="27"/>
      <c r="V342" s="27"/>
      <c r="W342">
        <v>0</v>
      </c>
      <c r="Z342">
        <v>0</v>
      </c>
      <c r="AD342">
        <v>38</v>
      </c>
      <c r="AE342" s="57">
        <f t="shared" si="7"/>
        <v>388.6155</v>
      </c>
      <c r="AF342" s="59">
        <v>0</v>
      </c>
      <c r="AG342" s="57">
        <v>0</v>
      </c>
      <c r="AH342" s="57">
        <v>0</v>
      </c>
      <c r="AI342" s="53"/>
      <c r="AL342" s="30">
        <v>1.634146341463415</v>
      </c>
      <c r="AM342" s="30">
        <v>2.1219512195121948</v>
      </c>
      <c r="AN342" s="30">
        <v>0.29268292682926828</v>
      </c>
      <c r="AO342" s="30">
        <v>0</v>
      </c>
      <c r="AP342" s="30">
        <v>0.40361445783132532</v>
      </c>
      <c r="AQ342" s="30">
        <v>0.52409638554216864</v>
      </c>
      <c r="AR342" s="30">
        <v>7.2289156626506021E-2</v>
      </c>
      <c r="AS342" s="30">
        <v>0</v>
      </c>
      <c r="AT342" s="27">
        <v>0.95</v>
      </c>
      <c r="AU342" s="27">
        <v>3.44</v>
      </c>
      <c r="AV342" s="27">
        <v>2.4900000000000002</v>
      </c>
      <c r="AW342" s="27">
        <v>2.7243902439024388</v>
      </c>
      <c r="AX342">
        <v>2.7243902439024388</v>
      </c>
      <c r="AY342">
        <v>6.8026440395661458</v>
      </c>
      <c r="BC342" s="65">
        <v>19</v>
      </c>
      <c r="BG342">
        <v>0</v>
      </c>
      <c r="BH342">
        <v>0</v>
      </c>
      <c r="BI342">
        <v>0</v>
      </c>
    </row>
    <row r="343" spans="1:61" x14ac:dyDescent="0.3">
      <c r="A343" s="2" t="s">
        <v>275</v>
      </c>
      <c r="B343" s="20" t="s">
        <v>984</v>
      </c>
      <c r="C343" s="15"/>
      <c r="F343" s="2">
        <v>3.32</v>
      </c>
      <c r="G343" s="2" t="s">
        <v>269</v>
      </c>
      <c r="H343" s="11">
        <v>-1</v>
      </c>
      <c r="I343">
        <v>-1</v>
      </c>
      <c r="J343"/>
      <c r="L343" s="27">
        <v>0</v>
      </c>
      <c r="M343">
        <v>0</v>
      </c>
      <c r="N343">
        <v>0</v>
      </c>
      <c r="O343" s="2">
        <v>3.93</v>
      </c>
      <c r="P343" s="2">
        <v>3.93</v>
      </c>
      <c r="Q343" s="2">
        <v>29.52</v>
      </c>
      <c r="R343" s="2" t="s">
        <v>523</v>
      </c>
      <c r="T343" s="27">
        <v>0</v>
      </c>
      <c r="U343" s="27"/>
      <c r="V343" s="27"/>
      <c r="W343">
        <v>0</v>
      </c>
      <c r="Z343">
        <v>0</v>
      </c>
      <c r="AD343">
        <v>38</v>
      </c>
      <c r="AE343" s="57">
        <f t="shared" si="7"/>
        <v>455.933448</v>
      </c>
      <c r="AF343" s="59">
        <v>0</v>
      </c>
      <c r="AG343" s="57">
        <v>0</v>
      </c>
      <c r="AH343" s="57">
        <v>0</v>
      </c>
      <c r="AI343" s="53"/>
      <c r="AL343" s="30">
        <v>1.595744680851064</v>
      </c>
      <c r="AM343" s="30">
        <v>1.936170212765957</v>
      </c>
      <c r="AN343" s="30">
        <v>0.25531914893617019</v>
      </c>
      <c r="AO343" s="30">
        <v>0</v>
      </c>
      <c r="AP343" s="30">
        <v>0.42134831460674149</v>
      </c>
      <c r="AQ343" s="30">
        <v>0.5112359550561798</v>
      </c>
      <c r="AR343" s="30">
        <v>6.741573033707865E-2</v>
      </c>
      <c r="AS343" s="30">
        <v>0</v>
      </c>
      <c r="AT343" s="27">
        <v>0.95</v>
      </c>
      <c r="AU343" s="27">
        <v>3.44</v>
      </c>
      <c r="AV343" s="27">
        <v>2.4900000000000002</v>
      </c>
      <c r="AW343" s="27">
        <v>2.6723404255319152</v>
      </c>
      <c r="AX343">
        <v>2.6723404255319152</v>
      </c>
      <c r="AY343">
        <v>6.8114228177365099</v>
      </c>
      <c r="BC343" s="65">
        <v>19</v>
      </c>
      <c r="BG343">
        <v>0</v>
      </c>
      <c r="BH343">
        <v>0</v>
      </c>
      <c r="BI343">
        <v>0</v>
      </c>
    </row>
    <row r="344" spans="1:61" x14ac:dyDescent="0.3">
      <c r="A344" s="2" t="s">
        <v>276</v>
      </c>
      <c r="B344" s="20" t="s">
        <v>983</v>
      </c>
      <c r="C344" s="15"/>
      <c r="F344" s="2">
        <v>3.32</v>
      </c>
      <c r="G344" s="2" t="s">
        <v>269</v>
      </c>
      <c r="H344" s="11">
        <v>-1</v>
      </c>
      <c r="I344">
        <v>-1</v>
      </c>
      <c r="J344"/>
      <c r="L344" s="27">
        <v>0</v>
      </c>
      <c r="M344">
        <v>0</v>
      </c>
      <c r="N344">
        <v>0</v>
      </c>
      <c r="O344" s="2">
        <v>3.9</v>
      </c>
      <c r="P344" s="2">
        <v>3.9</v>
      </c>
      <c r="Q344" s="2">
        <v>33.729999999999997</v>
      </c>
      <c r="R344" s="2" t="s">
        <v>523</v>
      </c>
      <c r="T344" s="27">
        <v>0</v>
      </c>
      <c r="U344" s="27"/>
      <c r="V344" s="27"/>
      <c r="W344">
        <v>0</v>
      </c>
      <c r="Z344">
        <v>0</v>
      </c>
      <c r="AD344">
        <v>38</v>
      </c>
      <c r="AE344" s="57">
        <f t="shared" si="7"/>
        <v>513.03329999999994</v>
      </c>
      <c r="AF344" s="59">
        <v>0</v>
      </c>
      <c r="AG344" s="57">
        <v>0</v>
      </c>
      <c r="AH344" s="57">
        <v>0</v>
      </c>
      <c r="AI344" s="53"/>
      <c r="AL344" s="30">
        <v>1.5660377358490569</v>
      </c>
      <c r="AM344" s="30">
        <v>1.7924528301886791</v>
      </c>
      <c r="AN344" s="30">
        <v>0.22641509433962259</v>
      </c>
      <c r="AO344" s="30">
        <v>0</v>
      </c>
      <c r="AP344" s="30">
        <v>0.43684210526315792</v>
      </c>
      <c r="AQ344" s="30">
        <v>0.5</v>
      </c>
      <c r="AR344" s="30">
        <v>6.3157894736842107E-2</v>
      </c>
      <c r="AS344" s="30">
        <v>0</v>
      </c>
      <c r="AT344" s="27">
        <v>0.95</v>
      </c>
      <c r="AU344" s="27">
        <v>3.44</v>
      </c>
      <c r="AV344" s="27">
        <v>2.4900000000000002</v>
      </c>
      <c r="AW344" s="27">
        <v>2.6320754716981138</v>
      </c>
      <c r="AX344">
        <v>2.632075471698113</v>
      </c>
      <c r="AY344">
        <v>6.8182139480192454</v>
      </c>
      <c r="BC344" s="65">
        <v>19</v>
      </c>
      <c r="BG344">
        <v>0</v>
      </c>
      <c r="BH344">
        <v>0</v>
      </c>
      <c r="BI344">
        <v>0</v>
      </c>
    </row>
    <row r="345" spans="1:61" x14ac:dyDescent="0.3">
      <c r="A345" s="2" t="s">
        <v>277</v>
      </c>
      <c r="B345" s="20" t="s">
        <v>980</v>
      </c>
      <c r="C345" s="15"/>
      <c r="F345" s="2">
        <v>3.22</v>
      </c>
      <c r="G345" s="2" t="s">
        <v>269</v>
      </c>
      <c r="H345" s="11">
        <v>-1</v>
      </c>
      <c r="I345">
        <v>-1</v>
      </c>
      <c r="J345"/>
      <c r="L345" s="27">
        <v>0</v>
      </c>
      <c r="M345">
        <v>0</v>
      </c>
      <c r="N345">
        <v>0</v>
      </c>
      <c r="O345" s="2">
        <v>3.9</v>
      </c>
      <c r="P345" s="2">
        <v>3.9</v>
      </c>
      <c r="Q345" s="2">
        <v>31.44</v>
      </c>
      <c r="R345" s="2" t="s">
        <v>523</v>
      </c>
      <c r="T345" s="27">
        <v>0</v>
      </c>
      <c r="U345" s="27"/>
      <c r="V345" s="27"/>
      <c r="W345">
        <v>0</v>
      </c>
      <c r="Z345">
        <v>0</v>
      </c>
      <c r="AD345">
        <v>40</v>
      </c>
      <c r="AE345" s="57">
        <f t="shared" si="7"/>
        <v>478.20240000000001</v>
      </c>
      <c r="AF345" s="59">
        <v>0</v>
      </c>
      <c r="AG345" s="57">
        <v>0</v>
      </c>
      <c r="AH345" s="57">
        <v>0</v>
      </c>
      <c r="AI345" s="53"/>
      <c r="AL345" s="30">
        <v>1.75</v>
      </c>
      <c r="AM345" s="30">
        <v>2.65625</v>
      </c>
      <c r="AN345" s="30">
        <v>0.375</v>
      </c>
      <c r="AO345" s="30">
        <v>0</v>
      </c>
      <c r="AP345" s="30">
        <v>0.36601307189542481</v>
      </c>
      <c r="AQ345" s="30">
        <v>0.55555555555555558</v>
      </c>
      <c r="AR345" s="30">
        <v>7.8431372549019607E-2</v>
      </c>
      <c r="AS345" s="30">
        <v>0</v>
      </c>
      <c r="AT345" s="27">
        <v>0.95</v>
      </c>
      <c r="AU345" s="27">
        <v>3.44</v>
      </c>
      <c r="AV345" s="27">
        <v>2.4900000000000002</v>
      </c>
      <c r="AW345" s="27">
        <v>2.8778125000000001</v>
      </c>
      <c r="AX345">
        <v>2.8778125000000001</v>
      </c>
      <c r="AY345">
        <v>6.7946490392267176</v>
      </c>
      <c r="BC345" s="65">
        <v>20</v>
      </c>
      <c r="BG345">
        <v>0</v>
      </c>
      <c r="BH345">
        <v>0</v>
      </c>
      <c r="BI345">
        <v>0</v>
      </c>
    </row>
    <row r="346" spans="1:61" x14ac:dyDescent="0.3">
      <c r="A346" s="2" t="s">
        <v>278</v>
      </c>
      <c r="B346" s="20" t="s">
        <v>988</v>
      </c>
      <c r="C346" s="15"/>
      <c r="F346" s="2">
        <v>3.25</v>
      </c>
      <c r="G346" s="2" t="s">
        <v>269</v>
      </c>
      <c r="H346" s="11">
        <v>-1</v>
      </c>
      <c r="I346">
        <v>-1</v>
      </c>
      <c r="J346"/>
      <c r="L346" s="27">
        <v>0</v>
      </c>
      <c r="M346">
        <v>0</v>
      </c>
      <c r="N346">
        <v>0</v>
      </c>
      <c r="O346" s="2">
        <v>3.91</v>
      </c>
      <c r="P346" s="2">
        <v>3.91</v>
      </c>
      <c r="Q346" s="2">
        <v>18.2</v>
      </c>
      <c r="R346" s="2" t="s">
        <v>523</v>
      </c>
      <c r="T346" s="27">
        <v>0</v>
      </c>
      <c r="U346" s="27"/>
      <c r="V346" s="27"/>
      <c r="W346">
        <v>0</v>
      </c>
      <c r="Z346">
        <v>0</v>
      </c>
      <c r="AD346">
        <v>40</v>
      </c>
      <c r="AE346" s="57">
        <f t="shared" si="7"/>
        <v>278.24342000000001</v>
      </c>
      <c r="AF346" s="59">
        <v>0</v>
      </c>
      <c r="AG346" s="57">
        <v>0</v>
      </c>
      <c r="AH346" s="57">
        <v>0</v>
      </c>
      <c r="AI346" s="53"/>
      <c r="AL346" s="30">
        <v>1.714285714285714</v>
      </c>
      <c r="AM346" s="30">
        <v>2.4857142857142862</v>
      </c>
      <c r="AN346" s="30">
        <v>0.34285714285714292</v>
      </c>
      <c r="AO346" s="30">
        <v>0</v>
      </c>
      <c r="AP346" s="30">
        <v>0.37735849056603771</v>
      </c>
      <c r="AQ346" s="30">
        <v>0.54716981132075471</v>
      </c>
      <c r="AR346" s="30">
        <v>7.5471698113207544E-2</v>
      </c>
      <c r="AS346" s="30">
        <v>0</v>
      </c>
      <c r="AT346" s="27">
        <v>0.95</v>
      </c>
      <c r="AU346" s="27">
        <v>3.44</v>
      </c>
      <c r="AV346" s="27">
        <v>2.4900000000000002</v>
      </c>
      <c r="AW346" s="27">
        <v>2.8297142857142861</v>
      </c>
      <c r="AX346">
        <v>2.8297142857142861</v>
      </c>
      <c r="AY346">
        <v>6.8012286474559138</v>
      </c>
      <c r="BC346" s="65">
        <v>20</v>
      </c>
      <c r="BG346">
        <v>0</v>
      </c>
      <c r="BH346">
        <v>0</v>
      </c>
      <c r="BI346">
        <v>0</v>
      </c>
    </row>
    <row r="347" spans="1:61" x14ac:dyDescent="0.3">
      <c r="A347" s="2" t="s">
        <v>279</v>
      </c>
      <c r="B347" s="20" t="s">
        <v>989</v>
      </c>
      <c r="C347" s="15"/>
      <c r="F347" s="2">
        <v>3.27</v>
      </c>
      <c r="G347" s="2" t="s">
        <v>269</v>
      </c>
      <c r="H347" s="11">
        <v>-1</v>
      </c>
      <c r="I347">
        <v>-1</v>
      </c>
      <c r="J347"/>
      <c r="L347" s="27">
        <v>0</v>
      </c>
      <c r="M347">
        <v>0</v>
      </c>
      <c r="N347">
        <v>0</v>
      </c>
      <c r="O347" s="2">
        <v>3.9</v>
      </c>
      <c r="P347" s="2">
        <v>3.9</v>
      </c>
      <c r="Q347" s="2">
        <v>20.25</v>
      </c>
      <c r="R347" s="2" t="s">
        <v>523</v>
      </c>
      <c r="T347" s="27">
        <v>0</v>
      </c>
      <c r="U347" s="27"/>
      <c r="V347" s="27"/>
      <c r="W347">
        <v>0</v>
      </c>
      <c r="Z347">
        <v>0</v>
      </c>
      <c r="AD347">
        <v>40</v>
      </c>
      <c r="AE347" s="57">
        <f t="shared" si="7"/>
        <v>308.0025</v>
      </c>
      <c r="AF347" s="59">
        <v>0</v>
      </c>
      <c r="AG347" s="57">
        <v>0</v>
      </c>
      <c r="AH347" s="57">
        <v>0</v>
      </c>
      <c r="AI347" s="53"/>
      <c r="AL347" s="30">
        <v>1.6842105263157889</v>
      </c>
      <c r="AM347" s="30">
        <v>2.3421052631578951</v>
      </c>
      <c r="AN347" s="30">
        <v>0.31578947368421051</v>
      </c>
      <c r="AO347" s="30">
        <v>0</v>
      </c>
      <c r="AP347" s="30">
        <v>0.38787878787878788</v>
      </c>
      <c r="AQ347" s="30">
        <v>0.53939393939393943</v>
      </c>
      <c r="AR347" s="30">
        <v>7.2727272727272724E-2</v>
      </c>
      <c r="AS347" s="30">
        <v>0</v>
      </c>
      <c r="AT347" s="27">
        <v>0.95</v>
      </c>
      <c r="AU347" s="27">
        <v>3.44</v>
      </c>
      <c r="AV347" s="27">
        <v>2.4900000000000002</v>
      </c>
      <c r="AW347" s="27">
        <v>2.7892105263157898</v>
      </c>
      <c r="AX347">
        <v>2.7892105263157889</v>
      </c>
      <c r="AY347">
        <v>6.8067693701752354</v>
      </c>
      <c r="BC347" s="65">
        <v>20</v>
      </c>
      <c r="BG347">
        <v>0</v>
      </c>
      <c r="BH347">
        <v>0</v>
      </c>
      <c r="BI347">
        <v>0</v>
      </c>
    </row>
    <row r="348" spans="1:61" x14ac:dyDescent="0.3">
      <c r="A348" s="2" t="s">
        <v>280</v>
      </c>
      <c r="B348" s="20" t="s">
        <v>990</v>
      </c>
      <c r="C348" s="15"/>
      <c r="F348" s="2">
        <v>3.3</v>
      </c>
      <c r="G348" s="2" t="s">
        <v>269</v>
      </c>
      <c r="H348" s="11">
        <v>-1</v>
      </c>
      <c r="I348">
        <v>-1</v>
      </c>
      <c r="J348"/>
      <c r="L348" s="27">
        <v>0</v>
      </c>
      <c r="M348">
        <v>0</v>
      </c>
      <c r="N348">
        <v>0</v>
      </c>
      <c r="O348" s="2">
        <v>3.9</v>
      </c>
      <c r="P348" s="2">
        <v>3.9</v>
      </c>
      <c r="Q348" s="2">
        <v>22.01</v>
      </c>
      <c r="R348" s="2" t="s">
        <v>523</v>
      </c>
      <c r="T348" s="27">
        <v>0</v>
      </c>
      <c r="U348" s="27"/>
      <c r="V348" s="27"/>
      <c r="W348">
        <v>0</v>
      </c>
      <c r="Z348">
        <v>0</v>
      </c>
      <c r="AD348">
        <v>40</v>
      </c>
      <c r="AE348" s="57">
        <f t="shared" si="7"/>
        <v>334.77210000000002</v>
      </c>
      <c r="AF348" s="59">
        <v>0</v>
      </c>
      <c r="AG348" s="57">
        <v>0</v>
      </c>
      <c r="AH348" s="57">
        <v>0</v>
      </c>
      <c r="AI348" s="53"/>
      <c r="AL348" s="30">
        <v>1.658536585365854</v>
      </c>
      <c r="AM348" s="30">
        <v>2.219512195121951</v>
      </c>
      <c r="AN348" s="30">
        <v>0.29268292682926828</v>
      </c>
      <c r="AO348" s="30">
        <v>0</v>
      </c>
      <c r="AP348" s="30">
        <v>0.39766081871345033</v>
      </c>
      <c r="AQ348" s="30">
        <v>0.53216374269005851</v>
      </c>
      <c r="AR348" s="30">
        <v>7.0175438596491224E-2</v>
      </c>
      <c r="AS348" s="30">
        <v>0</v>
      </c>
      <c r="AT348" s="27">
        <v>0.95</v>
      </c>
      <c r="AU348" s="27">
        <v>3.44</v>
      </c>
      <c r="AV348" s="27">
        <v>2.4900000000000002</v>
      </c>
      <c r="AW348" s="27">
        <v>2.7546341463414641</v>
      </c>
      <c r="AX348">
        <v>2.7546341463414632</v>
      </c>
      <c r="AY348">
        <v>6.8114992554234393</v>
      </c>
      <c r="BC348" s="65">
        <v>20</v>
      </c>
      <c r="BG348">
        <v>0</v>
      </c>
      <c r="BH348">
        <v>0</v>
      </c>
      <c r="BI348">
        <v>0</v>
      </c>
    </row>
    <row r="349" spans="1:61" x14ac:dyDescent="0.3">
      <c r="A349" s="2" t="s">
        <v>281</v>
      </c>
      <c r="B349" s="20" t="s">
        <v>991</v>
      </c>
      <c r="C349" s="15"/>
      <c r="F349" s="2">
        <v>3.3</v>
      </c>
      <c r="G349" s="2" t="s">
        <v>269</v>
      </c>
      <c r="H349" s="11">
        <v>-1</v>
      </c>
      <c r="I349">
        <v>-1</v>
      </c>
      <c r="J349"/>
      <c r="L349" s="27">
        <v>0</v>
      </c>
      <c r="M349">
        <v>0</v>
      </c>
      <c r="N349">
        <v>0</v>
      </c>
      <c r="O349" s="2">
        <v>3.9</v>
      </c>
      <c r="P349" s="2">
        <v>3.9</v>
      </c>
      <c r="Q349" s="2">
        <v>25.65</v>
      </c>
      <c r="R349" s="2" t="s">
        <v>523</v>
      </c>
      <c r="T349" s="27">
        <v>0</v>
      </c>
      <c r="U349" s="27"/>
      <c r="V349" s="27"/>
      <c r="W349">
        <v>0</v>
      </c>
      <c r="Z349">
        <v>0</v>
      </c>
      <c r="AD349">
        <v>40</v>
      </c>
      <c r="AE349" s="57">
        <f t="shared" si="7"/>
        <v>390.13649999999996</v>
      </c>
      <c r="AF349" s="59">
        <v>0</v>
      </c>
      <c r="AG349" s="57">
        <v>0</v>
      </c>
      <c r="AH349" s="57">
        <v>0</v>
      </c>
      <c r="AI349" s="53"/>
      <c r="AL349" s="30">
        <v>1.617021276595745</v>
      </c>
      <c r="AM349" s="30">
        <v>2.021276595744681</v>
      </c>
      <c r="AN349" s="30">
        <v>0.25531914893617019</v>
      </c>
      <c r="AO349" s="30">
        <v>0</v>
      </c>
      <c r="AP349" s="30">
        <v>0.41530054644808739</v>
      </c>
      <c r="AQ349" s="30">
        <v>0.51912568306010931</v>
      </c>
      <c r="AR349" s="30">
        <v>6.5573770491803268E-2</v>
      </c>
      <c r="AS349" s="30">
        <v>0</v>
      </c>
      <c r="AT349" s="27">
        <v>0.95</v>
      </c>
      <c r="AU349" s="27">
        <v>3.44</v>
      </c>
      <c r="AV349" s="27">
        <v>2.4900000000000002</v>
      </c>
      <c r="AW349" s="27">
        <v>2.6987234042553192</v>
      </c>
      <c r="AX349">
        <v>2.6987234042553192</v>
      </c>
      <c r="AY349">
        <v>6.8191475805056392</v>
      </c>
      <c r="BC349" s="65">
        <v>20</v>
      </c>
      <c r="BG349">
        <v>0</v>
      </c>
      <c r="BH349">
        <v>0</v>
      </c>
      <c r="BI349">
        <v>0</v>
      </c>
    </row>
    <row r="350" spans="1:61" x14ac:dyDescent="0.3">
      <c r="A350" s="2" t="s">
        <v>276</v>
      </c>
      <c r="B350" s="20" t="s">
        <v>992</v>
      </c>
      <c r="C350" s="15"/>
      <c r="F350" s="2">
        <v>3.34</v>
      </c>
      <c r="G350" s="2" t="s">
        <v>269</v>
      </c>
      <c r="H350" s="11">
        <v>-1</v>
      </c>
      <c r="I350">
        <v>-1</v>
      </c>
      <c r="J350"/>
      <c r="L350" s="27">
        <v>0</v>
      </c>
      <c r="M350">
        <v>0</v>
      </c>
      <c r="N350">
        <v>0</v>
      </c>
      <c r="O350" s="2">
        <v>3.89</v>
      </c>
      <c r="P350" s="2">
        <v>3.89</v>
      </c>
      <c r="Q350" s="2">
        <v>33.799999999999997</v>
      </c>
      <c r="R350" s="2" t="s">
        <v>523</v>
      </c>
      <c r="T350" s="27">
        <v>0</v>
      </c>
      <c r="U350" s="27"/>
      <c r="V350" s="27"/>
      <c r="W350">
        <v>0</v>
      </c>
      <c r="Z350">
        <v>0</v>
      </c>
      <c r="AD350">
        <v>40</v>
      </c>
      <c r="AE350" s="57">
        <f t="shared" si="7"/>
        <v>511.46498000000003</v>
      </c>
      <c r="AF350" s="59">
        <v>0</v>
      </c>
      <c r="AG350" s="57">
        <v>0</v>
      </c>
      <c r="AH350" s="57">
        <v>0</v>
      </c>
      <c r="AI350" s="53"/>
      <c r="AL350" s="30">
        <v>1.584905660377359</v>
      </c>
      <c r="AM350" s="30">
        <v>1.867924528301887</v>
      </c>
      <c r="AN350" s="30">
        <v>0.22641509433962259</v>
      </c>
      <c r="AO350" s="30">
        <v>0</v>
      </c>
      <c r="AP350" s="30">
        <v>0.43076923076923079</v>
      </c>
      <c r="AQ350" s="30">
        <v>0.50769230769230778</v>
      </c>
      <c r="AR350" s="30">
        <v>6.1538461538461542E-2</v>
      </c>
      <c r="AS350" s="30">
        <v>0</v>
      </c>
      <c r="AT350" s="27">
        <v>0.95</v>
      </c>
      <c r="AU350" s="27">
        <v>3.44</v>
      </c>
      <c r="AV350" s="27">
        <v>2.4900000000000002</v>
      </c>
      <c r="AW350" s="27">
        <v>2.655471698113208</v>
      </c>
      <c r="AX350">
        <v>2.655471698113208</v>
      </c>
      <c r="AY350">
        <v>6.8250642093428109</v>
      </c>
      <c r="BC350" s="65">
        <v>20</v>
      </c>
      <c r="BG350">
        <v>0</v>
      </c>
      <c r="BH350">
        <v>0</v>
      </c>
      <c r="BI350">
        <v>0</v>
      </c>
    </row>
    <row r="351" spans="1:61" x14ac:dyDescent="0.3">
      <c r="A351" s="2" t="s">
        <v>282</v>
      </c>
      <c r="B351" s="15" t="s">
        <v>825</v>
      </c>
      <c r="C351" s="15"/>
      <c r="F351" s="2">
        <v>3.5</v>
      </c>
      <c r="G351" s="2" t="s">
        <v>283</v>
      </c>
      <c r="H351" s="11" t="s">
        <v>601</v>
      </c>
      <c r="I351">
        <v>-1</v>
      </c>
      <c r="J351"/>
      <c r="L351" s="27">
        <v>1</v>
      </c>
      <c r="M351">
        <v>0</v>
      </c>
      <c r="N351">
        <v>0</v>
      </c>
      <c r="T351" s="27">
        <v>13.656835900000001</v>
      </c>
      <c r="U351" s="27">
        <v>13.656835900000001</v>
      </c>
      <c r="V351" s="27">
        <v>13.656835900000001</v>
      </c>
      <c r="W351">
        <v>0</v>
      </c>
      <c r="Z351">
        <v>0</v>
      </c>
      <c r="AD351">
        <v>20</v>
      </c>
      <c r="AE351" s="57">
        <f t="shared" si="7"/>
        <v>0</v>
      </c>
      <c r="AF351" s="59">
        <v>201.0880346354428</v>
      </c>
      <c r="AG351" s="57">
        <v>0</v>
      </c>
      <c r="AH351" s="57">
        <v>0</v>
      </c>
      <c r="AI351" s="53">
        <v>9.9458926217357829E-2</v>
      </c>
      <c r="AL351" s="30">
        <v>1.882352941176471</v>
      </c>
      <c r="AM351" s="30">
        <v>2.3529411764705879</v>
      </c>
      <c r="AN351" s="30">
        <v>0.47058823529411759</v>
      </c>
      <c r="AO351" s="30">
        <v>0</v>
      </c>
      <c r="AP351" s="30">
        <v>0.4</v>
      </c>
      <c r="AQ351" s="30">
        <v>0.5</v>
      </c>
      <c r="AR351" s="30">
        <v>9.9999999999999992E-2</v>
      </c>
      <c r="AS351" s="30">
        <v>0</v>
      </c>
      <c r="AT351" s="27">
        <v>0.98</v>
      </c>
      <c r="AU351" s="27">
        <v>3.44</v>
      </c>
      <c r="AV351" s="27">
        <v>2.46</v>
      </c>
      <c r="AW351" s="27">
        <v>2.54</v>
      </c>
      <c r="AX351">
        <v>2.54</v>
      </c>
      <c r="AY351">
        <v>5.758559377411764</v>
      </c>
      <c r="AZ351" s="62">
        <v>0.53996993008785332</v>
      </c>
      <c r="BC351" s="65">
        <v>10</v>
      </c>
      <c r="BD351" s="65">
        <v>4.9729463108678908E-2</v>
      </c>
      <c r="BG351">
        <v>9.9458926217357829E-2</v>
      </c>
      <c r="BH351">
        <v>4.9729463108678908E-2</v>
      </c>
      <c r="BI351">
        <v>0.53996993008785332</v>
      </c>
    </row>
    <row r="352" spans="1:61" x14ac:dyDescent="0.3">
      <c r="A352" s="2" t="s">
        <v>284</v>
      </c>
      <c r="B352" s="15" t="s">
        <v>826</v>
      </c>
      <c r="C352" s="15"/>
      <c r="F352" s="2">
        <v>3.3</v>
      </c>
      <c r="G352" s="2" t="s">
        <v>283</v>
      </c>
      <c r="H352" s="11" t="s">
        <v>602</v>
      </c>
      <c r="I352" t="s">
        <v>674</v>
      </c>
      <c r="J352"/>
      <c r="L352" s="27">
        <v>1</v>
      </c>
      <c r="M352">
        <v>2</v>
      </c>
      <c r="N352">
        <v>0</v>
      </c>
      <c r="T352" s="27">
        <v>14.696413339999999</v>
      </c>
      <c r="U352" s="27">
        <v>14.696413339999999</v>
      </c>
      <c r="V352" s="27">
        <v>14.696413339999999</v>
      </c>
      <c r="W352">
        <v>3.83528</v>
      </c>
      <c r="X352">
        <v>3.83528</v>
      </c>
      <c r="Y352">
        <v>28.573699999999999</v>
      </c>
      <c r="Z352">
        <v>0</v>
      </c>
      <c r="AD352">
        <v>20</v>
      </c>
      <c r="AE352" s="57">
        <f t="shared" si="7"/>
        <v>0</v>
      </c>
      <c r="AF352" s="59">
        <v>216.40687730768099</v>
      </c>
      <c r="AG352" s="57">
        <v>420.30120210079798</v>
      </c>
      <c r="AH352" s="57">
        <v>0</v>
      </c>
      <c r="AI352" s="53">
        <v>9.2418504665009241E-2</v>
      </c>
      <c r="AJ352" s="54">
        <v>9.516984438794697E-2</v>
      </c>
      <c r="AL352" s="30">
        <v>1.882352941176471</v>
      </c>
      <c r="AM352" s="30">
        <v>2.3529411764705879</v>
      </c>
      <c r="AN352" s="30">
        <v>0.47058823529411759</v>
      </c>
      <c r="AO352" s="30">
        <v>0</v>
      </c>
      <c r="AP352" s="30">
        <v>0.4</v>
      </c>
      <c r="AQ352" s="30">
        <v>0.5</v>
      </c>
      <c r="AR352" s="30">
        <v>9.9999999999999992E-2</v>
      </c>
      <c r="AS352" s="30">
        <v>0</v>
      </c>
      <c r="AT352" s="27">
        <v>0.93</v>
      </c>
      <c r="AU352" s="27">
        <v>3.44</v>
      </c>
      <c r="AV352" s="27">
        <v>2.5099999999999998</v>
      </c>
      <c r="AW352" s="27">
        <v>2.534117647058824</v>
      </c>
      <c r="AX352">
        <v>2.534117647058824</v>
      </c>
      <c r="AY352">
        <v>5.7395734358823516</v>
      </c>
      <c r="AZ352" s="62">
        <v>0.5339514578906801</v>
      </c>
      <c r="BA352" s="62">
        <v>0.54984742874132453</v>
      </c>
      <c r="BC352" s="65">
        <v>10</v>
      </c>
      <c r="BD352" s="65">
        <v>4.6209252332504627E-2</v>
      </c>
      <c r="BE352" s="65">
        <v>4.7584922193973492E-2</v>
      </c>
      <c r="BG352">
        <v>9.3794174526478105E-2</v>
      </c>
      <c r="BH352">
        <v>4.689708726323906E-2</v>
      </c>
      <c r="BI352">
        <v>0.54189944331600226</v>
      </c>
    </row>
    <row r="353" spans="1:61" x14ac:dyDescent="0.3">
      <c r="A353" s="2" t="s">
        <v>44</v>
      </c>
      <c r="B353" s="15" t="s">
        <v>724</v>
      </c>
      <c r="C353" s="15"/>
      <c r="F353" s="2">
        <v>3.2</v>
      </c>
      <c r="G353" s="2" t="s">
        <v>283</v>
      </c>
      <c r="H353" s="11" t="s">
        <v>553</v>
      </c>
      <c r="I353">
        <v>-1</v>
      </c>
      <c r="J353"/>
      <c r="L353" s="27">
        <v>1</v>
      </c>
      <c r="M353">
        <v>0</v>
      </c>
      <c r="N353">
        <v>0</v>
      </c>
      <c r="T353" s="27">
        <v>15.28115725</v>
      </c>
      <c r="U353" s="27">
        <v>15.28115725</v>
      </c>
      <c r="V353" s="27">
        <v>15.28115725</v>
      </c>
      <c r="W353">
        <v>0</v>
      </c>
      <c r="Z353">
        <v>0</v>
      </c>
      <c r="AD353">
        <v>20</v>
      </c>
      <c r="AE353" s="57">
        <f t="shared" si="7"/>
        <v>0</v>
      </c>
      <c r="AF353" s="59">
        <v>229.90248606119221</v>
      </c>
      <c r="AG353" s="57">
        <v>0</v>
      </c>
      <c r="AH353" s="57">
        <v>0</v>
      </c>
      <c r="AI353" s="53">
        <v>8.6993404650164072E-2</v>
      </c>
      <c r="AL353" s="30">
        <v>1.882352941176471</v>
      </c>
      <c r="AM353" s="30">
        <v>2.3529411764705879</v>
      </c>
      <c r="AN353" s="30">
        <v>0.47058823529411759</v>
      </c>
      <c r="AO353" s="30">
        <v>0</v>
      </c>
      <c r="AP353" s="30">
        <v>0.4</v>
      </c>
      <c r="AQ353" s="30">
        <v>0.5</v>
      </c>
      <c r="AR353" s="30">
        <v>9.9999999999999992E-2</v>
      </c>
      <c r="AS353" s="30">
        <v>0</v>
      </c>
      <c r="AT353" s="27">
        <v>0.82</v>
      </c>
      <c r="AU353" s="27">
        <v>3.44</v>
      </c>
      <c r="AV353" s="27">
        <v>2.62</v>
      </c>
      <c r="AW353" s="27">
        <v>2.5211764705882351</v>
      </c>
      <c r="AX353">
        <v>2.521176470588236</v>
      </c>
      <c r="AY353">
        <v>5.6898745917647062</v>
      </c>
      <c r="AZ353" s="62">
        <v>0.57369840599679445</v>
      </c>
      <c r="BC353" s="65">
        <v>10</v>
      </c>
      <c r="BD353" s="65">
        <v>4.3496702325082043E-2</v>
      </c>
      <c r="BG353">
        <v>8.6993404650164072E-2</v>
      </c>
      <c r="BH353">
        <v>4.3496702325082043E-2</v>
      </c>
      <c r="BI353">
        <v>0.57369840599679445</v>
      </c>
    </row>
    <row r="354" spans="1:61" x14ac:dyDescent="0.3">
      <c r="A354" s="5" t="s">
        <v>285</v>
      </c>
      <c r="B354" s="41" t="s">
        <v>827</v>
      </c>
      <c r="C354" s="41"/>
      <c r="D354" s="5"/>
      <c r="E354" s="5"/>
      <c r="F354" s="5">
        <v>3.6</v>
      </c>
      <c r="G354" s="5" t="s">
        <v>283</v>
      </c>
      <c r="H354" s="42">
        <v>-2</v>
      </c>
      <c r="I354" s="5">
        <v>-1</v>
      </c>
      <c r="J354" s="5"/>
      <c r="K354" s="5"/>
      <c r="L354" s="43">
        <v>0</v>
      </c>
      <c r="M354">
        <v>0</v>
      </c>
      <c r="N354">
        <v>0</v>
      </c>
      <c r="O354" s="5">
        <v>-1</v>
      </c>
      <c r="P354" s="5"/>
      <c r="Q354" s="5"/>
      <c r="R354" s="5"/>
      <c r="S354" s="5"/>
      <c r="T354" s="43">
        <v>0</v>
      </c>
      <c r="U354" s="43"/>
      <c r="V354" s="43"/>
      <c r="W354">
        <v>0</v>
      </c>
      <c r="Z354">
        <v>0</v>
      </c>
      <c r="AC354" s="5"/>
      <c r="AD354" s="5">
        <v>20</v>
      </c>
      <c r="AE354" s="57">
        <f t="shared" si="7"/>
        <v>0</v>
      </c>
      <c r="AF354" s="59">
        <v>0</v>
      </c>
      <c r="AG354" s="57">
        <v>0</v>
      </c>
      <c r="AH354" s="57">
        <v>0</v>
      </c>
      <c r="AI354" s="53"/>
      <c r="AL354" s="5">
        <v>1.882352941176471</v>
      </c>
      <c r="AM354" s="5">
        <v>2.3529411764705879</v>
      </c>
      <c r="AN354" s="5">
        <v>0.35294117647058831</v>
      </c>
      <c r="AO354" s="5">
        <v>0.47058823529411759</v>
      </c>
      <c r="AP354" s="5">
        <v>0.37209302325581389</v>
      </c>
      <c r="AQ354" s="5">
        <v>0.46511627906976749</v>
      </c>
      <c r="AR354" s="5">
        <v>6.9767441860465129E-2</v>
      </c>
      <c r="AS354" s="5">
        <v>9.3023255813953487E-2</v>
      </c>
      <c r="AT354" s="43">
        <v>0.98</v>
      </c>
      <c r="AU354" s="43">
        <v>3.44</v>
      </c>
      <c r="AV354" s="43">
        <v>2.46</v>
      </c>
      <c r="AW354" s="43">
        <v>2.5447058823529409</v>
      </c>
      <c r="AX354" s="5">
        <v>2.5447058823529409</v>
      </c>
      <c r="AY354" s="5">
        <v>5.7284445009411762</v>
      </c>
      <c r="BC354" s="65">
        <v>10</v>
      </c>
      <c r="BG354">
        <v>0</v>
      </c>
      <c r="BH354">
        <v>0</v>
      </c>
      <c r="BI354">
        <v>0</v>
      </c>
    </row>
    <row r="355" spans="1:61" x14ac:dyDescent="0.3">
      <c r="A355" s="2" t="s">
        <v>286</v>
      </c>
      <c r="B355" s="15" t="s">
        <v>828</v>
      </c>
      <c r="C355" s="15"/>
      <c r="F355" s="2">
        <v>3.4</v>
      </c>
      <c r="G355" s="2" t="s">
        <v>283</v>
      </c>
      <c r="H355" s="11" t="s">
        <v>603</v>
      </c>
      <c r="I355">
        <v>-1</v>
      </c>
      <c r="J355"/>
      <c r="L355" s="27">
        <v>1</v>
      </c>
      <c r="M355">
        <v>0</v>
      </c>
      <c r="N355">
        <v>0</v>
      </c>
      <c r="T355" s="27">
        <v>14.64115209</v>
      </c>
      <c r="U355" s="27">
        <v>14.64115209</v>
      </c>
      <c r="V355" s="27">
        <v>14.64115209</v>
      </c>
      <c r="W355">
        <v>0</v>
      </c>
      <c r="Z355">
        <v>0</v>
      </c>
      <c r="AD355">
        <v>20</v>
      </c>
      <c r="AE355" s="57">
        <f t="shared" si="7"/>
        <v>0</v>
      </c>
      <c r="AF355" s="59">
        <v>213.3423200442661</v>
      </c>
      <c r="AG355" s="57">
        <v>0</v>
      </c>
      <c r="AH355" s="57">
        <v>0</v>
      </c>
      <c r="AI355" s="53">
        <v>9.374605092815258E-2</v>
      </c>
      <c r="AL355" s="30">
        <v>1.882352941176471</v>
      </c>
      <c r="AM355" s="30">
        <v>2.3529411764705879</v>
      </c>
      <c r="AN355" s="30">
        <v>0.35294117647058831</v>
      </c>
      <c r="AO355" s="30">
        <v>0.47058823529411759</v>
      </c>
      <c r="AP355" s="30">
        <v>0.37209302325581389</v>
      </c>
      <c r="AQ355" s="30">
        <v>0.46511627906976749</v>
      </c>
      <c r="AR355" s="30">
        <v>6.9767441860465129E-2</v>
      </c>
      <c r="AS355" s="30">
        <v>9.3023255813953487E-2</v>
      </c>
      <c r="AT355" s="27">
        <v>0.93</v>
      </c>
      <c r="AU355" s="27">
        <v>3.44</v>
      </c>
      <c r="AV355" s="27">
        <v>2.5099999999999998</v>
      </c>
      <c r="AW355" s="27">
        <v>2.538823529411764</v>
      </c>
      <c r="AX355">
        <v>2.5388235294117649</v>
      </c>
      <c r="AY355">
        <v>5.7094585594117646</v>
      </c>
      <c r="AZ355" s="62">
        <v>0.53401936473899148</v>
      </c>
      <c r="BC355" s="65">
        <v>10</v>
      </c>
      <c r="BD355" s="65">
        <v>4.6873025464076297E-2</v>
      </c>
      <c r="BG355">
        <v>9.374605092815258E-2</v>
      </c>
      <c r="BH355">
        <v>4.6873025464076297E-2</v>
      </c>
      <c r="BI355">
        <v>0.53401936473899148</v>
      </c>
    </row>
    <row r="356" spans="1:61" x14ac:dyDescent="0.3">
      <c r="A356" s="2" t="s">
        <v>287</v>
      </c>
      <c r="B356" s="15" t="s">
        <v>829</v>
      </c>
      <c r="C356" s="15"/>
      <c r="F356" s="2">
        <v>3.3</v>
      </c>
      <c r="G356" s="2" t="s">
        <v>283</v>
      </c>
      <c r="H356" s="11" t="s">
        <v>604</v>
      </c>
      <c r="I356" t="s">
        <v>675</v>
      </c>
      <c r="J356"/>
      <c r="L356" s="27">
        <v>1</v>
      </c>
      <c r="M356">
        <v>2</v>
      </c>
      <c r="N356">
        <v>0</v>
      </c>
      <c r="T356" s="27">
        <v>15.19820412</v>
      </c>
      <c r="U356" s="27">
        <v>15.194836840000001</v>
      </c>
      <c r="V356" s="27">
        <v>3.9043439100000001</v>
      </c>
      <c r="W356">
        <v>3.8588</v>
      </c>
      <c r="X356">
        <v>3.8588</v>
      </c>
      <c r="Y356">
        <v>29.656099999999999</v>
      </c>
      <c r="Z356">
        <v>0</v>
      </c>
      <c r="AD356">
        <v>20</v>
      </c>
      <c r="AE356" s="57">
        <f t="shared" si="7"/>
        <v>0</v>
      </c>
      <c r="AF356" s="59">
        <v>227.79419475650769</v>
      </c>
      <c r="AG356" s="57">
        <v>441.58933615438389</v>
      </c>
      <c r="AH356" s="57">
        <v>0</v>
      </c>
      <c r="AI356" s="53">
        <v>8.7798550008608742E-2</v>
      </c>
      <c r="AJ356" s="54">
        <v>9.0581897534807332E-2</v>
      </c>
      <c r="AL356" s="30">
        <v>1.882352941176471</v>
      </c>
      <c r="AM356" s="30">
        <v>2.3529411764705879</v>
      </c>
      <c r="AN356" s="30">
        <v>0.35294117647058831</v>
      </c>
      <c r="AO356" s="30">
        <v>0.47058823529411759</v>
      </c>
      <c r="AP356" s="30">
        <v>0.37209302325581389</v>
      </c>
      <c r="AQ356" s="30">
        <v>0.46511627906976749</v>
      </c>
      <c r="AR356" s="30">
        <v>6.9767441860465129E-2</v>
      </c>
      <c r="AS356" s="30">
        <v>9.3023255813953487E-2</v>
      </c>
      <c r="AT356" s="27">
        <v>0.82</v>
      </c>
      <c r="AU356" s="27">
        <v>3.44</v>
      </c>
      <c r="AV356" s="27">
        <v>2.62</v>
      </c>
      <c r="AW356" s="27">
        <v>2.525882352941176</v>
      </c>
      <c r="AX356">
        <v>2.525882352941176</v>
      </c>
      <c r="AY356">
        <v>5.6597597152941184</v>
      </c>
      <c r="AZ356" s="62">
        <v>0.57188837719605823</v>
      </c>
      <c r="BA356" s="62">
        <v>0</v>
      </c>
      <c r="BC356" s="65">
        <v>10</v>
      </c>
      <c r="BD356" s="65">
        <v>4.3899275004304371E-2</v>
      </c>
      <c r="BE356" s="65">
        <v>4.5290948767403673E-2</v>
      </c>
      <c r="BG356">
        <v>8.9190223771708044E-2</v>
      </c>
      <c r="BH356">
        <v>4.4595111885854022E-2</v>
      </c>
      <c r="BI356">
        <v>0.28594418859802911</v>
      </c>
    </row>
    <row r="357" spans="1:61" x14ac:dyDescent="0.3">
      <c r="A357" s="2" t="s">
        <v>4</v>
      </c>
      <c r="B357" s="15" t="s">
        <v>693</v>
      </c>
      <c r="C357" s="15"/>
      <c r="F357" s="2">
        <v>3.26</v>
      </c>
      <c r="G357" s="2" t="s">
        <v>290</v>
      </c>
      <c r="H357" s="11" t="s">
        <v>531</v>
      </c>
      <c r="I357" t="s">
        <v>613</v>
      </c>
      <c r="J357"/>
      <c r="L357" s="27">
        <v>4</v>
      </c>
      <c r="M357">
        <v>4</v>
      </c>
      <c r="N357">
        <v>0</v>
      </c>
      <c r="T357" s="27">
        <v>7.8084429999999996</v>
      </c>
      <c r="U357" s="27">
        <v>7.8548809999999998</v>
      </c>
      <c r="V357" s="27">
        <v>15.19056011</v>
      </c>
      <c r="W357">
        <v>3.8801999999999999</v>
      </c>
      <c r="X357">
        <v>29.507999999999999</v>
      </c>
      <c r="Y357">
        <v>7.7140000000000004</v>
      </c>
      <c r="Z357">
        <v>0</v>
      </c>
      <c r="AD357">
        <v>20</v>
      </c>
      <c r="AE357" s="57">
        <f t="shared" si="7"/>
        <v>0</v>
      </c>
      <c r="AF357" s="59">
        <v>924.74694800021894</v>
      </c>
      <c r="AG357" s="57">
        <v>883.22940750240002</v>
      </c>
      <c r="AH357" s="57">
        <v>0</v>
      </c>
      <c r="AI357" s="53">
        <v>8.6510153045653584E-2</v>
      </c>
      <c r="AJ357" s="54">
        <v>9.0576694254581439E-2</v>
      </c>
      <c r="AL357" s="30">
        <v>1.75</v>
      </c>
      <c r="AM357" s="30">
        <v>2.5</v>
      </c>
      <c r="AN357" s="30">
        <v>0.75</v>
      </c>
      <c r="AO357" s="30">
        <v>0</v>
      </c>
      <c r="AP357" s="30">
        <v>0.35</v>
      </c>
      <c r="AQ357" s="30">
        <v>0.5</v>
      </c>
      <c r="AR357" s="30">
        <v>0.15</v>
      </c>
      <c r="AS357" s="30">
        <v>0</v>
      </c>
      <c r="AT357" s="27">
        <v>0.82</v>
      </c>
      <c r="AU357" s="27">
        <v>3.44</v>
      </c>
      <c r="AV357" s="27">
        <v>2.62</v>
      </c>
      <c r="AW357" s="27">
        <v>2.6262500000000002</v>
      </c>
      <c r="AX357">
        <v>2.6262500000000002</v>
      </c>
      <c r="AY357">
        <v>5.96680968125</v>
      </c>
      <c r="AZ357" s="62">
        <v>0.50555206026575039</v>
      </c>
      <c r="BA357" s="62">
        <v>0</v>
      </c>
      <c r="BC357" s="65">
        <v>10</v>
      </c>
      <c r="BD357" s="65">
        <v>4.3255076522826792E-2</v>
      </c>
      <c r="BE357" s="65">
        <v>4.5288347127290719E-2</v>
      </c>
      <c r="BG357">
        <v>8.8543423650117511E-2</v>
      </c>
      <c r="BH357">
        <v>4.4271711825058763E-2</v>
      </c>
      <c r="BI357">
        <v>0.2527760301328752</v>
      </c>
    </row>
    <row r="358" spans="1:61" x14ac:dyDescent="0.3">
      <c r="A358" s="1" t="s">
        <v>288</v>
      </c>
      <c r="B358" s="15" t="s">
        <v>693</v>
      </c>
      <c r="C358" s="17"/>
      <c r="D358" s="1" t="s">
        <v>680</v>
      </c>
      <c r="E358" s="1" t="s">
        <v>1071</v>
      </c>
      <c r="F358" s="1">
        <v>2.4700000000000002</v>
      </c>
      <c r="G358" s="1" t="s">
        <v>290</v>
      </c>
      <c r="H358" s="11" t="s">
        <v>531</v>
      </c>
      <c r="I358" t="s">
        <v>613</v>
      </c>
      <c r="J358"/>
      <c r="K358" s="1"/>
      <c r="L358" s="27">
        <v>4</v>
      </c>
      <c r="M358">
        <v>4</v>
      </c>
      <c r="N358">
        <v>0</v>
      </c>
      <c r="O358" s="1"/>
      <c r="P358" s="1"/>
      <c r="Q358" s="1"/>
      <c r="R358" s="1"/>
      <c r="S358" s="1"/>
      <c r="T358" s="27">
        <v>7.8084429999999996</v>
      </c>
      <c r="U358" s="27">
        <v>7.8548809999999998</v>
      </c>
      <c r="V358" s="27">
        <v>15.19056011</v>
      </c>
      <c r="W358">
        <v>3.8801999999999999</v>
      </c>
      <c r="X358">
        <v>29.507999999999999</v>
      </c>
      <c r="Y358">
        <v>7.7140000000000004</v>
      </c>
      <c r="Z358">
        <v>0</v>
      </c>
      <c r="AC358" s="1"/>
      <c r="AD358">
        <v>20</v>
      </c>
      <c r="AE358" s="57">
        <f t="shared" si="7"/>
        <v>0</v>
      </c>
      <c r="AF358" s="59">
        <v>924.74694800021894</v>
      </c>
      <c r="AG358" s="57">
        <v>883.22940750240002</v>
      </c>
      <c r="AH358" s="57">
        <v>0</v>
      </c>
      <c r="AI358" s="53">
        <v>8.6510153045653584E-2</v>
      </c>
      <c r="AJ358" s="54">
        <v>9.0576694254581439E-2</v>
      </c>
      <c r="AL358" s="30">
        <v>1.75</v>
      </c>
      <c r="AM358" s="30">
        <v>2.5</v>
      </c>
      <c r="AN358" s="30">
        <v>0.75</v>
      </c>
      <c r="AO358" s="30">
        <v>0</v>
      </c>
      <c r="AP358" s="30">
        <v>0.35</v>
      </c>
      <c r="AQ358" s="30">
        <v>0.5</v>
      </c>
      <c r="AR358" s="30">
        <v>0.15</v>
      </c>
      <c r="AS358" s="30">
        <v>0</v>
      </c>
      <c r="AT358" s="27">
        <v>0.82</v>
      </c>
      <c r="AU358" s="27">
        <v>3.44</v>
      </c>
      <c r="AV358" s="27">
        <v>2.62</v>
      </c>
      <c r="AW358" s="27">
        <v>2.6262500000000002</v>
      </c>
      <c r="AX358">
        <v>2.6262500000000002</v>
      </c>
      <c r="AY358">
        <v>5.96680968125</v>
      </c>
      <c r="AZ358" s="62">
        <v>0.50555206026575039</v>
      </c>
      <c r="BA358" s="62">
        <v>0</v>
      </c>
      <c r="BC358" s="65">
        <v>10</v>
      </c>
      <c r="BD358" s="65">
        <v>4.3255076522826792E-2</v>
      </c>
      <c r="BE358" s="65">
        <v>4.5288347127290719E-2</v>
      </c>
      <c r="BG358">
        <v>8.8543423650117511E-2</v>
      </c>
      <c r="BH358">
        <v>4.4271711825058763E-2</v>
      </c>
      <c r="BI358">
        <v>0.2527760301328752</v>
      </c>
    </row>
    <row r="359" spans="1:61" x14ac:dyDescent="0.3">
      <c r="A359" s="1" t="s">
        <v>289</v>
      </c>
      <c r="B359" s="15" t="s">
        <v>693</v>
      </c>
      <c r="C359" s="17"/>
      <c r="D359" s="1" t="s">
        <v>950</v>
      </c>
      <c r="E359" s="1" t="s">
        <v>1071</v>
      </c>
      <c r="F359" s="1">
        <v>2.4700000000000002</v>
      </c>
      <c r="G359" s="1" t="s">
        <v>290</v>
      </c>
      <c r="H359" s="11" t="s">
        <v>531</v>
      </c>
      <c r="I359" t="s">
        <v>613</v>
      </c>
      <c r="J359"/>
      <c r="K359" s="1"/>
      <c r="L359" s="27">
        <v>4</v>
      </c>
      <c r="M359">
        <v>4</v>
      </c>
      <c r="N359">
        <v>0</v>
      </c>
      <c r="O359" s="1"/>
      <c r="P359" s="1"/>
      <c r="Q359" s="1"/>
      <c r="R359" s="1"/>
      <c r="S359" s="1"/>
      <c r="T359" s="27">
        <v>7.8084429999999996</v>
      </c>
      <c r="U359" s="27">
        <v>7.8548809999999998</v>
      </c>
      <c r="V359" s="27">
        <v>15.19056011</v>
      </c>
      <c r="W359">
        <v>3.8801999999999999</v>
      </c>
      <c r="X359">
        <v>29.507999999999999</v>
      </c>
      <c r="Y359">
        <v>7.7140000000000004</v>
      </c>
      <c r="Z359">
        <v>0</v>
      </c>
      <c r="AC359" s="1"/>
      <c r="AD359">
        <v>20</v>
      </c>
      <c r="AE359" s="57">
        <f t="shared" si="7"/>
        <v>0</v>
      </c>
      <c r="AF359" s="59">
        <v>924.74694800021894</v>
      </c>
      <c r="AG359" s="57">
        <v>883.22940750240002</v>
      </c>
      <c r="AH359" s="57">
        <v>0</v>
      </c>
      <c r="AI359" s="53">
        <v>8.6510153045653584E-2</v>
      </c>
      <c r="AJ359" s="54">
        <v>9.0576694254581439E-2</v>
      </c>
      <c r="AL359" s="30">
        <v>1.75</v>
      </c>
      <c r="AM359" s="30">
        <v>2.5</v>
      </c>
      <c r="AN359" s="30">
        <v>0.75</v>
      </c>
      <c r="AO359" s="30">
        <v>0</v>
      </c>
      <c r="AP359" s="30">
        <v>0.35</v>
      </c>
      <c r="AQ359" s="30">
        <v>0.5</v>
      </c>
      <c r="AR359" s="30">
        <v>0.15</v>
      </c>
      <c r="AS359" s="30">
        <v>0</v>
      </c>
      <c r="AT359" s="27">
        <v>0.82</v>
      </c>
      <c r="AU359" s="27">
        <v>3.44</v>
      </c>
      <c r="AV359" s="27">
        <v>2.62</v>
      </c>
      <c r="AW359" s="27">
        <v>2.6262500000000002</v>
      </c>
      <c r="AX359">
        <v>2.6262500000000002</v>
      </c>
      <c r="AY359">
        <v>5.96680968125</v>
      </c>
      <c r="AZ359" s="62">
        <v>0.50555206026575039</v>
      </c>
      <c r="BA359" s="62">
        <v>0</v>
      </c>
      <c r="BC359" s="65">
        <v>10</v>
      </c>
      <c r="BD359" s="65">
        <v>4.3255076522826792E-2</v>
      </c>
      <c r="BE359" s="65">
        <v>4.5288347127290719E-2</v>
      </c>
      <c r="BG359">
        <v>8.8543423650117511E-2</v>
      </c>
      <c r="BH359">
        <v>4.4271711825058763E-2</v>
      </c>
      <c r="BI359">
        <v>0.2527760301328752</v>
      </c>
    </row>
    <row r="360" spans="1:61" x14ac:dyDescent="0.3">
      <c r="A360" s="2" t="s">
        <v>10</v>
      </c>
      <c r="B360" s="15" t="s">
        <v>699</v>
      </c>
      <c r="C360" s="15"/>
      <c r="F360" s="2">
        <v>4.26</v>
      </c>
      <c r="G360" s="2" t="s">
        <v>291</v>
      </c>
      <c r="H360" s="11" t="s">
        <v>535</v>
      </c>
      <c r="I360">
        <v>-1</v>
      </c>
      <c r="J360"/>
      <c r="L360" s="27">
        <v>1</v>
      </c>
      <c r="M360">
        <v>0</v>
      </c>
      <c r="N360">
        <v>0</v>
      </c>
      <c r="T360" s="27">
        <v>3.9103940000000001</v>
      </c>
      <c r="U360" s="27">
        <v>3.9103940000000001</v>
      </c>
      <c r="V360" s="27">
        <v>11.314458</v>
      </c>
      <c r="W360">
        <v>0</v>
      </c>
      <c r="Z360">
        <v>0</v>
      </c>
      <c r="AD360">
        <v>14</v>
      </c>
      <c r="AE360" s="57">
        <f t="shared" si="7"/>
        <v>0</v>
      </c>
      <c r="AF360" s="59">
        <v>173.0114278564659</v>
      </c>
      <c r="AG360" s="57">
        <v>0</v>
      </c>
      <c r="AH360" s="57">
        <v>0</v>
      </c>
      <c r="AI360" s="53">
        <v>8.0919510193365449E-2</v>
      </c>
      <c r="AL360" s="30">
        <v>1.9090909090909089</v>
      </c>
      <c r="AM360" s="30">
        <v>2.545454545454545</v>
      </c>
      <c r="AN360" s="30">
        <v>0.63636363636363635</v>
      </c>
      <c r="AO360" s="30">
        <v>2.545454545454545</v>
      </c>
      <c r="AP360" s="30">
        <v>0.25</v>
      </c>
      <c r="AQ360" s="30">
        <v>0.33333333333333331</v>
      </c>
      <c r="AR360" s="30">
        <v>8.3333333333333329E-2</v>
      </c>
      <c r="AS360" s="30">
        <v>0.33333333333333331</v>
      </c>
      <c r="AT360" s="27">
        <v>0.82</v>
      </c>
      <c r="AU360" s="27">
        <v>3.44</v>
      </c>
      <c r="AV360" s="27">
        <v>2.62</v>
      </c>
      <c r="AW360" s="27">
        <v>2.6363636363636358</v>
      </c>
      <c r="AX360">
        <v>2.6363636363636371</v>
      </c>
      <c r="AY360">
        <v>6.0044088459090901</v>
      </c>
      <c r="AZ360" s="62">
        <v>0.5117218936152963</v>
      </c>
      <c r="BC360" s="65">
        <v>7</v>
      </c>
      <c r="BD360" s="65">
        <v>4.0459755096682717E-2</v>
      </c>
      <c r="BG360">
        <v>8.0919510193365449E-2</v>
      </c>
      <c r="BH360">
        <v>4.0459755096682717E-2</v>
      </c>
      <c r="BI360">
        <v>0.5117218936152963</v>
      </c>
    </row>
    <row r="361" spans="1:61" x14ac:dyDescent="0.3">
      <c r="A361" s="2" t="s">
        <v>10</v>
      </c>
      <c r="B361" s="15" t="s">
        <v>699</v>
      </c>
      <c r="C361" s="15"/>
      <c r="D361" s="2" t="s">
        <v>680</v>
      </c>
      <c r="E361" s="2">
        <v>0.3</v>
      </c>
      <c r="F361" s="2">
        <v>2.16</v>
      </c>
      <c r="G361" s="2" t="s">
        <v>291</v>
      </c>
      <c r="H361" s="11" t="s">
        <v>535</v>
      </c>
      <c r="I361">
        <v>-1</v>
      </c>
      <c r="J361"/>
      <c r="L361" s="27">
        <v>1</v>
      </c>
      <c r="M361">
        <v>0</v>
      </c>
      <c r="N361">
        <v>0</v>
      </c>
      <c r="T361" s="27">
        <v>3.9103940000000001</v>
      </c>
      <c r="U361" s="27">
        <v>3.9103940000000001</v>
      </c>
      <c r="V361" s="27">
        <v>11.314458</v>
      </c>
      <c r="W361">
        <v>0</v>
      </c>
      <c r="Z361">
        <v>0</v>
      </c>
      <c r="AD361">
        <v>14</v>
      </c>
      <c r="AE361" s="57">
        <f t="shared" si="7"/>
        <v>0</v>
      </c>
      <c r="AF361" s="59">
        <v>173.0114278564659</v>
      </c>
      <c r="AG361" s="57">
        <v>0</v>
      </c>
      <c r="AH361" s="57">
        <v>0</v>
      </c>
      <c r="AI361" s="53">
        <v>8.0919510193365449E-2</v>
      </c>
      <c r="AL361" s="30">
        <v>1.9090909090909089</v>
      </c>
      <c r="AM361" s="30">
        <v>2.545454545454545</v>
      </c>
      <c r="AN361" s="30">
        <v>0.63636363636363635</v>
      </c>
      <c r="AO361" s="30">
        <v>2.545454545454545</v>
      </c>
      <c r="AP361" s="30">
        <v>0.25</v>
      </c>
      <c r="AQ361" s="30">
        <v>0.33333333333333331</v>
      </c>
      <c r="AR361" s="30">
        <v>8.3333333333333329E-2</v>
      </c>
      <c r="AS361" s="30">
        <v>0.33333333333333331</v>
      </c>
      <c r="AT361" s="27">
        <v>0.82</v>
      </c>
      <c r="AU361" s="27">
        <v>3.44</v>
      </c>
      <c r="AV361" s="27">
        <v>2.62</v>
      </c>
      <c r="AW361" s="27">
        <v>2.6363636363636358</v>
      </c>
      <c r="AX361">
        <v>2.6363636363636371</v>
      </c>
      <c r="AY361">
        <v>6.0044088459090901</v>
      </c>
      <c r="AZ361" s="62">
        <v>0.5117218936152963</v>
      </c>
      <c r="BC361" s="65">
        <v>7</v>
      </c>
      <c r="BD361" s="65">
        <v>4.0459755096682717E-2</v>
      </c>
      <c r="BG361">
        <v>8.0919510193365449E-2</v>
      </c>
      <c r="BH361">
        <v>4.0459755096682717E-2</v>
      </c>
      <c r="BI361">
        <v>0.5117218936152963</v>
      </c>
    </row>
    <row r="362" spans="1:61" x14ac:dyDescent="0.3">
      <c r="A362" s="2" t="s">
        <v>4</v>
      </c>
      <c r="B362" s="15" t="s">
        <v>693</v>
      </c>
      <c r="C362" s="15"/>
      <c r="F362" s="2">
        <v>3.22</v>
      </c>
      <c r="G362" s="2" t="s">
        <v>292</v>
      </c>
      <c r="H362" s="11" t="s">
        <v>531</v>
      </c>
      <c r="I362">
        <v>-1</v>
      </c>
      <c r="J362"/>
      <c r="L362" s="27">
        <v>0</v>
      </c>
      <c r="M362">
        <v>0</v>
      </c>
      <c r="N362">
        <v>0</v>
      </c>
      <c r="O362" s="2">
        <v>-1</v>
      </c>
      <c r="T362" s="27">
        <v>0</v>
      </c>
      <c r="U362" s="27"/>
      <c r="V362" s="27"/>
      <c r="W362">
        <v>0</v>
      </c>
      <c r="Z362">
        <v>0</v>
      </c>
      <c r="AD362">
        <v>20</v>
      </c>
      <c r="AE362" s="57">
        <f t="shared" si="7"/>
        <v>0</v>
      </c>
      <c r="AF362" s="59">
        <v>0</v>
      </c>
      <c r="AG362" s="57">
        <v>0</v>
      </c>
      <c r="AH362" s="57">
        <v>0</v>
      </c>
      <c r="AI362" s="53"/>
      <c r="AL362" s="30">
        <v>1.75</v>
      </c>
      <c r="AM362" s="30">
        <v>2.5</v>
      </c>
      <c r="AN362" s="30">
        <v>0.75</v>
      </c>
      <c r="AO362" s="30">
        <v>0</v>
      </c>
      <c r="AP362" s="30">
        <v>0.35</v>
      </c>
      <c r="AQ362" s="30">
        <v>0.5</v>
      </c>
      <c r="AR362" s="30">
        <v>0.15</v>
      </c>
      <c r="AS362" s="30">
        <v>0</v>
      </c>
      <c r="AT362" s="27">
        <v>0.82</v>
      </c>
      <c r="AU362" s="27">
        <v>3.44</v>
      </c>
      <c r="AV362" s="27">
        <v>2.62</v>
      </c>
      <c r="AW362" s="27">
        <v>2.6262500000000002</v>
      </c>
      <c r="AX362">
        <v>2.6262500000000002</v>
      </c>
      <c r="AY362">
        <v>5.96680968125</v>
      </c>
      <c r="AZ362" s="62">
        <v>0.50555206026575039</v>
      </c>
      <c r="BC362" s="65">
        <v>10</v>
      </c>
      <c r="BG362">
        <v>0</v>
      </c>
      <c r="BH362">
        <v>0</v>
      </c>
      <c r="BI362">
        <v>0.50555206026575039</v>
      </c>
    </row>
    <row r="363" spans="1:61" x14ac:dyDescent="0.3">
      <c r="A363" s="44" t="s">
        <v>995</v>
      </c>
      <c r="B363" s="20" t="s">
        <v>697</v>
      </c>
      <c r="C363" s="15"/>
      <c r="F363" s="2">
        <v>3.1</v>
      </c>
      <c r="G363" s="2" t="s">
        <v>292</v>
      </c>
      <c r="H363" s="11">
        <v>-1</v>
      </c>
      <c r="I363">
        <v>-1</v>
      </c>
      <c r="J363"/>
      <c r="L363" s="27">
        <v>0</v>
      </c>
      <c r="M363">
        <v>0</v>
      </c>
      <c r="N363">
        <v>0</v>
      </c>
      <c r="O363" s="2">
        <v>3.8759999999999999</v>
      </c>
      <c r="P363" s="2">
        <v>3.8849999999999998</v>
      </c>
      <c r="Q363" s="2">
        <v>37.359000000000002</v>
      </c>
      <c r="R363" s="2" t="s">
        <v>1179</v>
      </c>
      <c r="T363" s="27">
        <v>0</v>
      </c>
      <c r="U363" s="27"/>
      <c r="V363" s="27"/>
      <c r="W363">
        <v>0</v>
      </c>
      <c r="Z363">
        <v>0</v>
      </c>
      <c r="AD363">
        <v>26</v>
      </c>
      <c r="AE363" s="57">
        <f t="shared" si="7"/>
        <v>562.56153533999998</v>
      </c>
      <c r="AF363" s="59">
        <v>0</v>
      </c>
      <c r="AG363" s="57">
        <v>0</v>
      </c>
      <c r="AH363" s="57">
        <v>0</v>
      </c>
      <c r="AI363" s="53"/>
      <c r="AL363" s="30">
        <v>1.714285714285714</v>
      </c>
      <c r="AM363" s="30">
        <v>2.4761904761904758</v>
      </c>
      <c r="AN363" s="30">
        <v>0.76190476190476186</v>
      </c>
      <c r="AO363" s="30">
        <v>0</v>
      </c>
      <c r="AP363" s="30">
        <v>0.34615384615384609</v>
      </c>
      <c r="AQ363" s="30">
        <v>0.5</v>
      </c>
      <c r="AR363" s="30">
        <v>0.1538461538461538</v>
      </c>
      <c r="AS363" s="30">
        <v>0</v>
      </c>
      <c r="AT363" s="27">
        <v>0.82</v>
      </c>
      <c r="AU363" s="27">
        <v>3.44</v>
      </c>
      <c r="AV363" s="27">
        <v>2.62</v>
      </c>
      <c r="AW363" s="27">
        <v>2.612857142857143</v>
      </c>
      <c r="AX363">
        <v>2.612857142857143</v>
      </c>
      <c r="AY363">
        <v>5.9413964502380949</v>
      </c>
      <c r="BC363" s="65">
        <v>13</v>
      </c>
      <c r="BG363">
        <v>0</v>
      </c>
      <c r="BH363">
        <v>0</v>
      </c>
      <c r="BI363">
        <v>0</v>
      </c>
    </row>
    <row r="364" spans="1:61" x14ac:dyDescent="0.3">
      <c r="A364" s="5" t="s">
        <v>996</v>
      </c>
      <c r="B364" s="45" t="s">
        <v>993</v>
      </c>
      <c r="C364" s="41"/>
      <c r="D364" s="5"/>
      <c r="E364" s="5"/>
      <c r="F364" s="5">
        <v>3.08</v>
      </c>
      <c r="G364" s="5" t="s">
        <v>292</v>
      </c>
      <c r="H364" s="42">
        <v>-2</v>
      </c>
      <c r="I364" s="5">
        <v>-1</v>
      </c>
      <c r="J364" s="5"/>
      <c r="K364" s="5"/>
      <c r="L364" s="43">
        <v>0</v>
      </c>
      <c r="M364">
        <v>0</v>
      </c>
      <c r="N364">
        <v>0</v>
      </c>
      <c r="O364" s="5">
        <v>-1</v>
      </c>
      <c r="P364" s="5"/>
      <c r="Q364" s="5"/>
      <c r="R364" s="5"/>
      <c r="S364" s="5"/>
      <c r="T364" s="43">
        <v>0</v>
      </c>
      <c r="U364" s="43"/>
      <c r="V364" s="43"/>
      <c r="W364">
        <v>0</v>
      </c>
      <c r="Z364">
        <v>0</v>
      </c>
      <c r="AC364" s="5"/>
      <c r="AD364" s="5">
        <v>32</v>
      </c>
      <c r="AE364" s="57">
        <f t="shared" si="7"/>
        <v>0</v>
      </c>
      <c r="AF364" s="59">
        <v>0</v>
      </c>
      <c r="AG364" s="57">
        <v>0</v>
      </c>
      <c r="AH364" s="57">
        <v>0</v>
      </c>
      <c r="AI364" s="53"/>
      <c r="AL364" s="5">
        <v>1.6923076923076921</v>
      </c>
      <c r="AM364" s="5">
        <v>2.4615384615384621</v>
      </c>
      <c r="AN364" s="5">
        <v>0.76923076923076927</v>
      </c>
      <c r="AO364" s="5">
        <v>0</v>
      </c>
      <c r="AP364" s="5">
        <v>0.34375</v>
      </c>
      <c r="AQ364" s="5">
        <v>0.5</v>
      </c>
      <c r="AR364" s="5">
        <v>0.15625</v>
      </c>
      <c r="AS364" s="5">
        <v>0</v>
      </c>
      <c r="AT364" s="43">
        <v>0.82</v>
      </c>
      <c r="AU364" s="43">
        <v>3.44</v>
      </c>
      <c r="AV364" s="43">
        <v>2.62</v>
      </c>
      <c r="AW364" s="43">
        <v>2.6046153846153852</v>
      </c>
      <c r="AX364" s="5">
        <v>2.6046153846153852</v>
      </c>
      <c r="AY364" s="5">
        <v>5.9257575388461543</v>
      </c>
      <c r="BC364" s="65">
        <v>16</v>
      </c>
      <c r="BG364">
        <v>0</v>
      </c>
      <c r="BH364">
        <v>0</v>
      </c>
      <c r="BI364">
        <v>0</v>
      </c>
    </row>
    <row r="365" spans="1:61" x14ac:dyDescent="0.3">
      <c r="A365" s="5" t="s">
        <v>997</v>
      </c>
      <c r="B365" s="45" t="s">
        <v>994</v>
      </c>
      <c r="C365" s="41"/>
      <c r="D365" s="5"/>
      <c r="E365" s="5"/>
      <c r="F365" s="5">
        <v>3.06</v>
      </c>
      <c r="G365" s="5" t="s">
        <v>292</v>
      </c>
      <c r="H365" s="42">
        <v>-2</v>
      </c>
      <c r="I365" s="5">
        <v>-1</v>
      </c>
      <c r="J365" s="5"/>
      <c r="K365" s="5"/>
      <c r="L365" s="43">
        <v>0</v>
      </c>
      <c r="M365">
        <v>0</v>
      </c>
      <c r="N365">
        <v>0</v>
      </c>
      <c r="O365" s="5">
        <v>-1</v>
      </c>
      <c r="P365" s="5"/>
      <c r="Q365" s="5"/>
      <c r="R365" s="5"/>
      <c r="S365" s="5"/>
      <c r="T365" s="43">
        <v>0</v>
      </c>
      <c r="U365" s="43"/>
      <c r="V365" s="43"/>
      <c r="W365">
        <v>0</v>
      </c>
      <c r="Z365">
        <v>0</v>
      </c>
      <c r="AC365" s="5"/>
      <c r="AD365" s="5">
        <v>38</v>
      </c>
      <c r="AE365" s="57">
        <f t="shared" si="7"/>
        <v>0</v>
      </c>
      <c r="AF365" s="59">
        <v>0</v>
      </c>
      <c r="AG365" s="57">
        <v>0</v>
      </c>
      <c r="AH365" s="57">
        <v>0</v>
      </c>
      <c r="AI365" s="53"/>
      <c r="AL365" s="5">
        <v>1.67741935483871</v>
      </c>
      <c r="AM365" s="5">
        <v>2.4516129032258061</v>
      </c>
      <c r="AN365" s="5">
        <v>0.77419354838709675</v>
      </c>
      <c r="AO365" s="5">
        <v>0</v>
      </c>
      <c r="AP365" s="5">
        <v>0.34210526315789469</v>
      </c>
      <c r="AQ365" s="5">
        <v>0.5</v>
      </c>
      <c r="AR365" s="5">
        <v>0.15789473684210531</v>
      </c>
      <c r="AS365" s="5">
        <v>0</v>
      </c>
      <c r="AT365" s="43">
        <v>0.82</v>
      </c>
      <c r="AU365" s="43">
        <v>3.44</v>
      </c>
      <c r="AV365" s="43">
        <v>2.62</v>
      </c>
      <c r="AW365" s="43">
        <v>2.5990322580645162</v>
      </c>
      <c r="AX365" s="5">
        <v>2.5990322580645162</v>
      </c>
      <c r="AY365" s="5">
        <v>5.9151634375806452</v>
      </c>
      <c r="BC365" s="65">
        <v>19</v>
      </c>
      <c r="BG365">
        <v>0</v>
      </c>
      <c r="BH365">
        <v>0</v>
      </c>
      <c r="BI365">
        <v>0</v>
      </c>
    </row>
    <row r="366" spans="1:61" x14ac:dyDescent="0.3">
      <c r="A366" s="5" t="s">
        <v>293</v>
      </c>
      <c r="B366" s="41" t="s">
        <v>830</v>
      </c>
      <c r="C366" s="41"/>
      <c r="D366" s="5"/>
      <c r="E366" s="5"/>
      <c r="F366" s="5">
        <v>3.82</v>
      </c>
      <c r="G366" s="5" t="s">
        <v>294</v>
      </c>
      <c r="H366" s="42">
        <v>-2</v>
      </c>
      <c r="I366" s="5">
        <v>-1</v>
      </c>
      <c r="J366" s="5"/>
      <c r="K366" s="5"/>
      <c r="L366" s="43">
        <v>0</v>
      </c>
      <c r="M366">
        <v>0</v>
      </c>
      <c r="N366">
        <v>0</v>
      </c>
      <c r="O366" s="5">
        <v>-1</v>
      </c>
      <c r="P366" s="5"/>
      <c r="Q366" s="5"/>
      <c r="R366" s="5"/>
      <c r="S366" s="5"/>
      <c r="T366" s="43">
        <v>0</v>
      </c>
      <c r="U366" s="43"/>
      <c r="V366" s="43"/>
      <c r="W366">
        <v>0</v>
      </c>
      <c r="Z366">
        <v>0</v>
      </c>
      <c r="AC366" s="5"/>
      <c r="AD366" s="5">
        <v>20</v>
      </c>
      <c r="AE366" s="57">
        <f t="shared" si="7"/>
        <v>0</v>
      </c>
      <c r="AF366" s="59">
        <v>0</v>
      </c>
      <c r="AG366" s="57">
        <v>0</v>
      </c>
      <c r="AH366" s="57">
        <v>0</v>
      </c>
      <c r="AI366" s="53"/>
      <c r="AL366" s="5">
        <v>1.8666666666666669</v>
      </c>
      <c r="AM366" s="5">
        <v>2.666666666666667</v>
      </c>
      <c r="AN366" s="5">
        <v>0.73333333333333328</v>
      </c>
      <c r="AO366" s="5">
        <v>0.93333333333333335</v>
      </c>
      <c r="AP366" s="5">
        <v>0.30107526881720431</v>
      </c>
      <c r="AQ366" s="5">
        <v>0.43010752688172038</v>
      </c>
      <c r="AR366" s="5">
        <v>0.1182795698924731</v>
      </c>
      <c r="AS366" s="5">
        <v>0.15053763440860221</v>
      </c>
      <c r="AT366" s="43">
        <v>1</v>
      </c>
      <c r="AU366" s="43">
        <v>3.44</v>
      </c>
      <c r="AV366" s="43">
        <v>2.44</v>
      </c>
      <c r="AW366" s="43">
        <v>2.74</v>
      </c>
      <c r="AX366" s="5">
        <v>2.74</v>
      </c>
      <c r="AY366" s="5">
        <v>6.2097406980000001</v>
      </c>
      <c r="BC366" s="65">
        <v>10</v>
      </c>
      <c r="BG366">
        <v>0</v>
      </c>
      <c r="BH366">
        <v>0</v>
      </c>
      <c r="BI366">
        <v>0</v>
      </c>
    </row>
    <row r="367" spans="1:61" x14ac:dyDescent="0.3">
      <c r="A367" s="46" t="s">
        <v>63</v>
      </c>
      <c r="B367" s="15" t="s">
        <v>777</v>
      </c>
      <c r="C367" s="15"/>
      <c r="F367" s="2">
        <v>3.59</v>
      </c>
      <c r="G367" s="2" t="s">
        <v>295</v>
      </c>
      <c r="H367" s="11">
        <v>-1</v>
      </c>
      <c r="I367">
        <v>-1</v>
      </c>
      <c r="J367" t="s">
        <v>1183</v>
      </c>
      <c r="L367" s="27">
        <v>0</v>
      </c>
      <c r="M367">
        <v>0</v>
      </c>
      <c r="O367" s="2">
        <v>-1</v>
      </c>
      <c r="T367" s="27">
        <v>3.86</v>
      </c>
      <c r="U367" s="27">
        <v>3.86</v>
      </c>
      <c r="V367" s="27">
        <v>14.97</v>
      </c>
      <c r="W367">
        <v>0</v>
      </c>
      <c r="AD367">
        <v>20</v>
      </c>
      <c r="AE367" s="57">
        <f t="shared" si="7"/>
        <v>0</v>
      </c>
      <c r="AF367" s="59">
        <v>0</v>
      </c>
      <c r="AG367" s="57">
        <v>0</v>
      </c>
      <c r="AI367" s="53"/>
      <c r="AL367" s="30">
        <v>1.75</v>
      </c>
      <c r="AM367" s="30">
        <v>2.5</v>
      </c>
      <c r="AN367" s="30">
        <v>0.75</v>
      </c>
      <c r="AO367" s="30">
        <v>0</v>
      </c>
      <c r="AP367" s="30">
        <v>0.35</v>
      </c>
      <c r="AQ367" s="30">
        <v>0.5</v>
      </c>
      <c r="AR367" s="30">
        <v>0.15</v>
      </c>
      <c r="AS367" s="30">
        <v>0</v>
      </c>
      <c r="AT367" s="27">
        <v>1</v>
      </c>
      <c r="AU367" s="27">
        <v>3.44</v>
      </c>
      <c r="AV367" s="27">
        <v>2.44</v>
      </c>
      <c r="AW367" s="27">
        <v>2.7124999999999999</v>
      </c>
      <c r="AX367">
        <v>2.7124999999999999</v>
      </c>
      <c r="AY367">
        <v>6.264025610615688</v>
      </c>
      <c r="BB367" s="62">
        <v>0</v>
      </c>
      <c r="BC367" s="65">
        <v>10</v>
      </c>
      <c r="BG367">
        <v>0</v>
      </c>
      <c r="BH367">
        <v>0</v>
      </c>
      <c r="BI367">
        <v>0</v>
      </c>
    </row>
    <row r="368" spans="1:61" x14ac:dyDescent="0.3">
      <c r="A368" s="2" t="s">
        <v>296</v>
      </c>
      <c r="B368" s="19" t="s">
        <v>951</v>
      </c>
      <c r="C368" s="15"/>
      <c r="F368" s="2">
        <v>3.55</v>
      </c>
      <c r="G368" s="2" t="s">
        <v>295</v>
      </c>
      <c r="H368" s="11">
        <v>-1</v>
      </c>
      <c r="I368">
        <v>-1</v>
      </c>
      <c r="J368" s="1" t="s">
        <v>1183</v>
      </c>
      <c r="L368" s="27">
        <v>0</v>
      </c>
      <c r="M368">
        <v>0</v>
      </c>
      <c r="O368" s="2">
        <v>-1</v>
      </c>
      <c r="T368" s="27">
        <v>3.86</v>
      </c>
      <c r="U368" s="27">
        <v>3.86</v>
      </c>
      <c r="V368" s="27">
        <f>(V367+V369)/2</f>
        <v>15.342750000000001</v>
      </c>
      <c r="W368">
        <v>0</v>
      </c>
      <c r="AD368">
        <v>20</v>
      </c>
      <c r="AE368" s="57">
        <f t="shared" si="7"/>
        <v>0</v>
      </c>
      <c r="AF368" s="59">
        <v>0</v>
      </c>
      <c r="AG368" s="57">
        <v>0</v>
      </c>
      <c r="AI368" s="53"/>
      <c r="AL368" s="30">
        <v>1.75</v>
      </c>
      <c r="AM368" s="30">
        <v>2.5</v>
      </c>
      <c r="AN368" s="30">
        <v>0.75</v>
      </c>
      <c r="AO368" s="30">
        <v>0</v>
      </c>
      <c r="AP368" s="30">
        <v>0.35</v>
      </c>
      <c r="AQ368" s="30">
        <v>0.5</v>
      </c>
      <c r="AR368" s="30">
        <v>0.15</v>
      </c>
      <c r="AS368" s="30">
        <v>0</v>
      </c>
      <c r="AT368" s="27">
        <v>0.95</v>
      </c>
      <c r="AU368" s="27">
        <v>3.44</v>
      </c>
      <c r="AV368" s="27">
        <v>2.4900000000000002</v>
      </c>
      <c r="AW368" s="27">
        <v>2.7109375</v>
      </c>
      <c r="AX368">
        <v>2.7109375</v>
      </c>
      <c r="AY368">
        <v>6.2579197821781882</v>
      </c>
      <c r="BB368" s="62">
        <v>0</v>
      </c>
      <c r="BC368" s="65">
        <v>10</v>
      </c>
      <c r="BG368">
        <v>0</v>
      </c>
      <c r="BH368">
        <v>0</v>
      </c>
      <c r="BI368">
        <v>0</v>
      </c>
    </row>
    <row r="369" spans="1:61" s="5" customFormat="1" x14ac:dyDescent="0.3">
      <c r="A369" s="2" t="s">
        <v>297</v>
      </c>
      <c r="B369" s="15" t="s">
        <v>831</v>
      </c>
      <c r="C369" s="15"/>
      <c r="D369" s="2"/>
      <c r="E369" s="2"/>
      <c r="F369" s="2">
        <v>3.5</v>
      </c>
      <c r="G369" s="2" t="s">
        <v>295</v>
      </c>
      <c r="H369" s="11">
        <v>-1</v>
      </c>
      <c r="I369">
        <v>-1</v>
      </c>
      <c r="J369"/>
      <c r="K369" s="2"/>
      <c r="L369" s="27">
        <v>0</v>
      </c>
      <c r="M369">
        <v>0</v>
      </c>
      <c r="N369">
        <v>0</v>
      </c>
      <c r="O369" s="2">
        <v>-1</v>
      </c>
      <c r="P369" s="2"/>
      <c r="Q369" s="2"/>
      <c r="R369" s="2"/>
      <c r="S369" s="2"/>
      <c r="T369" s="27">
        <v>3.86</v>
      </c>
      <c r="U369" s="27">
        <v>3.86</v>
      </c>
      <c r="V369" s="27">
        <v>15.7155</v>
      </c>
      <c r="W369">
        <v>0</v>
      </c>
      <c r="X369"/>
      <c r="Y369"/>
      <c r="Z369">
        <v>0</v>
      </c>
      <c r="AA369"/>
      <c r="AB369"/>
      <c r="AC369" s="2"/>
      <c r="AD369">
        <v>20</v>
      </c>
      <c r="AE369" s="57">
        <f t="shared" si="7"/>
        <v>0</v>
      </c>
      <c r="AF369" s="59">
        <v>0</v>
      </c>
      <c r="AG369" s="57">
        <v>0</v>
      </c>
      <c r="AH369" s="57">
        <v>0</v>
      </c>
      <c r="AI369" s="53"/>
      <c r="AJ369" s="54"/>
      <c r="AK369" s="54"/>
      <c r="AL369" s="30">
        <v>1.75</v>
      </c>
      <c r="AM369" s="30">
        <v>2.5</v>
      </c>
      <c r="AN369" s="30">
        <v>0.75</v>
      </c>
      <c r="AO369" s="30">
        <v>0</v>
      </c>
      <c r="AP369" s="30">
        <v>0.35</v>
      </c>
      <c r="AQ369" s="30">
        <v>0.5</v>
      </c>
      <c r="AR369" s="30">
        <v>0.15</v>
      </c>
      <c r="AS369" s="30">
        <v>0</v>
      </c>
      <c r="AT369" s="27">
        <v>0.95</v>
      </c>
      <c r="AU369" s="27">
        <v>3.44</v>
      </c>
      <c r="AV369" s="27">
        <v>2.4900000000000002</v>
      </c>
      <c r="AW369" s="27">
        <v>2.7093750000000001</v>
      </c>
      <c r="AX369">
        <v>2.7093750000000001</v>
      </c>
      <c r="AY369">
        <v>6.2518139537406876</v>
      </c>
      <c r="AZ369" s="62"/>
      <c r="BA369" s="62"/>
      <c r="BB369" s="62"/>
      <c r="BC369" s="65">
        <v>10</v>
      </c>
      <c r="BD369" s="65"/>
      <c r="BE369" s="65"/>
      <c r="BF369" s="65"/>
      <c r="BG369">
        <v>0</v>
      </c>
      <c r="BH369">
        <v>0</v>
      </c>
      <c r="BI369">
        <v>0</v>
      </c>
    </row>
    <row r="370" spans="1:61" s="5" customFormat="1" x14ac:dyDescent="0.3">
      <c r="A370" s="2" t="s">
        <v>298</v>
      </c>
      <c r="B370" s="19" t="s">
        <v>952</v>
      </c>
      <c r="C370" s="15"/>
      <c r="D370" s="2"/>
      <c r="E370" s="2"/>
      <c r="F370" s="2">
        <v>3.45</v>
      </c>
      <c r="G370" s="2" t="s">
        <v>295</v>
      </c>
      <c r="H370" s="11">
        <v>-1</v>
      </c>
      <c r="I370">
        <v>-1</v>
      </c>
      <c r="J370"/>
      <c r="K370" s="2"/>
      <c r="L370" s="27">
        <v>0</v>
      </c>
      <c r="M370">
        <v>0</v>
      </c>
      <c r="N370">
        <v>0</v>
      </c>
      <c r="O370" s="2">
        <v>-1</v>
      </c>
      <c r="P370" s="2"/>
      <c r="Q370" s="2"/>
      <c r="R370" s="2"/>
      <c r="S370" s="2"/>
      <c r="T370" s="27">
        <v>3.86</v>
      </c>
      <c r="U370" s="27">
        <v>3.86</v>
      </c>
      <c r="V370" s="27">
        <v>16.312000000000001</v>
      </c>
      <c r="W370">
        <v>0</v>
      </c>
      <c r="X370"/>
      <c r="Y370"/>
      <c r="Z370">
        <v>0</v>
      </c>
      <c r="AA370"/>
      <c r="AB370"/>
      <c r="AC370" s="2"/>
      <c r="AD370">
        <v>20</v>
      </c>
      <c r="AE370" s="57">
        <f t="shared" si="7"/>
        <v>0</v>
      </c>
      <c r="AF370" s="59">
        <v>0</v>
      </c>
      <c r="AG370" s="57">
        <v>0</v>
      </c>
      <c r="AH370" s="57">
        <v>0</v>
      </c>
      <c r="AI370" s="53"/>
      <c r="AJ370" s="54"/>
      <c r="AK370" s="54"/>
      <c r="AL370" s="30">
        <v>1.75</v>
      </c>
      <c r="AM370" s="30">
        <v>2.5</v>
      </c>
      <c r="AN370" s="30">
        <v>0.75</v>
      </c>
      <c r="AO370" s="30">
        <v>0</v>
      </c>
      <c r="AP370" s="30">
        <v>0.35</v>
      </c>
      <c r="AQ370" s="30">
        <v>0.5</v>
      </c>
      <c r="AR370" s="30">
        <v>0.15</v>
      </c>
      <c r="AS370" s="30">
        <v>0</v>
      </c>
      <c r="AT370" s="27">
        <v>0.95</v>
      </c>
      <c r="AU370" s="27">
        <v>3.44</v>
      </c>
      <c r="AV370" s="27">
        <v>2.4900000000000002</v>
      </c>
      <c r="AW370" s="27">
        <v>2.7078125000000002</v>
      </c>
      <c r="AX370">
        <v>2.7078125000000002</v>
      </c>
      <c r="AY370">
        <v>6.245708125303187</v>
      </c>
      <c r="AZ370" s="62"/>
      <c r="BA370" s="62"/>
      <c r="BB370" s="62"/>
      <c r="BC370" s="65">
        <v>10</v>
      </c>
      <c r="BD370" s="65"/>
      <c r="BE370" s="65"/>
      <c r="BF370" s="65"/>
      <c r="BG370">
        <v>0</v>
      </c>
      <c r="BH370">
        <v>0</v>
      </c>
      <c r="BI370">
        <v>0</v>
      </c>
    </row>
    <row r="371" spans="1:61" s="5" customFormat="1" x14ac:dyDescent="0.3">
      <c r="A371" s="2" t="s">
        <v>151</v>
      </c>
      <c r="B371" s="15" t="s">
        <v>778</v>
      </c>
      <c r="C371" s="15"/>
      <c r="D371" s="2"/>
      <c r="E371" s="2"/>
      <c r="F371" s="2">
        <v>3.4</v>
      </c>
      <c r="G371" s="2" t="s">
        <v>295</v>
      </c>
      <c r="H371" s="11">
        <v>-1</v>
      </c>
      <c r="I371">
        <v>-1</v>
      </c>
      <c r="J371"/>
      <c r="K371" s="2"/>
      <c r="L371" s="27">
        <v>0</v>
      </c>
      <c r="M371">
        <v>0</v>
      </c>
      <c r="N371">
        <v>0</v>
      </c>
      <c r="O371" s="2">
        <v>-1</v>
      </c>
      <c r="P371" s="2"/>
      <c r="Q371" s="2"/>
      <c r="R371" s="2"/>
      <c r="S371" s="2"/>
      <c r="T371" s="27">
        <v>3.86</v>
      </c>
      <c r="U371" s="27">
        <v>3.86</v>
      </c>
      <c r="V371" s="27">
        <v>17.599</v>
      </c>
      <c r="W371">
        <v>0</v>
      </c>
      <c r="X371"/>
      <c r="Y371"/>
      <c r="Z371">
        <v>0</v>
      </c>
      <c r="AA371"/>
      <c r="AB371"/>
      <c r="AC371" s="2"/>
      <c r="AD371">
        <v>20</v>
      </c>
      <c r="AE371" s="57">
        <f t="shared" si="7"/>
        <v>0</v>
      </c>
      <c r="AF371" s="59">
        <v>0</v>
      </c>
      <c r="AG371" s="57">
        <v>0</v>
      </c>
      <c r="AH371" s="57">
        <v>0</v>
      </c>
      <c r="AI371" s="53"/>
      <c r="AJ371" s="54"/>
      <c r="AK371" s="54"/>
      <c r="AL371" s="30">
        <v>1.75</v>
      </c>
      <c r="AM371" s="30">
        <v>2.5</v>
      </c>
      <c r="AN371" s="30">
        <v>0.75</v>
      </c>
      <c r="AO371" s="30">
        <v>0</v>
      </c>
      <c r="AP371" s="30">
        <v>0.35</v>
      </c>
      <c r="AQ371" s="30">
        <v>0.5</v>
      </c>
      <c r="AR371" s="30">
        <v>0.15</v>
      </c>
      <c r="AS371" s="30">
        <v>0</v>
      </c>
      <c r="AT371" s="27">
        <v>0.95</v>
      </c>
      <c r="AU371" s="27">
        <v>3.44</v>
      </c>
      <c r="AV371" s="27">
        <v>2.4900000000000002</v>
      </c>
      <c r="AW371" s="27">
        <v>2.7062499999999998</v>
      </c>
      <c r="AX371">
        <v>2.7062499999999998</v>
      </c>
      <c r="AY371">
        <v>6.2396022968656872</v>
      </c>
      <c r="AZ371" s="62"/>
      <c r="BA371" s="62"/>
      <c r="BB371" s="62"/>
      <c r="BC371" s="65">
        <v>10</v>
      </c>
      <c r="BD371" s="65"/>
      <c r="BE371" s="65"/>
      <c r="BF371" s="65"/>
      <c r="BG371">
        <v>0</v>
      </c>
      <c r="BH371">
        <v>0</v>
      </c>
      <c r="BI371">
        <v>0</v>
      </c>
    </row>
    <row r="372" spans="1:61" s="5" customFormat="1" x14ac:dyDescent="0.3">
      <c r="A372" s="2" t="s">
        <v>299</v>
      </c>
      <c r="B372" s="19" t="s">
        <v>953</v>
      </c>
      <c r="C372" s="15"/>
      <c r="D372" s="2"/>
      <c r="E372" s="2"/>
      <c r="F372" s="2">
        <v>3.65</v>
      </c>
      <c r="G372" s="2" t="s">
        <v>295</v>
      </c>
      <c r="H372" s="11">
        <v>-1</v>
      </c>
      <c r="I372">
        <v>-1</v>
      </c>
      <c r="J372"/>
      <c r="K372" s="2"/>
      <c r="L372" s="27">
        <v>0</v>
      </c>
      <c r="M372">
        <v>0</v>
      </c>
      <c r="N372">
        <v>0</v>
      </c>
      <c r="O372" s="2">
        <v>-1</v>
      </c>
      <c r="P372" s="2"/>
      <c r="Q372" s="2"/>
      <c r="R372" s="2"/>
      <c r="S372" s="2"/>
      <c r="T372" s="27">
        <v>3.86</v>
      </c>
      <c r="U372" s="27">
        <v>3.86</v>
      </c>
      <c r="V372" s="27">
        <v>14.85</v>
      </c>
      <c r="W372">
        <v>0</v>
      </c>
      <c r="X372"/>
      <c r="Y372"/>
      <c r="Z372">
        <v>0</v>
      </c>
      <c r="AA372"/>
      <c r="AB372"/>
      <c r="AC372" s="2"/>
      <c r="AD372">
        <v>20</v>
      </c>
      <c r="AE372" s="57">
        <f t="shared" si="7"/>
        <v>0</v>
      </c>
      <c r="AF372" s="59">
        <v>0</v>
      </c>
      <c r="AG372" s="57">
        <v>0</v>
      </c>
      <c r="AH372" s="57">
        <v>0</v>
      </c>
      <c r="AI372" s="53"/>
      <c r="AJ372" s="54"/>
      <c r="AK372" s="54"/>
      <c r="AL372" s="30">
        <v>1.76875</v>
      </c>
      <c r="AM372" s="30">
        <v>2.5</v>
      </c>
      <c r="AN372" s="30">
        <v>0.73125000000000007</v>
      </c>
      <c r="AO372" s="30">
        <v>0.26250000000000001</v>
      </c>
      <c r="AP372" s="30">
        <v>0.33610451306413303</v>
      </c>
      <c r="AQ372" s="30">
        <v>0.47505938242280282</v>
      </c>
      <c r="AR372" s="30">
        <v>0.13895486935866991</v>
      </c>
      <c r="AS372" s="30">
        <v>4.9881235154394299E-2</v>
      </c>
      <c r="AT372" s="27">
        <v>1</v>
      </c>
      <c r="AU372" s="27">
        <v>3.44</v>
      </c>
      <c r="AV372" s="27">
        <v>2.44</v>
      </c>
      <c r="AW372" s="27">
        <v>2.7106249999999998</v>
      </c>
      <c r="AX372">
        <v>2.7106249999999998</v>
      </c>
      <c r="AY372">
        <v>6.2658671793656886</v>
      </c>
      <c r="AZ372" s="62"/>
      <c r="BA372" s="62"/>
      <c r="BB372" s="62"/>
      <c r="BC372" s="65">
        <v>10</v>
      </c>
      <c r="BD372" s="65"/>
      <c r="BE372" s="65"/>
      <c r="BF372" s="65"/>
      <c r="BG372">
        <v>0</v>
      </c>
      <c r="BH372">
        <v>0</v>
      </c>
      <c r="BI372">
        <v>0</v>
      </c>
    </row>
    <row r="373" spans="1:61" s="5" customFormat="1" x14ac:dyDescent="0.3">
      <c r="A373" s="2" t="s">
        <v>300</v>
      </c>
      <c r="B373" s="15" t="s">
        <v>813</v>
      </c>
      <c r="C373" s="15"/>
      <c r="D373" s="2"/>
      <c r="E373" s="2"/>
      <c r="F373" s="2">
        <v>3.26</v>
      </c>
      <c r="G373" s="2" t="s">
        <v>295</v>
      </c>
      <c r="H373" s="11">
        <v>-1</v>
      </c>
      <c r="I373">
        <v>-1</v>
      </c>
      <c r="J373"/>
      <c r="K373" s="2"/>
      <c r="L373" s="27">
        <v>0</v>
      </c>
      <c r="M373">
        <v>0</v>
      </c>
      <c r="N373">
        <v>0</v>
      </c>
      <c r="O373" s="2">
        <v>-1</v>
      </c>
      <c r="P373" s="2"/>
      <c r="Q373" s="2"/>
      <c r="R373" s="2"/>
      <c r="S373" s="2"/>
      <c r="T373" s="27">
        <v>3.86</v>
      </c>
      <c r="U373" s="27">
        <v>3.86</v>
      </c>
      <c r="V373" s="27">
        <v>15.022</v>
      </c>
      <c r="W373">
        <v>0</v>
      </c>
      <c r="X373"/>
      <c r="Y373"/>
      <c r="Z373">
        <v>0</v>
      </c>
      <c r="AA373"/>
      <c r="AB373"/>
      <c r="AC373" s="2"/>
      <c r="AD373">
        <v>20</v>
      </c>
      <c r="AE373" s="57">
        <f t="shared" si="7"/>
        <v>0</v>
      </c>
      <c r="AF373" s="59">
        <v>0</v>
      </c>
      <c r="AG373" s="57">
        <v>0</v>
      </c>
      <c r="AH373" s="57">
        <v>0</v>
      </c>
      <c r="AI373" s="53"/>
      <c r="AJ373" s="54"/>
      <c r="AK373" s="54"/>
      <c r="AL373" s="30">
        <v>1.8125</v>
      </c>
      <c r="AM373" s="30">
        <v>2.5</v>
      </c>
      <c r="AN373" s="30">
        <v>0.6875</v>
      </c>
      <c r="AO373" s="30">
        <v>0.875</v>
      </c>
      <c r="AP373" s="30">
        <v>0.30851063829787229</v>
      </c>
      <c r="AQ373" s="30">
        <v>0.42553191489361702</v>
      </c>
      <c r="AR373" s="30">
        <v>0.1170212765957447</v>
      </c>
      <c r="AS373" s="30">
        <v>0.14893617021276601</v>
      </c>
      <c r="AT373" s="27">
        <v>1</v>
      </c>
      <c r="AU373" s="27">
        <v>3.44</v>
      </c>
      <c r="AV373" s="27">
        <v>2.44</v>
      </c>
      <c r="AW373" s="27">
        <v>2.7062499999999998</v>
      </c>
      <c r="AX373">
        <v>2.7062499999999998</v>
      </c>
      <c r="AY373">
        <v>6.2701641731156874</v>
      </c>
      <c r="AZ373" s="62"/>
      <c r="BA373" s="62"/>
      <c r="BB373" s="62"/>
      <c r="BC373" s="65">
        <v>10</v>
      </c>
      <c r="BD373" s="65"/>
      <c r="BE373" s="65"/>
      <c r="BF373" s="65"/>
      <c r="BG373">
        <v>0</v>
      </c>
      <c r="BH373">
        <v>0</v>
      </c>
      <c r="BI373">
        <v>0</v>
      </c>
    </row>
    <row r="374" spans="1:61" s="5" customFormat="1" x14ac:dyDescent="0.3">
      <c r="A374" s="2" t="s">
        <v>301</v>
      </c>
      <c r="B374" s="19" t="s">
        <v>954</v>
      </c>
      <c r="C374" s="15"/>
      <c r="D374" s="2"/>
      <c r="E374" s="2"/>
      <c r="F374" s="2">
        <v>3.2</v>
      </c>
      <c r="G374" s="2" t="s">
        <v>295</v>
      </c>
      <c r="H374" s="11">
        <v>-1</v>
      </c>
      <c r="I374">
        <v>-1</v>
      </c>
      <c r="J374"/>
      <c r="K374" s="2"/>
      <c r="L374" s="27">
        <v>0</v>
      </c>
      <c r="M374">
        <v>0</v>
      </c>
      <c r="N374">
        <v>0</v>
      </c>
      <c r="O374" s="2">
        <v>-1</v>
      </c>
      <c r="P374" s="2"/>
      <c r="Q374" s="2"/>
      <c r="R374" s="2"/>
      <c r="S374" s="2"/>
      <c r="T374" s="27">
        <v>3.86</v>
      </c>
      <c r="U374" s="27">
        <v>3.86</v>
      </c>
      <c r="V374" s="47">
        <v>15.380100000000001</v>
      </c>
      <c r="W374">
        <v>0</v>
      </c>
      <c r="X374"/>
      <c r="Y374"/>
      <c r="Z374">
        <v>0</v>
      </c>
      <c r="AA374"/>
      <c r="AB374"/>
      <c r="AC374" s="2"/>
      <c r="AD374">
        <v>20</v>
      </c>
      <c r="AE374" s="57">
        <f t="shared" si="7"/>
        <v>0</v>
      </c>
      <c r="AF374" s="59">
        <v>0</v>
      </c>
      <c r="AG374" s="57">
        <v>0</v>
      </c>
      <c r="AH374" s="57">
        <v>0</v>
      </c>
      <c r="AI374" s="53"/>
      <c r="AJ374" s="54"/>
      <c r="AK374" s="54"/>
      <c r="AL374" s="30">
        <v>1.84375</v>
      </c>
      <c r="AM374" s="30">
        <v>2.5</v>
      </c>
      <c r="AN374" s="30">
        <v>0.65625</v>
      </c>
      <c r="AO374" s="30">
        <v>1.3125</v>
      </c>
      <c r="AP374" s="30">
        <v>0.29207920792079212</v>
      </c>
      <c r="AQ374" s="30">
        <v>0.39603960396039611</v>
      </c>
      <c r="AR374" s="30">
        <v>0.103960396039604</v>
      </c>
      <c r="AS374" s="30">
        <v>0.20792079207920791</v>
      </c>
      <c r="AT374" s="27">
        <v>1</v>
      </c>
      <c r="AU374" s="27">
        <v>3.44</v>
      </c>
      <c r="AV374" s="27">
        <v>2.44</v>
      </c>
      <c r="AW374" s="27">
        <v>2.703125</v>
      </c>
      <c r="AX374">
        <v>2.703125</v>
      </c>
      <c r="AY374">
        <v>6.2732334543656876</v>
      </c>
      <c r="AZ374" s="62"/>
      <c r="BA374" s="62"/>
      <c r="BB374" s="62"/>
      <c r="BC374" s="65">
        <v>10</v>
      </c>
      <c r="BD374" s="65"/>
      <c r="BE374" s="65"/>
      <c r="BF374" s="65"/>
      <c r="BG374">
        <v>0</v>
      </c>
      <c r="BH374">
        <v>0</v>
      </c>
      <c r="BI374">
        <v>0</v>
      </c>
    </row>
    <row r="375" spans="1:61" x14ac:dyDescent="0.3">
      <c r="A375" s="2" t="s">
        <v>4</v>
      </c>
      <c r="B375" s="15" t="s">
        <v>693</v>
      </c>
      <c r="C375" s="15"/>
      <c r="F375" s="2">
        <v>3.5</v>
      </c>
      <c r="G375" s="2" t="s">
        <v>302</v>
      </c>
      <c r="H375" s="11" t="s">
        <v>531</v>
      </c>
      <c r="I375" t="s">
        <v>613</v>
      </c>
      <c r="J375"/>
      <c r="L375" s="27">
        <v>4</v>
      </c>
      <c r="M375">
        <v>4</v>
      </c>
      <c r="N375">
        <v>0</v>
      </c>
      <c r="T375" s="27">
        <v>3.86</v>
      </c>
      <c r="U375" s="27">
        <v>3.86</v>
      </c>
      <c r="V375" s="27">
        <v>15.19056011</v>
      </c>
      <c r="W375">
        <v>3.8801999999999999</v>
      </c>
      <c r="X375">
        <v>29.507999999999999</v>
      </c>
      <c r="Y375">
        <v>7.7140000000000004</v>
      </c>
      <c r="Z375">
        <v>0</v>
      </c>
      <c r="AD375">
        <v>20</v>
      </c>
      <c r="AE375" s="57">
        <f t="shared" si="7"/>
        <v>0</v>
      </c>
      <c r="AF375" s="59">
        <v>924.74694800021894</v>
      </c>
      <c r="AG375" s="57">
        <v>883.22940750240002</v>
      </c>
      <c r="AH375" s="57">
        <v>0</v>
      </c>
      <c r="AI375" s="53">
        <v>8.6510153045653584E-2</v>
      </c>
      <c r="AJ375" s="54">
        <v>9.0576694254581439E-2</v>
      </c>
      <c r="AL375" s="30">
        <v>1.75</v>
      </c>
      <c r="AM375" s="30">
        <v>2.5</v>
      </c>
      <c r="AN375" s="30">
        <v>0.75</v>
      </c>
      <c r="AO375" s="30">
        <v>0</v>
      </c>
      <c r="AP375" s="30">
        <v>0.35</v>
      </c>
      <c r="AQ375" s="30">
        <v>0.5</v>
      </c>
      <c r="AR375" s="30">
        <v>0.15</v>
      </c>
      <c r="AS375" s="30">
        <v>0</v>
      </c>
      <c r="AT375" s="27">
        <v>0.82</v>
      </c>
      <c r="AU375" s="27">
        <v>3.44</v>
      </c>
      <c r="AV375" s="27">
        <v>2.62</v>
      </c>
      <c r="AW375" s="27">
        <v>2.6262500000000002</v>
      </c>
      <c r="AX375">
        <v>2.6262500000000002</v>
      </c>
      <c r="AY375">
        <v>5.96680968125</v>
      </c>
      <c r="AZ375" s="62">
        <v>0.50555206026575039</v>
      </c>
      <c r="BA375" s="62">
        <v>0</v>
      </c>
      <c r="BC375" s="65">
        <v>10</v>
      </c>
      <c r="BD375" s="65">
        <v>4.3255076522826792E-2</v>
      </c>
      <c r="BE375" s="65">
        <v>4.5288347127290719E-2</v>
      </c>
      <c r="BG375">
        <v>8.8543423650117511E-2</v>
      </c>
      <c r="BH375">
        <v>4.4271711825058763E-2</v>
      </c>
      <c r="BI375">
        <v>0.2527760301328752</v>
      </c>
    </row>
    <row r="376" spans="1:61" x14ac:dyDescent="0.3">
      <c r="A376" s="2" t="s">
        <v>303</v>
      </c>
      <c r="B376" s="15" t="s">
        <v>832</v>
      </c>
      <c r="C376" s="15"/>
      <c r="F376" s="2">
        <v>3.4</v>
      </c>
      <c r="G376" s="2" t="s">
        <v>302</v>
      </c>
      <c r="H376" s="34" t="s">
        <v>531</v>
      </c>
      <c r="I376" s="1" t="s">
        <v>613</v>
      </c>
      <c r="J376"/>
      <c r="L376" s="27">
        <v>0</v>
      </c>
      <c r="M376">
        <v>4</v>
      </c>
      <c r="N376">
        <v>0</v>
      </c>
      <c r="O376" s="2">
        <v>-1</v>
      </c>
      <c r="T376" s="38">
        <v>3.86</v>
      </c>
      <c r="U376" s="38">
        <v>3.86</v>
      </c>
      <c r="V376" s="38">
        <v>15.19056011</v>
      </c>
      <c r="W376">
        <v>3.8801999999999999</v>
      </c>
      <c r="X376">
        <v>29.507999999999999</v>
      </c>
      <c r="Y376">
        <v>7.7140000000000004</v>
      </c>
      <c r="Z376">
        <v>0</v>
      </c>
      <c r="AD376">
        <v>20</v>
      </c>
      <c r="AE376" s="57">
        <f t="shared" si="7"/>
        <v>0</v>
      </c>
      <c r="AF376" s="59">
        <v>0</v>
      </c>
      <c r="AG376" s="57">
        <v>883.22940750240002</v>
      </c>
      <c r="AH376" s="57">
        <v>0</v>
      </c>
      <c r="AI376" s="53"/>
      <c r="AJ376" s="54">
        <v>9.0576694254581439E-2</v>
      </c>
      <c r="AL376" s="30">
        <v>1.75</v>
      </c>
      <c r="AM376" s="30">
        <v>2.5</v>
      </c>
      <c r="AN376" s="30">
        <v>0.75</v>
      </c>
      <c r="AO376" s="30">
        <v>0</v>
      </c>
      <c r="AP376" s="30">
        <v>0.35</v>
      </c>
      <c r="AQ376" s="30">
        <v>0.5</v>
      </c>
      <c r="AR376" s="30">
        <v>0.15</v>
      </c>
      <c r="AS376" s="30">
        <v>0</v>
      </c>
      <c r="AT376" s="27">
        <v>0.82</v>
      </c>
      <c r="AU376" s="27">
        <v>3.44</v>
      </c>
      <c r="AV376" s="27">
        <v>2.62</v>
      </c>
      <c r="AW376" s="27">
        <v>2.6231249999999999</v>
      </c>
      <c r="AX376">
        <v>2.6231249999999999</v>
      </c>
      <c r="AY376">
        <v>5.9545980243750014</v>
      </c>
      <c r="AZ376" s="62">
        <v>0.50555206026575039</v>
      </c>
      <c r="BA376" s="62">
        <v>0</v>
      </c>
      <c r="BC376" s="65">
        <v>10</v>
      </c>
      <c r="BE376" s="65">
        <v>4.5288347127290719E-2</v>
      </c>
      <c r="BG376">
        <v>9.0576694254581439E-2</v>
      </c>
      <c r="BH376">
        <v>4.5288347127290719E-2</v>
      </c>
      <c r="BI376">
        <v>0.2527760301328752</v>
      </c>
    </row>
    <row r="377" spans="1:61" x14ac:dyDescent="0.3">
      <c r="A377" s="2" t="s">
        <v>7</v>
      </c>
      <c r="B377" s="15" t="s">
        <v>696</v>
      </c>
      <c r="C377" s="15"/>
      <c r="F377" s="2">
        <v>3.3</v>
      </c>
      <c r="G377" s="2" t="s">
        <v>302</v>
      </c>
      <c r="H377" s="34" t="s">
        <v>531</v>
      </c>
      <c r="I377" s="1" t="s">
        <v>613</v>
      </c>
      <c r="J377"/>
      <c r="L377" s="27">
        <v>0</v>
      </c>
      <c r="M377">
        <v>4</v>
      </c>
      <c r="N377">
        <v>0</v>
      </c>
      <c r="O377" s="2">
        <v>-1</v>
      </c>
      <c r="T377" s="38">
        <v>3.86</v>
      </c>
      <c r="U377" s="38">
        <v>3.86</v>
      </c>
      <c r="V377" s="38">
        <v>15.19056011</v>
      </c>
      <c r="W377">
        <v>3.8801999999999999</v>
      </c>
      <c r="X377">
        <v>29.507999999999999</v>
      </c>
      <c r="Y377">
        <v>7.7140000000000004</v>
      </c>
      <c r="Z377">
        <v>0</v>
      </c>
      <c r="AD377">
        <v>20</v>
      </c>
      <c r="AE377" s="57">
        <f t="shared" si="7"/>
        <v>0</v>
      </c>
      <c r="AF377" s="59">
        <v>0</v>
      </c>
      <c r="AG377" s="57">
        <v>883.22940750240002</v>
      </c>
      <c r="AH377" s="57">
        <v>0</v>
      </c>
      <c r="AI377" s="53"/>
      <c r="AJ377" s="54">
        <v>9.0576694254581439E-2</v>
      </c>
      <c r="AL377" s="30">
        <v>1.75</v>
      </c>
      <c r="AM377" s="30">
        <v>2.5</v>
      </c>
      <c r="AN377" s="30">
        <v>0.75</v>
      </c>
      <c r="AO377" s="30">
        <v>0</v>
      </c>
      <c r="AP377" s="30">
        <v>0.35</v>
      </c>
      <c r="AQ377" s="30">
        <v>0.5</v>
      </c>
      <c r="AR377" s="30">
        <v>0.15</v>
      </c>
      <c r="AS377" s="30">
        <v>0</v>
      </c>
      <c r="AT377" s="27">
        <v>0.82</v>
      </c>
      <c r="AU377" s="27">
        <v>3.44</v>
      </c>
      <c r="AV377" s="27">
        <v>2.62</v>
      </c>
      <c r="AW377" s="27">
        <v>2.62</v>
      </c>
      <c r="AX377">
        <v>2.62</v>
      </c>
      <c r="AY377">
        <v>5.9423863675000002</v>
      </c>
      <c r="AZ377" s="62">
        <v>0.50555206026575039</v>
      </c>
      <c r="BA377" s="62">
        <v>0</v>
      </c>
      <c r="BC377" s="65">
        <v>10</v>
      </c>
      <c r="BE377" s="65">
        <v>4.5288347127290719E-2</v>
      </c>
      <c r="BG377">
        <v>9.0576694254581439E-2</v>
      </c>
      <c r="BH377">
        <v>4.5288347127290719E-2</v>
      </c>
      <c r="BI377">
        <v>0.2527760301328752</v>
      </c>
    </row>
    <row r="378" spans="1:61" x14ac:dyDescent="0.3">
      <c r="A378" s="2" t="s">
        <v>63</v>
      </c>
      <c r="B378" s="15" t="s">
        <v>777</v>
      </c>
      <c r="C378" s="15"/>
      <c r="F378" s="2">
        <v>3.5</v>
      </c>
      <c r="G378" s="2" t="s">
        <v>305</v>
      </c>
      <c r="H378" s="11">
        <v>-1</v>
      </c>
      <c r="I378">
        <v>-1</v>
      </c>
      <c r="J378" t="s">
        <v>1183</v>
      </c>
      <c r="L378" s="27">
        <v>0</v>
      </c>
      <c r="M378">
        <v>0</v>
      </c>
      <c r="O378" s="2">
        <v>-1</v>
      </c>
      <c r="T378" s="27">
        <v>3.84</v>
      </c>
      <c r="U378" s="27">
        <v>3.84</v>
      </c>
      <c r="V378" s="27">
        <v>13.97</v>
      </c>
      <c r="W378">
        <v>0</v>
      </c>
      <c r="AD378">
        <v>20</v>
      </c>
      <c r="AE378" s="57">
        <f t="shared" si="7"/>
        <v>0</v>
      </c>
      <c r="AF378" s="59">
        <v>0</v>
      </c>
      <c r="AG378" s="57">
        <v>0</v>
      </c>
      <c r="AI378" s="53"/>
      <c r="AL378" s="30">
        <v>1.75</v>
      </c>
      <c r="AM378" s="30">
        <v>2.5</v>
      </c>
      <c r="AN378" s="30">
        <v>0.75</v>
      </c>
      <c r="AO378" s="30">
        <v>0</v>
      </c>
      <c r="AP378" s="30">
        <v>0.35</v>
      </c>
      <c r="AQ378" s="30">
        <v>0.5</v>
      </c>
      <c r="AR378" s="30">
        <v>0.15</v>
      </c>
      <c r="AS378" s="30">
        <v>0</v>
      </c>
      <c r="AT378" s="27">
        <v>1</v>
      </c>
      <c r="AU378" s="27">
        <v>3.44</v>
      </c>
      <c r="AV378" s="27">
        <v>2.44</v>
      </c>
      <c r="AW378" s="27">
        <v>2.7124999999999999</v>
      </c>
      <c r="AX378">
        <v>2.7124999999999999</v>
      </c>
      <c r="AY378">
        <v>6.264025610615688</v>
      </c>
      <c r="BB378" s="62">
        <v>0</v>
      </c>
      <c r="BC378" s="65">
        <v>10</v>
      </c>
      <c r="BG378">
        <v>0</v>
      </c>
      <c r="BH378">
        <v>0</v>
      </c>
      <c r="BI378">
        <v>0</v>
      </c>
    </row>
    <row r="379" spans="1:61" x14ac:dyDescent="0.3">
      <c r="A379" s="2" t="s">
        <v>304</v>
      </c>
      <c r="B379" s="36" t="s">
        <v>833</v>
      </c>
      <c r="C379" s="36"/>
      <c r="F379" s="2">
        <v>3.33</v>
      </c>
      <c r="G379" s="2" t="s">
        <v>305</v>
      </c>
      <c r="H379" s="37">
        <v>-1</v>
      </c>
      <c r="I379" s="2">
        <v>-1</v>
      </c>
      <c r="L379" s="31">
        <v>0</v>
      </c>
      <c r="M379">
        <v>0</v>
      </c>
      <c r="N379">
        <v>0</v>
      </c>
      <c r="O379" s="2">
        <v>6.47</v>
      </c>
      <c r="P379" s="2">
        <v>6.47</v>
      </c>
      <c r="Q379" s="2">
        <v>30.69</v>
      </c>
      <c r="T379" s="31">
        <v>0</v>
      </c>
      <c r="U379" s="31"/>
      <c r="V379" s="31"/>
      <c r="W379">
        <v>0</v>
      </c>
      <c r="Z379">
        <v>0</v>
      </c>
      <c r="AD379" s="2">
        <v>34</v>
      </c>
      <c r="AE379" s="57">
        <f t="shared" si="7"/>
        <v>1284.7110209999998</v>
      </c>
      <c r="AF379" s="59">
        <v>0</v>
      </c>
      <c r="AG379" s="57">
        <v>0</v>
      </c>
      <c r="AH379" s="57">
        <v>0</v>
      </c>
      <c r="AI379" s="53"/>
      <c r="AL379" s="2">
        <v>1.62962962962963</v>
      </c>
      <c r="AM379" s="2">
        <v>2.518518518518519</v>
      </c>
      <c r="AN379" s="2">
        <v>0.88888888888888884</v>
      </c>
      <c r="AO379" s="2">
        <v>0</v>
      </c>
      <c r="AP379" s="2">
        <v>0.32352941176470579</v>
      </c>
      <c r="AQ379" s="2">
        <v>0.5</v>
      </c>
      <c r="AR379" s="2">
        <v>0.1764705882352941</v>
      </c>
      <c r="AS379" s="2">
        <v>0</v>
      </c>
      <c r="AT379" s="31">
        <v>1.6</v>
      </c>
      <c r="AU379" s="31">
        <v>3.44</v>
      </c>
      <c r="AV379" s="31">
        <v>1.84</v>
      </c>
      <c r="AW379" s="31">
        <v>2.8474074074074069</v>
      </c>
      <c r="AX379" s="2">
        <v>2.8474074074074069</v>
      </c>
      <c r="AY379" s="2">
        <v>6.6632481018297778</v>
      </c>
      <c r="BC379" s="65">
        <v>17</v>
      </c>
      <c r="BG379">
        <v>0</v>
      </c>
      <c r="BH379">
        <v>0</v>
      </c>
      <c r="BI379">
        <v>0</v>
      </c>
    </row>
    <row r="380" spans="1:61" s="5" customFormat="1" x14ac:dyDescent="0.3">
      <c r="A380" s="2" t="s">
        <v>299</v>
      </c>
      <c r="B380" s="35" t="s">
        <v>953</v>
      </c>
      <c r="C380" s="36"/>
      <c r="D380" s="2"/>
      <c r="E380" s="2"/>
      <c r="F380" s="2">
        <v>3.65</v>
      </c>
      <c r="G380" s="2" t="s">
        <v>306</v>
      </c>
      <c r="H380" s="37">
        <v>-1</v>
      </c>
      <c r="I380" s="2">
        <v>-1</v>
      </c>
      <c r="J380" s="2"/>
      <c r="K380" s="2"/>
      <c r="L380" s="31">
        <v>0</v>
      </c>
      <c r="M380">
        <v>0</v>
      </c>
      <c r="N380">
        <v>0</v>
      </c>
      <c r="O380" s="2">
        <v>3.8531</v>
      </c>
      <c r="P380" s="2">
        <v>3.8531</v>
      </c>
      <c r="Q380" s="2">
        <v>16.2151</v>
      </c>
      <c r="R380" s="2"/>
      <c r="S380" s="2"/>
      <c r="T380" s="31">
        <v>0</v>
      </c>
      <c r="U380" s="31"/>
      <c r="V380" s="31"/>
      <c r="W380">
        <v>0</v>
      </c>
      <c r="X380"/>
      <c r="Y380"/>
      <c r="Z380">
        <v>0</v>
      </c>
      <c r="AA380"/>
      <c r="AB380"/>
      <c r="AC380" s="2"/>
      <c r="AD380" s="2">
        <v>20</v>
      </c>
      <c r="AE380" s="57">
        <f t="shared" si="7"/>
        <v>240.73553001411099</v>
      </c>
      <c r="AF380" s="59">
        <v>0</v>
      </c>
      <c r="AG380" s="57">
        <v>0</v>
      </c>
      <c r="AH380" s="57">
        <v>0</v>
      </c>
      <c r="AI380" s="53"/>
      <c r="AJ380" s="54"/>
      <c r="AK380" s="54"/>
      <c r="AL380" s="2">
        <v>1.76875</v>
      </c>
      <c r="AM380" s="2">
        <v>2.5</v>
      </c>
      <c r="AN380" s="2">
        <v>0.73125000000000007</v>
      </c>
      <c r="AO380" s="2">
        <v>0.26250000000000001</v>
      </c>
      <c r="AP380" s="2">
        <v>0.33610451306413303</v>
      </c>
      <c r="AQ380" s="2">
        <v>0.47505938242280282</v>
      </c>
      <c r="AR380" s="2">
        <v>0.13895486935866991</v>
      </c>
      <c r="AS380" s="2">
        <v>4.9881235154394299E-2</v>
      </c>
      <c r="AT380" s="31">
        <v>1</v>
      </c>
      <c r="AU380" s="31">
        <v>3.44</v>
      </c>
      <c r="AV380" s="31">
        <v>2.44</v>
      </c>
      <c r="AW380" s="31">
        <v>2.7106249999999998</v>
      </c>
      <c r="AX380" s="2">
        <v>2.7106249999999998</v>
      </c>
      <c r="AY380" s="2">
        <v>6.2658671793656886</v>
      </c>
      <c r="AZ380" s="62"/>
      <c r="BA380" s="62"/>
      <c r="BB380" s="62"/>
      <c r="BC380" s="65">
        <v>10</v>
      </c>
      <c r="BD380" s="65"/>
      <c r="BE380" s="65"/>
      <c r="BF380" s="65"/>
      <c r="BG380">
        <v>0</v>
      </c>
      <c r="BH380">
        <v>0</v>
      </c>
      <c r="BI380">
        <v>0</v>
      </c>
    </row>
    <row r="381" spans="1:61" s="5" customFormat="1" x14ac:dyDescent="0.3">
      <c r="A381" s="2" t="s">
        <v>301</v>
      </c>
      <c r="B381" s="35" t="s">
        <v>954</v>
      </c>
      <c r="C381" s="36"/>
      <c r="D381" s="2"/>
      <c r="E381" s="2"/>
      <c r="F381" s="2">
        <v>3.8</v>
      </c>
      <c r="G381" s="2" t="s">
        <v>306</v>
      </c>
      <c r="H381" s="37">
        <v>-1</v>
      </c>
      <c r="I381" s="2">
        <v>-1</v>
      </c>
      <c r="J381" s="2"/>
      <c r="K381" s="2"/>
      <c r="L381" s="31">
        <v>0</v>
      </c>
      <c r="M381">
        <v>0</v>
      </c>
      <c r="N381">
        <v>0</v>
      </c>
      <c r="O381" s="2">
        <v>3.8531</v>
      </c>
      <c r="P381" s="2">
        <v>3.8531</v>
      </c>
      <c r="Q381" s="2">
        <v>16.2151</v>
      </c>
      <c r="R381" s="2"/>
      <c r="S381" s="2"/>
      <c r="T381" s="31">
        <v>0</v>
      </c>
      <c r="U381" s="31"/>
      <c r="V381" s="31"/>
      <c r="W381">
        <v>0</v>
      </c>
      <c r="X381"/>
      <c r="Y381"/>
      <c r="Z381">
        <v>0</v>
      </c>
      <c r="AA381"/>
      <c r="AB381"/>
      <c r="AC381" s="2"/>
      <c r="AD381" s="2">
        <v>20</v>
      </c>
      <c r="AE381" s="57">
        <f t="shared" si="7"/>
        <v>240.73553001411099</v>
      </c>
      <c r="AF381" s="59">
        <v>0</v>
      </c>
      <c r="AG381" s="57">
        <v>0</v>
      </c>
      <c r="AH381" s="57">
        <v>0</v>
      </c>
      <c r="AI381" s="53"/>
      <c r="AJ381" s="54"/>
      <c r="AK381" s="54"/>
      <c r="AL381" s="2">
        <v>1.84375</v>
      </c>
      <c r="AM381" s="2">
        <v>2.5</v>
      </c>
      <c r="AN381" s="2">
        <v>0.65625</v>
      </c>
      <c r="AO381" s="2">
        <v>1.3125</v>
      </c>
      <c r="AP381" s="2">
        <v>0.29207920792079212</v>
      </c>
      <c r="AQ381" s="2">
        <v>0.39603960396039611</v>
      </c>
      <c r="AR381" s="2">
        <v>0.103960396039604</v>
      </c>
      <c r="AS381" s="2">
        <v>0.20792079207920791</v>
      </c>
      <c r="AT381" s="31">
        <v>1</v>
      </c>
      <c r="AU381" s="31">
        <v>3.44</v>
      </c>
      <c r="AV381" s="31">
        <v>2.44</v>
      </c>
      <c r="AW381" s="31">
        <v>2.703125</v>
      </c>
      <c r="AX381" s="2">
        <v>2.703125</v>
      </c>
      <c r="AY381" s="2">
        <v>6.2732334543656876</v>
      </c>
      <c r="AZ381" s="62"/>
      <c r="BA381" s="62"/>
      <c r="BB381" s="62"/>
      <c r="BC381" s="65">
        <v>10</v>
      </c>
      <c r="BD381" s="65"/>
      <c r="BE381" s="65"/>
      <c r="BF381" s="65"/>
      <c r="BG381">
        <v>0</v>
      </c>
      <c r="BH381">
        <v>0</v>
      </c>
      <c r="BI381">
        <v>0</v>
      </c>
    </row>
    <row r="382" spans="1:61" x14ac:dyDescent="0.3">
      <c r="A382" s="2" t="s">
        <v>46</v>
      </c>
      <c r="B382" s="36" t="s">
        <v>726</v>
      </c>
      <c r="C382" s="36"/>
      <c r="F382" s="2">
        <v>3.34</v>
      </c>
      <c r="G382" s="2" t="s">
        <v>307</v>
      </c>
      <c r="H382" s="37" t="s">
        <v>555</v>
      </c>
      <c r="I382" s="2" t="s">
        <v>633</v>
      </c>
      <c r="L382" s="31">
        <v>2</v>
      </c>
      <c r="M382">
        <v>4</v>
      </c>
      <c r="N382">
        <v>0</v>
      </c>
      <c r="T382" s="31">
        <v>7.41544296</v>
      </c>
      <c r="U382" s="31">
        <v>7.4154429599999991</v>
      </c>
      <c r="V382" s="31">
        <v>7.41544296</v>
      </c>
      <c r="W382">
        <v>7.8</v>
      </c>
      <c r="X382">
        <v>13.010999999999999</v>
      </c>
      <c r="Y382">
        <v>5.5460000000000003</v>
      </c>
      <c r="Z382">
        <v>0</v>
      </c>
      <c r="AD382" s="2">
        <v>14</v>
      </c>
      <c r="AE382" s="57">
        <f t="shared" si="7"/>
        <v>0</v>
      </c>
      <c r="AF382" s="59">
        <v>288.33429290182369</v>
      </c>
      <c r="AG382" s="57">
        <v>556.51188553357167</v>
      </c>
      <c r="AH382" s="57">
        <v>0</v>
      </c>
      <c r="AI382" s="53">
        <v>9.7109503410799117E-2</v>
      </c>
      <c r="AJ382" s="54">
        <v>0.10062678166578309</v>
      </c>
      <c r="AL382" s="2">
        <v>2</v>
      </c>
      <c r="AM382" s="2">
        <v>2.545454545454545</v>
      </c>
      <c r="AN382" s="2">
        <v>0.54545454545454541</v>
      </c>
      <c r="AO382" s="2">
        <v>0</v>
      </c>
      <c r="AP382" s="2">
        <v>0.39285714285714279</v>
      </c>
      <c r="AQ382" s="2">
        <v>0.5</v>
      </c>
      <c r="AR382" s="2">
        <v>0.1071428571428571</v>
      </c>
      <c r="AS382" s="2">
        <v>0</v>
      </c>
      <c r="AT382" s="31">
        <v>1.1000000000000001</v>
      </c>
      <c r="AU382" s="31">
        <v>3.44</v>
      </c>
      <c r="AV382" s="31">
        <v>2.34</v>
      </c>
      <c r="AW382" s="31">
        <v>2.669090909090909</v>
      </c>
      <c r="AX382" s="2">
        <v>2.669090909090909</v>
      </c>
      <c r="AY382" s="2">
        <v>5.9831974772727277</v>
      </c>
      <c r="AZ382" s="62">
        <v>0.52442413903612473</v>
      </c>
      <c r="BA382" s="62">
        <v>0.54341863036636606</v>
      </c>
      <c r="BC382" s="65">
        <v>7</v>
      </c>
      <c r="BD382" s="65">
        <v>4.8554751705399558E-2</v>
      </c>
      <c r="BE382" s="65">
        <v>5.0313390832891547E-2</v>
      </c>
      <c r="BG382">
        <v>9.8868142538291098E-2</v>
      </c>
      <c r="BH382">
        <v>4.9434071269145549E-2</v>
      </c>
      <c r="BI382">
        <v>0.53392138470124539</v>
      </c>
    </row>
    <row r="383" spans="1:61" x14ac:dyDescent="0.3">
      <c r="A383" s="2" t="s">
        <v>895</v>
      </c>
      <c r="B383" s="36" t="s">
        <v>726</v>
      </c>
      <c r="C383" s="36"/>
      <c r="D383" s="2" t="s">
        <v>680</v>
      </c>
      <c r="E383" s="2">
        <v>0.22</v>
      </c>
      <c r="F383" s="2">
        <v>3.17</v>
      </c>
      <c r="G383" s="2" t="s">
        <v>307</v>
      </c>
      <c r="H383" s="37" t="s">
        <v>555</v>
      </c>
      <c r="I383" s="2" t="s">
        <v>633</v>
      </c>
      <c r="L383" s="31">
        <v>2</v>
      </c>
      <c r="M383">
        <v>4</v>
      </c>
      <c r="N383">
        <v>0</v>
      </c>
      <c r="T383" s="31">
        <v>7.41544296</v>
      </c>
      <c r="U383" s="31">
        <v>7.4154429599999991</v>
      </c>
      <c r="V383" s="31">
        <v>7.41544296</v>
      </c>
      <c r="W383">
        <v>7.8</v>
      </c>
      <c r="X383">
        <v>13.010999999999999</v>
      </c>
      <c r="Y383">
        <v>5.5460000000000003</v>
      </c>
      <c r="Z383">
        <v>0</v>
      </c>
      <c r="AD383" s="2">
        <v>14</v>
      </c>
      <c r="AE383" s="57">
        <f t="shared" si="7"/>
        <v>0</v>
      </c>
      <c r="AF383" s="59">
        <v>288.33429290182369</v>
      </c>
      <c r="AG383" s="57">
        <v>556.51188553357167</v>
      </c>
      <c r="AH383" s="57">
        <v>0</v>
      </c>
      <c r="AI383" s="53">
        <v>9.7109503410799117E-2</v>
      </c>
      <c r="AJ383" s="54">
        <v>0.10062678166578309</v>
      </c>
      <c r="AL383" s="2">
        <v>2</v>
      </c>
      <c r="AM383" s="2">
        <v>2.545454545454545</v>
      </c>
      <c r="AN383" s="2">
        <v>0.54545454545454541</v>
      </c>
      <c r="AO383" s="2">
        <v>0</v>
      </c>
      <c r="AP383" s="2">
        <v>0.39285714285714279</v>
      </c>
      <c r="AQ383" s="2">
        <v>0.5</v>
      </c>
      <c r="AR383" s="2">
        <v>0.1071428571428571</v>
      </c>
      <c r="AS383" s="2">
        <v>0</v>
      </c>
      <c r="AT383" s="31">
        <v>1.1000000000000001</v>
      </c>
      <c r="AU383" s="31">
        <v>3.44</v>
      </c>
      <c r="AV383" s="31">
        <v>2.34</v>
      </c>
      <c r="AW383" s="31">
        <v>2.669090909090909</v>
      </c>
      <c r="AX383" s="2">
        <v>2.669090909090909</v>
      </c>
      <c r="AY383" s="2">
        <v>5.9831974772727277</v>
      </c>
      <c r="AZ383" s="62">
        <v>0.52442413903612473</v>
      </c>
      <c r="BA383" s="62">
        <v>0.54341863036636606</v>
      </c>
      <c r="BC383" s="65">
        <v>7</v>
      </c>
      <c r="BD383" s="65">
        <v>4.8554751705399558E-2</v>
      </c>
      <c r="BE383" s="65">
        <v>5.0313390832891547E-2</v>
      </c>
      <c r="BG383">
        <v>9.8868142538291098E-2</v>
      </c>
      <c r="BH383">
        <v>4.9434071269145549E-2</v>
      </c>
      <c r="BI383">
        <v>0.53392138470124539</v>
      </c>
    </row>
    <row r="384" spans="1:61" x14ac:dyDescent="0.3">
      <c r="A384" s="2" t="s">
        <v>308</v>
      </c>
      <c r="B384" s="36" t="s">
        <v>834</v>
      </c>
      <c r="C384" s="36"/>
      <c r="F384" s="2">
        <v>3.44</v>
      </c>
      <c r="G384" s="2" t="s">
        <v>309</v>
      </c>
      <c r="H384" s="37" t="s">
        <v>605</v>
      </c>
      <c r="I384" s="2" t="s">
        <v>676</v>
      </c>
      <c r="L384" s="31">
        <v>1</v>
      </c>
      <c r="M384">
        <v>2</v>
      </c>
      <c r="N384">
        <v>0</v>
      </c>
      <c r="T384" s="31">
        <v>3.9408639999999999</v>
      </c>
      <c r="U384" s="31">
        <v>3.9455239999999989</v>
      </c>
      <c r="V384" s="31">
        <v>15.25730117</v>
      </c>
      <c r="W384">
        <v>3.8656999999999999</v>
      </c>
      <c r="X384">
        <v>29.777000000000001</v>
      </c>
      <c r="Y384">
        <v>3.8519999999999999</v>
      </c>
      <c r="Z384">
        <v>0</v>
      </c>
      <c r="AD384" s="2">
        <v>20</v>
      </c>
      <c r="AE384" s="57">
        <f t="shared" si="7"/>
        <v>0</v>
      </c>
      <c r="AF384" s="59">
        <v>235.24089263777751</v>
      </c>
      <c r="AG384" s="57">
        <v>443.39967116280002</v>
      </c>
      <c r="AH384" s="57">
        <v>0</v>
      </c>
      <c r="AI384" s="53">
        <v>8.5019231884976218E-2</v>
      </c>
      <c r="AJ384" s="54">
        <v>9.0212065099420147E-2</v>
      </c>
      <c r="AL384" s="2">
        <v>1.9375</v>
      </c>
      <c r="AM384" s="2">
        <v>2.5</v>
      </c>
      <c r="AN384" s="2">
        <v>0.5625</v>
      </c>
      <c r="AO384" s="2">
        <v>2.625</v>
      </c>
      <c r="AP384" s="2">
        <v>0.25409836065573771</v>
      </c>
      <c r="AQ384" s="2">
        <v>0.32786885245901642</v>
      </c>
      <c r="AR384" s="2">
        <v>7.3770491803278687E-2</v>
      </c>
      <c r="AS384" s="2">
        <v>0.34426229508196721</v>
      </c>
      <c r="AT384" s="31">
        <v>0.82</v>
      </c>
      <c r="AU384" s="31">
        <v>3.44</v>
      </c>
      <c r="AV384" s="31">
        <v>2.62</v>
      </c>
      <c r="AW384" s="31">
        <v>2.6074999999999999</v>
      </c>
      <c r="AX384" s="2">
        <v>2.6074999999999999</v>
      </c>
      <c r="AY384" s="2">
        <v>5.9852253687500001</v>
      </c>
      <c r="AZ384" s="62">
        <v>0.49683934576995548</v>
      </c>
      <c r="BA384" s="62">
        <v>0</v>
      </c>
      <c r="BC384" s="65">
        <v>10</v>
      </c>
      <c r="BD384" s="65">
        <v>4.2509615942488109E-2</v>
      </c>
      <c r="BE384" s="65">
        <v>4.5106032549710073E-2</v>
      </c>
      <c r="BG384">
        <v>8.7615648492198189E-2</v>
      </c>
      <c r="BH384">
        <v>4.3807824246099088E-2</v>
      </c>
      <c r="BI384">
        <v>0.24841967288497771</v>
      </c>
    </row>
    <row r="385" spans="1:61" x14ac:dyDescent="0.3">
      <c r="A385" s="2" t="s">
        <v>63</v>
      </c>
      <c r="B385" s="36" t="s">
        <v>777</v>
      </c>
      <c r="C385" s="36"/>
      <c r="F385" s="2">
        <v>3.4</v>
      </c>
      <c r="G385" s="2" t="s">
        <v>310</v>
      </c>
      <c r="H385" s="37">
        <v>-1</v>
      </c>
      <c r="I385" s="2">
        <v>-1</v>
      </c>
      <c r="L385" s="31">
        <v>0</v>
      </c>
      <c r="M385">
        <v>0</v>
      </c>
      <c r="N385">
        <v>0</v>
      </c>
      <c r="O385" s="2">
        <v>3.8531</v>
      </c>
      <c r="P385" s="2">
        <v>3.8531</v>
      </c>
      <c r="Q385" s="2">
        <v>16.2151</v>
      </c>
      <c r="T385" s="31">
        <v>0</v>
      </c>
      <c r="U385" s="31"/>
      <c r="V385" s="31"/>
      <c r="W385">
        <v>0</v>
      </c>
      <c r="Z385">
        <v>0</v>
      </c>
      <c r="AD385" s="2">
        <v>20</v>
      </c>
      <c r="AE385" s="57">
        <f t="shared" si="7"/>
        <v>240.73553001411099</v>
      </c>
      <c r="AF385" s="59">
        <v>0</v>
      </c>
      <c r="AG385" s="57">
        <v>0</v>
      </c>
      <c r="AH385" s="57">
        <v>0</v>
      </c>
      <c r="AI385" s="53"/>
      <c r="AL385" s="2">
        <v>1.75</v>
      </c>
      <c r="AM385" s="2">
        <v>2.5</v>
      </c>
      <c r="AN385" s="2">
        <v>0.75</v>
      </c>
      <c r="AO385" s="2">
        <v>0</v>
      </c>
      <c r="AP385" s="2">
        <v>0.35</v>
      </c>
      <c r="AQ385" s="2">
        <v>0.5</v>
      </c>
      <c r="AR385" s="2">
        <v>0.15</v>
      </c>
      <c r="AS385" s="2">
        <v>0</v>
      </c>
      <c r="AT385" s="31">
        <v>1</v>
      </c>
      <c r="AU385" s="31">
        <v>3.44</v>
      </c>
      <c r="AV385" s="31">
        <v>2.44</v>
      </c>
      <c r="AW385" s="31">
        <v>2.7124999999999999</v>
      </c>
      <c r="AX385" s="2">
        <v>2.7124999999999999</v>
      </c>
      <c r="AY385" s="2">
        <v>6.264025610615688</v>
      </c>
      <c r="BC385" s="65">
        <v>10</v>
      </c>
      <c r="BG385">
        <v>0</v>
      </c>
      <c r="BH385">
        <v>0</v>
      </c>
      <c r="BI385">
        <v>0</v>
      </c>
    </row>
    <row r="386" spans="1:61" x14ac:dyDescent="0.3">
      <c r="A386" s="2" t="s">
        <v>63</v>
      </c>
      <c r="B386" s="36" t="s">
        <v>777</v>
      </c>
      <c r="C386" s="36"/>
      <c r="D386" s="2" t="s">
        <v>246</v>
      </c>
      <c r="E386" s="2">
        <v>0.7</v>
      </c>
      <c r="F386" s="2">
        <v>2.15</v>
      </c>
      <c r="G386" s="2" t="s">
        <v>310</v>
      </c>
      <c r="H386" s="37">
        <v>-1</v>
      </c>
      <c r="I386" s="2">
        <v>-1</v>
      </c>
      <c r="L386" s="31">
        <v>0</v>
      </c>
      <c r="M386">
        <v>0</v>
      </c>
      <c r="N386">
        <v>0</v>
      </c>
      <c r="O386" s="2">
        <v>3.8531</v>
      </c>
      <c r="P386" s="2">
        <v>3.8531</v>
      </c>
      <c r="Q386" s="2">
        <v>16.2151</v>
      </c>
      <c r="T386" s="31">
        <v>0</v>
      </c>
      <c r="U386" s="31"/>
      <c r="V386" s="31"/>
      <c r="W386">
        <v>0</v>
      </c>
      <c r="Z386">
        <v>0</v>
      </c>
      <c r="AD386" s="2">
        <v>20</v>
      </c>
      <c r="AE386" s="57">
        <f t="shared" si="7"/>
        <v>240.73553001411099</v>
      </c>
      <c r="AF386" s="59">
        <v>0</v>
      </c>
      <c r="AG386" s="57">
        <v>0</v>
      </c>
      <c r="AH386" s="57">
        <v>0</v>
      </c>
      <c r="AI386" s="53"/>
      <c r="AL386" s="2">
        <v>1.75</v>
      </c>
      <c r="AM386" s="2">
        <v>2.5</v>
      </c>
      <c r="AN386" s="2">
        <v>0.75</v>
      </c>
      <c r="AO386" s="2">
        <v>0</v>
      </c>
      <c r="AP386" s="2">
        <v>0.35</v>
      </c>
      <c r="AQ386" s="2">
        <v>0.5</v>
      </c>
      <c r="AR386" s="2">
        <v>0.15</v>
      </c>
      <c r="AS386" s="2">
        <v>0</v>
      </c>
      <c r="AT386" s="31">
        <v>1</v>
      </c>
      <c r="AU386" s="31">
        <v>3.44</v>
      </c>
      <c r="AV386" s="31">
        <v>2.44</v>
      </c>
      <c r="AW386" s="31">
        <v>2.7124999999999999</v>
      </c>
      <c r="AX386" s="2">
        <v>2.7124999999999999</v>
      </c>
      <c r="AY386" s="2">
        <v>6.264025610615688</v>
      </c>
      <c r="BC386" s="65">
        <v>10</v>
      </c>
      <c r="BG386">
        <v>0</v>
      </c>
      <c r="BH386">
        <v>0</v>
      </c>
      <c r="BI386">
        <v>0</v>
      </c>
    </row>
    <row r="387" spans="1:61" x14ac:dyDescent="0.3">
      <c r="A387" s="2" t="s">
        <v>311</v>
      </c>
      <c r="B387" s="15" t="s">
        <v>835</v>
      </c>
      <c r="C387" s="15"/>
      <c r="F387" s="2">
        <v>3.54</v>
      </c>
      <c r="G387" s="2" t="s">
        <v>312</v>
      </c>
      <c r="H387" s="11">
        <v>-1</v>
      </c>
      <c r="I387">
        <v>-1</v>
      </c>
      <c r="J387"/>
      <c r="L387" s="27">
        <v>0</v>
      </c>
      <c r="M387">
        <v>0</v>
      </c>
      <c r="N387">
        <v>0</v>
      </c>
      <c r="O387" s="2">
        <v>3.9647999999999999</v>
      </c>
      <c r="P387" s="2">
        <v>3.9647999999999999</v>
      </c>
      <c r="Q387" s="2">
        <v>15.7392</v>
      </c>
      <c r="R387" s="2" t="s">
        <v>439</v>
      </c>
      <c r="T387" s="27">
        <v>0</v>
      </c>
      <c r="U387" s="27"/>
      <c r="V387" s="27"/>
      <c r="W387">
        <v>0</v>
      </c>
      <c r="Z387">
        <v>0</v>
      </c>
      <c r="AD387">
        <v>20</v>
      </c>
      <c r="AE387" s="57">
        <f t="shared" ref="AE387:AE450" si="8">O387*P387*Q387</f>
        <v>247.41454277836797</v>
      </c>
      <c r="AF387" s="59">
        <v>0</v>
      </c>
      <c r="AG387" s="57">
        <v>0</v>
      </c>
      <c r="AH387" s="57">
        <v>0</v>
      </c>
      <c r="AI387" s="53"/>
      <c r="AL387" s="30">
        <v>1.9375</v>
      </c>
      <c r="AM387" s="30">
        <v>2.5</v>
      </c>
      <c r="AN387" s="30">
        <v>0.5625</v>
      </c>
      <c r="AO387" s="30">
        <v>2.625</v>
      </c>
      <c r="AP387" s="30">
        <v>0.25409836065573771</v>
      </c>
      <c r="AQ387" s="30">
        <v>0.32786885245901642</v>
      </c>
      <c r="AR387" s="30">
        <v>7.3770491803278687E-2</v>
      </c>
      <c r="AS387" s="30">
        <v>0.34426229508196721</v>
      </c>
      <c r="AT387" s="27">
        <v>0.79</v>
      </c>
      <c r="AU387" s="27">
        <v>3.44</v>
      </c>
      <c r="AV387" s="27">
        <v>2.65</v>
      </c>
      <c r="AW387" s="27">
        <v>2.5918749999999999</v>
      </c>
      <c r="AX387">
        <v>2.5918749999999999</v>
      </c>
      <c r="AY387">
        <v>5.9214935367946877</v>
      </c>
      <c r="BC387" s="65">
        <v>10</v>
      </c>
      <c r="BG387">
        <v>0</v>
      </c>
      <c r="BH387">
        <v>0</v>
      </c>
      <c r="BI387">
        <v>0</v>
      </c>
    </row>
    <row r="388" spans="1:61" x14ac:dyDescent="0.3">
      <c r="A388" s="2" t="s">
        <v>313</v>
      </c>
      <c r="B388" s="15" t="s">
        <v>724</v>
      </c>
      <c r="C388" s="15"/>
      <c r="F388" s="2">
        <v>3.5</v>
      </c>
      <c r="G388" s="2" t="s">
        <v>314</v>
      </c>
      <c r="H388" s="11" t="s">
        <v>553</v>
      </c>
      <c r="I388">
        <v>-1</v>
      </c>
      <c r="J388"/>
      <c r="L388" s="27">
        <v>1</v>
      </c>
      <c r="M388">
        <v>0</v>
      </c>
      <c r="N388">
        <v>0</v>
      </c>
      <c r="O388" s="2">
        <v>-1</v>
      </c>
      <c r="T388" s="27">
        <v>15.28115725</v>
      </c>
      <c r="U388" s="27">
        <v>15.28115725</v>
      </c>
      <c r="V388" s="27">
        <v>15.28115725</v>
      </c>
      <c r="W388">
        <v>0</v>
      </c>
      <c r="Z388">
        <v>0</v>
      </c>
      <c r="AD388">
        <v>20</v>
      </c>
      <c r="AE388" s="57">
        <f t="shared" si="8"/>
        <v>0</v>
      </c>
      <c r="AF388" s="59">
        <v>229.90248606119221</v>
      </c>
      <c r="AG388" s="57">
        <v>0</v>
      </c>
      <c r="AH388" s="57">
        <v>0</v>
      </c>
      <c r="AI388" s="53">
        <v>8.6993404650164072E-2</v>
      </c>
      <c r="AL388" s="30">
        <v>1.882352941176471</v>
      </c>
      <c r="AM388" s="30">
        <v>2.3529411764705879</v>
      </c>
      <c r="AN388" s="30">
        <v>0.47058823529411759</v>
      </c>
      <c r="AO388" s="30">
        <v>0</v>
      </c>
      <c r="AP388" s="30">
        <v>0.4</v>
      </c>
      <c r="AQ388" s="30">
        <v>0.5</v>
      </c>
      <c r="AR388" s="30">
        <v>9.9999999999999992E-2</v>
      </c>
      <c r="AS388" s="30">
        <v>0</v>
      </c>
      <c r="AT388" s="27">
        <v>0.82</v>
      </c>
      <c r="AU388" s="27">
        <v>3.44</v>
      </c>
      <c r="AV388" s="27">
        <v>2.62</v>
      </c>
      <c r="AW388" s="27">
        <v>2.5211764705882351</v>
      </c>
      <c r="AX388">
        <v>2.521176470588236</v>
      </c>
      <c r="AY388">
        <v>5.6898745917647062</v>
      </c>
      <c r="AZ388" s="62">
        <v>0.57369840599679445</v>
      </c>
      <c r="BC388" s="65">
        <v>10</v>
      </c>
      <c r="BD388" s="65">
        <v>4.3496702325082043E-2</v>
      </c>
      <c r="BG388">
        <v>8.6993404650164072E-2</v>
      </c>
      <c r="BH388">
        <v>4.3496702325082043E-2</v>
      </c>
      <c r="BI388">
        <v>0.57369840599679445</v>
      </c>
    </row>
    <row r="389" spans="1:61" x14ac:dyDescent="0.3">
      <c r="A389" s="2" t="s">
        <v>44</v>
      </c>
      <c r="B389" s="15" t="s">
        <v>724</v>
      </c>
      <c r="C389" s="15"/>
      <c r="D389" s="2" t="s">
        <v>246</v>
      </c>
      <c r="E389" s="2" t="s">
        <v>1071</v>
      </c>
      <c r="F389" s="2">
        <v>2.2599999999999998</v>
      </c>
      <c r="G389" s="2" t="s">
        <v>314</v>
      </c>
      <c r="H389" s="11" t="s">
        <v>553</v>
      </c>
      <c r="I389">
        <v>-1</v>
      </c>
      <c r="J389"/>
      <c r="L389" s="27">
        <v>1</v>
      </c>
      <c r="M389">
        <v>0</v>
      </c>
      <c r="N389">
        <v>0</v>
      </c>
      <c r="O389" s="2">
        <v>-1</v>
      </c>
      <c r="T389" s="27">
        <v>15.28115725</v>
      </c>
      <c r="U389" s="27">
        <v>15.28115725</v>
      </c>
      <c r="V389" s="27">
        <v>15.28115725</v>
      </c>
      <c r="W389">
        <v>0</v>
      </c>
      <c r="Z389">
        <v>0</v>
      </c>
      <c r="AD389">
        <v>20</v>
      </c>
      <c r="AE389" s="57">
        <f t="shared" si="8"/>
        <v>0</v>
      </c>
      <c r="AF389" s="59">
        <v>229.90248606119221</v>
      </c>
      <c r="AG389" s="57">
        <v>0</v>
      </c>
      <c r="AH389" s="57">
        <v>0</v>
      </c>
      <c r="AI389" s="53">
        <v>8.6993404650164072E-2</v>
      </c>
      <c r="AL389" s="30">
        <v>1.882352941176471</v>
      </c>
      <c r="AM389" s="30">
        <v>2.3529411764705879</v>
      </c>
      <c r="AN389" s="30">
        <v>0.47058823529411759</v>
      </c>
      <c r="AO389" s="30">
        <v>0</v>
      </c>
      <c r="AP389" s="30">
        <v>0.4</v>
      </c>
      <c r="AQ389" s="30">
        <v>0.5</v>
      </c>
      <c r="AR389" s="30">
        <v>9.9999999999999992E-2</v>
      </c>
      <c r="AS389" s="30">
        <v>0</v>
      </c>
      <c r="AT389" s="27">
        <v>0.82</v>
      </c>
      <c r="AU389" s="27">
        <v>3.44</v>
      </c>
      <c r="AV389" s="27">
        <v>2.62</v>
      </c>
      <c r="AW389" s="27">
        <v>2.5211764705882351</v>
      </c>
      <c r="AX389">
        <v>2.521176470588236</v>
      </c>
      <c r="AY389">
        <v>5.6898745917647062</v>
      </c>
      <c r="AZ389" s="62">
        <v>0.57369840599679445</v>
      </c>
      <c r="BC389" s="65">
        <v>10</v>
      </c>
      <c r="BD389" s="65">
        <v>4.3496702325082043E-2</v>
      </c>
      <c r="BG389">
        <v>8.6993404650164072E-2</v>
      </c>
      <c r="BH389">
        <v>4.3496702325082043E-2</v>
      </c>
      <c r="BI389">
        <v>0.57369840599679445</v>
      </c>
    </row>
    <row r="390" spans="1:61" ht="15" x14ac:dyDescent="0.35">
      <c r="A390" s="2" t="s">
        <v>69</v>
      </c>
      <c r="B390" s="15" t="s">
        <v>742</v>
      </c>
      <c r="C390" s="15"/>
      <c r="F390" s="2">
        <v>2.82</v>
      </c>
      <c r="G390" s="8" t="s">
        <v>315</v>
      </c>
      <c r="H390" s="11" t="s">
        <v>564</v>
      </c>
      <c r="I390" t="s">
        <v>642</v>
      </c>
      <c r="J390"/>
      <c r="K390" s="8"/>
      <c r="L390" s="27">
        <v>2</v>
      </c>
      <c r="M390">
        <v>4</v>
      </c>
      <c r="N390">
        <v>0</v>
      </c>
      <c r="O390" s="2">
        <v>-1</v>
      </c>
      <c r="T390" s="27">
        <v>8.3195821399999996</v>
      </c>
      <c r="U390" s="27">
        <v>8.3195821399999996</v>
      </c>
      <c r="V390" s="27">
        <v>8.2425581700000006</v>
      </c>
      <c r="W390">
        <v>5.5339970000000003</v>
      </c>
      <c r="X390">
        <v>5.4998300000000002</v>
      </c>
      <c r="Y390">
        <v>16.550709999999999</v>
      </c>
      <c r="Z390">
        <v>0</v>
      </c>
      <c r="AD390">
        <v>12</v>
      </c>
      <c r="AE390" s="57">
        <f t="shared" si="8"/>
        <v>0</v>
      </c>
      <c r="AF390" s="59">
        <v>248.80917443900231</v>
      </c>
      <c r="AG390" s="57">
        <v>503.73811661477208</v>
      </c>
      <c r="AH390" s="57">
        <v>0</v>
      </c>
      <c r="AI390" s="53">
        <v>9.6459465588893734E-2</v>
      </c>
      <c r="AJ390" s="54">
        <v>9.5287607621536111E-2</v>
      </c>
      <c r="AL390" s="30">
        <v>2</v>
      </c>
      <c r="AM390" s="30">
        <v>3.333333333333333</v>
      </c>
      <c r="AN390" s="30">
        <v>2.666666666666667</v>
      </c>
      <c r="AO390" s="30">
        <v>4.666666666666667</v>
      </c>
      <c r="AP390" s="30">
        <v>0.15789473684210531</v>
      </c>
      <c r="AQ390" s="30">
        <v>0.26315789473684209</v>
      </c>
      <c r="AR390" s="30">
        <v>0.2105263157894737</v>
      </c>
      <c r="AS390" s="30">
        <v>0.36842105263157898</v>
      </c>
      <c r="AT390" s="27">
        <v>2.02</v>
      </c>
      <c r="AU390" s="27">
        <v>3.44</v>
      </c>
      <c r="AV390" s="27">
        <v>1.42</v>
      </c>
      <c r="AW390" s="27">
        <v>3.0044444444444438</v>
      </c>
      <c r="AX390">
        <v>3.0044444444444438</v>
      </c>
      <c r="AY390">
        <v>6.4228342255555546</v>
      </c>
      <c r="AZ390" s="62">
        <v>0.52562348257484404</v>
      </c>
      <c r="BA390" s="62">
        <v>0.51923783589802341</v>
      </c>
      <c r="BC390" s="65">
        <v>6</v>
      </c>
      <c r="BD390" s="65">
        <v>4.8229732794446867E-2</v>
      </c>
      <c r="BE390" s="65">
        <v>4.7643803810768062E-2</v>
      </c>
      <c r="BG390">
        <v>9.5873536605214915E-2</v>
      </c>
      <c r="BH390">
        <v>4.7936768302607458E-2</v>
      </c>
      <c r="BI390">
        <v>0.52243065923643373</v>
      </c>
    </row>
    <row r="391" spans="1:61" x14ac:dyDescent="0.3">
      <c r="A391" s="2" t="s">
        <v>316</v>
      </c>
      <c r="B391" s="19" t="s">
        <v>955</v>
      </c>
      <c r="C391" s="15"/>
      <c r="F391" s="2">
        <v>3.6</v>
      </c>
      <c r="G391" s="2" t="s">
        <v>317</v>
      </c>
      <c r="H391" s="11">
        <v>-1</v>
      </c>
      <c r="I391">
        <v>-1</v>
      </c>
      <c r="J391"/>
      <c r="L391" s="27">
        <v>0</v>
      </c>
      <c r="M391">
        <v>0</v>
      </c>
      <c r="N391">
        <v>0</v>
      </c>
      <c r="O391" s="2">
        <v>3.823</v>
      </c>
      <c r="P391" s="2">
        <v>17.215</v>
      </c>
      <c r="Q391" s="2">
        <v>2.9550000000000001</v>
      </c>
      <c r="R391" s="2" t="s">
        <v>523</v>
      </c>
      <c r="T391" s="27">
        <v>0</v>
      </c>
      <c r="U391" s="27"/>
      <c r="V391" s="27"/>
      <c r="W391">
        <v>0</v>
      </c>
      <c r="Z391">
        <v>0</v>
      </c>
      <c r="AD391">
        <v>8</v>
      </c>
      <c r="AE391" s="57">
        <f t="shared" si="8"/>
        <v>194.477252475</v>
      </c>
      <c r="AF391" s="59">
        <v>0</v>
      </c>
      <c r="AG391" s="57">
        <v>0</v>
      </c>
      <c r="AH391" s="57">
        <v>0</v>
      </c>
      <c r="AI391" s="53"/>
      <c r="AL391" s="30">
        <v>1.8969230769230769</v>
      </c>
      <c r="AM391" s="30">
        <v>2.4615384615384621</v>
      </c>
      <c r="AN391" s="30">
        <v>0.56307692307692314</v>
      </c>
      <c r="AO391" s="30">
        <v>0</v>
      </c>
      <c r="AP391" s="30">
        <v>0.38543294779618631</v>
      </c>
      <c r="AQ391" s="30">
        <v>0.50015629884338852</v>
      </c>
      <c r="AR391" s="30">
        <v>0.1144107533604251</v>
      </c>
      <c r="AS391" s="30">
        <v>0</v>
      </c>
      <c r="AT391" s="27">
        <v>0.79</v>
      </c>
      <c r="AU391" s="27">
        <v>3.44</v>
      </c>
      <c r="AV391" s="27">
        <v>2.65</v>
      </c>
      <c r="AW391" s="27">
        <v>2.6319230769230768</v>
      </c>
      <c r="AX391">
        <v>2.6319230769230768</v>
      </c>
      <c r="AY391">
        <v>5.8365582503752389</v>
      </c>
      <c r="BC391" s="65">
        <v>4</v>
      </c>
      <c r="BG391">
        <v>0</v>
      </c>
      <c r="BH391">
        <v>0</v>
      </c>
      <c r="BI391">
        <v>0</v>
      </c>
    </row>
    <row r="392" spans="1:61" x14ac:dyDescent="0.3">
      <c r="A392" s="2" t="s">
        <v>318</v>
      </c>
      <c r="B392" s="15" t="s">
        <v>836</v>
      </c>
      <c r="C392" s="15"/>
      <c r="F392" s="2">
        <v>3.45</v>
      </c>
      <c r="G392" s="2" t="s">
        <v>319</v>
      </c>
      <c r="H392" s="11">
        <v>-1</v>
      </c>
      <c r="I392">
        <v>-1</v>
      </c>
      <c r="J392"/>
      <c r="L392" s="27">
        <v>0</v>
      </c>
      <c r="M392">
        <v>0</v>
      </c>
      <c r="N392">
        <v>0</v>
      </c>
      <c r="O392" s="2">
        <v>3.71</v>
      </c>
      <c r="P392" s="2">
        <v>3.71</v>
      </c>
      <c r="Q392" s="2">
        <v>12.2</v>
      </c>
      <c r="R392" s="2" t="s">
        <v>523</v>
      </c>
      <c r="T392" s="27">
        <v>0</v>
      </c>
      <c r="U392" s="27"/>
      <c r="V392" s="27"/>
      <c r="W392">
        <v>0</v>
      </c>
      <c r="Z392">
        <v>0</v>
      </c>
      <c r="AD392">
        <v>8</v>
      </c>
      <c r="AE392" s="57">
        <f t="shared" si="8"/>
        <v>167.92201999999997</v>
      </c>
      <c r="AF392" s="59">
        <v>0</v>
      </c>
      <c r="AG392" s="57">
        <v>0</v>
      </c>
      <c r="AH392" s="57">
        <v>0</v>
      </c>
      <c r="AI392" s="53"/>
      <c r="AL392" s="30">
        <v>1.857142857142857</v>
      </c>
      <c r="AM392" s="30">
        <v>2.285714285714286</v>
      </c>
      <c r="AN392" s="30">
        <v>0.42857142857142849</v>
      </c>
      <c r="AO392" s="30">
        <v>0</v>
      </c>
      <c r="AP392" s="30">
        <v>0.40625000000000011</v>
      </c>
      <c r="AQ392" s="30">
        <v>0.5</v>
      </c>
      <c r="AR392" s="30">
        <v>9.375E-2</v>
      </c>
      <c r="AS392" s="30">
        <v>0</v>
      </c>
      <c r="AT392" s="27">
        <v>1.1000000000000001</v>
      </c>
      <c r="AU392" s="27">
        <v>3.44</v>
      </c>
      <c r="AV392" s="27">
        <v>2.34</v>
      </c>
      <c r="AW392" s="27">
        <v>2.657142857142857</v>
      </c>
      <c r="AX392">
        <v>2.657142857142857</v>
      </c>
      <c r="AY392">
        <v>6.2648417856930001</v>
      </c>
      <c r="BC392" s="65">
        <v>4</v>
      </c>
      <c r="BG392">
        <v>0</v>
      </c>
      <c r="BH392">
        <v>0</v>
      </c>
      <c r="BI392">
        <v>0</v>
      </c>
    </row>
    <row r="393" spans="1:61" x14ac:dyDescent="0.3">
      <c r="A393" s="2" t="s">
        <v>320</v>
      </c>
      <c r="B393" s="20" t="s">
        <v>998</v>
      </c>
      <c r="C393" s="15"/>
      <c r="F393" s="2">
        <v>3.58</v>
      </c>
      <c r="G393" s="2" t="s">
        <v>319</v>
      </c>
      <c r="H393" s="11">
        <v>-1</v>
      </c>
      <c r="I393">
        <v>-1</v>
      </c>
      <c r="J393"/>
      <c r="L393" s="27">
        <v>0</v>
      </c>
      <c r="M393">
        <v>0</v>
      </c>
      <c r="N393">
        <v>0</v>
      </c>
      <c r="O393" s="2">
        <v>3.77</v>
      </c>
      <c r="P393" s="2">
        <v>3.77</v>
      </c>
      <c r="Q393" s="2">
        <v>33.299999999999997</v>
      </c>
      <c r="R393" s="2" t="s">
        <v>523</v>
      </c>
      <c r="T393" s="27">
        <v>0</v>
      </c>
      <c r="U393" s="27"/>
      <c r="V393" s="27"/>
      <c r="W393">
        <v>0</v>
      </c>
      <c r="Z393">
        <v>0</v>
      </c>
      <c r="AD393">
        <v>8</v>
      </c>
      <c r="AE393" s="57">
        <f t="shared" si="8"/>
        <v>473.28956999999991</v>
      </c>
      <c r="AF393" s="59">
        <v>0</v>
      </c>
      <c r="AG393" s="57">
        <v>0</v>
      </c>
      <c r="AH393" s="57">
        <v>0</v>
      </c>
      <c r="AI393" s="53"/>
      <c r="AL393" s="30">
        <v>1.571428571428571</v>
      </c>
      <c r="AM393" s="30">
        <v>1.5</v>
      </c>
      <c r="AN393" s="30">
        <v>0.2142857142857143</v>
      </c>
      <c r="AO393" s="30">
        <v>0</v>
      </c>
      <c r="AP393" s="30">
        <v>0.47826086956521741</v>
      </c>
      <c r="AQ393" s="30">
        <v>0.45652173913043481</v>
      </c>
      <c r="AR393" s="30">
        <v>6.5217391304347824E-2</v>
      </c>
      <c r="AS393" s="30">
        <v>0</v>
      </c>
      <c r="AT393" s="27">
        <v>1.1000000000000001</v>
      </c>
      <c r="AU393" s="27">
        <v>3.44</v>
      </c>
      <c r="AV393" s="27">
        <v>2.34</v>
      </c>
      <c r="AW393" s="27">
        <v>2.5135714285714279</v>
      </c>
      <c r="AX393">
        <v>2.5135714285714279</v>
      </c>
      <c r="AY393">
        <v>6.6592671289361416</v>
      </c>
      <c r="BC393" s="65">
        <v>4</v>
      </c>
      <c r="BG393">
        <v>0</v>
      </c>
      <c r="BH393">
        <v>0</v>
      </c>
      <c r="BI393">
        <v>0</v>
      </c>
    </row>
    <row r="394" spans="1:61" x14ac:dyDescent="0.3">
      <c r="A394" s="2" t="s">
        <v>321</v>
      </c>
      <c r="B394" s="20" t="s">
        <v>999</v>
      </c>
      <c r="C394" s="15"/>
      <c r="F394" s="2">
        <v>3.48</v>
      </c>
      <c r="G394" s="2" t="s">
        <v>319</v>
      </c>
      <c r="H394" s="11">
        <v>-1</v>
      </c>
      <c r="I394">
        <v>-1</v>
      </c>
      <c r="J394"/>
      <c r="L394" s="27">
        <v>0</v>
      </c>
      <c r="M394">
        <v>0</v>
      </c>
      <c r="N394">
        <v>0</v>
      </c>
      <c r="O394" s="2">
        <v>3.75</v>
      </c>
      <c r="P394" s="2">
        <v>3.75</v>
      </c>
      <c r="Q394" s="2">
        <v>37.299999999999997</v>
      </c>
      <c r="R394" s="2" t="s">
        <v>523</v>
      </c>
      <c r="T394" s="27">
        <v>0</v>
      </c>
      <c r="U394" s="27"/>
      <c r="V394" s="27"/>
      <c r="W394">
        <v>0</v>
      </c>
      <c r="Z394">
        <v>0</v>
      </c>
      <c r="AD394">
        <v>8</v>
      </c>
      <c r="AE394" s="57">
        <f t="shared" si="8"/>
        <v>524.53125</v>
      </c>
      <c r="AF394" s="59">
        <v>0</v>
      </c>
      <c r="AG394" s="57">
        <v>0</v>
      </c>
      <c r="AH394" s="57">
        <v>0</v>
      </c>
      <c r="AI394" s="53"/>
      <c r="AL394" s="30">
        <v>1.529411764705882</v>
      </c>
      <c r="AM394" s="30">
        <v>1.3529411764705881</v>
      </c>
      <c r="AN394" s="30">
        <v>0.1764705882352941</v>
      </c>
      <c r="AO394" s="30">
        <v>0</v>
      </c>
      <c r="AP394" s="30">
        <v>0.5</v>
      </c>
      <c r="AQ394" s="30">
        <v>0.44230769230769229</v>
      </c>
      <c r="AR394" s="30">
        <v>5.7692307692307702E-2</v>
      </c>
      <c r="AS394" s="30">
        <v>0</v>
      </c>
      <c r="AT394" s="27">
        <v>1.1000000000000001</v>
      </c>
      <c r="AU394" s="27">
        <v>3.44</v>
      </c>
      <c r="AV394" s="27">
        <v>2.34</v>
      </c>
      <c r="AW394" s="27">
        <v>2.4788235294117649</v>
      </c>
      <c r="AX394">
        <v>2.4788235294117649</v>
      </c>
      <c r="AY394">
        <v>6.6967043065181171</v>
      </c>
      <c r="BC394" s="65">
        <v>4</v>
      </c>
      <c r="BG394">
        <v>0</v>
      </c>
      <c r="BH394">
        <v>0</v>
      </c>
      <c r="BI394">
        <v>0</v>
      </c>
    </row>
    <row r="395" spans="1:61" x14ac:dyDescent="0.3">
      <c r="A395" s="2" t="s">
        <v>322</v>
      </c>
      <c r="B395" s="20" t="s">
        <v>1000</v>
      </c>
      <c r="C395" s="15"/>
      <c r="F395" s="2">
        <v>3.5</v>
      </c>
      <c r="G395" s="2" t="s">
        <v>319</v>
      </c>
      <c r="H395" s="11">
        <v>-1</v>
      </c>
      <c r="I395">
        <v>-1</v>
      </c>
      <c r="J395"/>
      <c r="L395" s="27">
        <v>0</v>
      </c>
      <c r="M395">
        <v>0</v>
      </c>
      <c r="N395">
        <v>0</v>
      </c>
      <c r="O395" s="2">
        <v>3.76</v>
      </c>
      <c r="P395" s="2">
        <v>3.76</v>
      </c>
      <c r="Q395" s="2">
        <v>41.2</v>
      </c>
      <c r="R395" s="2" t="s">
        <v>523</v>
      </c>
      <c r="T395" s="27">
        <v>0</v>
      </c>
      <c r="U395" s="27"/>
      <c r="V395" s="27"/>
      <c r="W395">
        <v>0</v>
      </c>
      <c r="Z395">
        <v>0</v>
      </c>
      <c r="AD395">
        <v>8</v>
      </c>
      <c r="AE395" s="57">
        <f t="shared" si="8"/>
        <v>582.46911999999998</v>
      </c>
      <c r="AF395" s="59">
        <v>0</v>
      </c>
      <c r="AG395" s="57">
        <v>0</v>
      </c>
      <c r="AH395" s="57">
        <v>0</v>
      </c>
      <c r="AI395" s="53"/>
      <c r="AL395" s="30">
        <v>1.5</v>
      </c>
      <c r="AM395" s="30">
        <v>1.25</v>
      </c>
      <c r="AN395" s="30">
        <v>0.15</v>
      </c>
      <c r="AO395" s="30">
        <v>0</v>
      </c>
      <c r="AP395" s="30">
        <v>0.51724137931034486</v>
      </c>
      <c r="AQ395" s="30">
        <v>0.43103448275862072</v>
      </c>
      <c r="AR395" s="30">
        <v>5.1724137931034482E-2</v>
      </c>
      <c r="AS395" s="30">
        <v>0</v>
      </c>
      <c r="AT395" s="27">
        <v>1.1000000000000001</v>
      </c>
      <c r="AU395" s="27">
        <v>3.44</v>
      </c>
      <c r="AV395" s="27">
        <v>2.34</v>
      </c>
      <c r="AW395" s="27">
        <v>2.4544999999999999</v>
      </c>
      <c r="AX395">
        <v>2.4544999999999999</v>
      </c>
      <c r="AY395">
        <v>6.7229103308255</v>
      </c>
      <c r="BC395" s="65">
        <v>4</v>
      </c>
      <c r="BG395">
        <v>0</v>
      </c>
      <c r="BH395">
        <v>0</v>
      </c>
      <c r="BI395">
        <v>0</v>
      </c>
    </row>
    <row r="396" spans="1:61" x14ac:dyDescent="0.3">
      <c r="A396" s="2" t="s">
        <v>323</v>
      </c>
      <c r="B396" s="20" t="s">
        <v>1001</v>
      </c>
      <c r="C396" s="15"/>
      <c r="F396" s="2">
        <v>3.61</v>
      </c>
      <c r="G396" s="2" t="s">
        <v>319</v>
      </c>
      <c r="H396" s="11">
        <v>-1</v>
      </c>
      <c r="I396">
        <v>-1</v>
      </c>
      <c r="J396"/>
      <c r="L396" s="27">
        <v>0</v>
      </c>
      <c r="M396">
        <v>0</v>
      </c>
      <c r="N396">
        <v>0</v>
      </c>
      <c r="O396" s="2">
        <v>3.76</v>
      </c>
      <c r="P396" s="2">
        <v>3.76</v>
      </c>
      <c r="Q396" s="2">
        <v>47.8</v>
      </c>
      <c r="R396" s="2" t="s">
        <v>523</v>
      </c>
      <c r="T396" s="27">
        <v>0</v>
      </c>
      <c r="U396" s="27"/>
      <c r="V396" s="27"/>
      <c r="W396">
        <v>0</v>
      </c>
      <c r="Z396">
        <v>0</v>
      </c>
      <c r="AD396">
        <v>8</v>
      </c>
      <c r="AE396" s="57">
        <f t="shared" si="8"/>
        <v>675.77727999999991</v>
      </c>
      <c r="AF396" s="59">
        <v>0</v>
      </c>
      <c r="AG396" s="57">
        <v>0</v>
      </c>
      <c r="AH396" s="57">
        <v>0</v>
      </c>
      <c r="AI396" s="53"/>
      <c r="AL396" s="30">
        <v>1.4782608695652171</v>
      </c>
      <c r="AM396" s="30">
        <v>1.173913043478261</v>
      </c>
      <c r="AN396" s="30">
        <v>0.13043478260869559</v>
      </c>
      <c r="AO396" s="30">
        <v>0</v>
      </c>
      <c r="AP396" s="30">
        <v>0.53125</v>
      </c>
      <c r="AQ396" s="30">
        <v>0.42187500000000011</v>
      </c>
      <c r="AR396" s="30">
        <v>4.6875E-2</v>
      </c>
      <c r="AS396" s="30">
        <v>0</v>
      </c>
      <c r="AT396" s="27">
        <v>1.1000000000000001</v>
      </c>
      <c r="AU396" s="27">
        <v>3.44</v>
      </c>
      <c r="AV396" s="27">
        <v>2.34</v>
      </c>
      <c r="AW396" s="27">
        <v>2.436521739130435</v>
      </c>
      <c r="AX396">
        <v>2.436521739130435</v>
      </c>
      <c r="AY396">
        <v>6.7422800009657378</v>
      </c>
      <c r="BC396" s="65">
        <v>4</v>
      </c>
      <c r="BG396">
        <v>0</v>
      </c>
      <c r="BH396">
        <v>0</v>
      </c>
      <c r="BI396">
        <v>0</v>
      </c>
    </row>
    <row r="397" spans="1:61" x14ac:dyDescent="0.3">
      <c r="A397" s="2" t="s">
        <v>324</v>
      </c>
      <c r="B397" s="20" t="s">
        <v>1003</v>
      </c>
      <c r="C397" s="15"/>
      <c r="F397" s="2">
        <v>3.47</v>
      </c>
      <c r="G397" s="2" t="s">
        <v>319</v>
      </c>
      <c r="H397" s="11">
        <v>-1</v>
      </c>
      <c r="I397">
        <v>-1</v>
      </c>
      <c r="J397"/>
      <c r="L397" s="27">
        <v>0</v>
      </c>
      <c r="M397">
        <v>0</v>
      </c>
      <c r="N397">
        <v>0</v>
      </c>
      <c r="O397" s="2">
        <v>3.76</v>
      </c>
      <c r="P397" s="2">
        <v>3.76</v>
      </c>
      <c r="Q397" s="2">
        <v>54.9</v>
      </c>
      <c r="R397" s="2" t="s">
        <v>523</v>
      </c>
      <c r="T397" s="27">
        <v>0</v>
      </c>
      <c r="U397" s="27"/>
      <c r="V397" s="27"/>
      <c r="W397">
        <v>0</v>
      </c>
      <c r="Z397">
        <v>0</v>
      </c>
      <c r="AD397">
        <v>8</v>
      </c>
      <c r="AE397" s="57">
        <f t="shared" si="8"/>
        <v>776.15423999999996</v>
      </c>
      <c r="AF397" s="59">
        <v>0</v>
      </c>
      <c r="AG397" s="57">
        <v>0</v>
      </c>
      <c r="AH397" s="57">
        <v>0</v>
      </c>
      <c r="AI397" s="53"/>
      <c r="AL397" s="30">
        <v>1.448275862068966</v>
      </c>
      <c r="AM397" s="30">
        <v>1.068965517241379</v>
      </c>
      <c r="AN397" s="30">
        <v>0.10344827586206901</v>
      </c>
      <c r="AO397" s="30">
        <v>0</v>
      </c>
      <c r="AP397" s="30">
        <v>0.55263157894736847</v>
      </c>
      <c r="AQ397" s="30">
        <v>0.40789473684210531</v>
      </c>
      <c r="AR397" s="30">
        <v>3.9473684210526307E-2</v>
      </c>
      <c r="AS397" s="30">
        <v>0</v>
      </c>
      <c r="AT397" s="27">
        <v>1.1000000000000001</v>
      </c>
      <c r="AU397" s="27">
        <v>3.44</v>
      </c>
      <c r="AV397" s="27">
        <v>2.34</v>
      </c>
      <c r="AW397" s="27">
        <v>2.411724137931035</v>
      </c>
      <c r="AX397">
        <v>2.4117241379310341</v>
      </c>
      <c r="AY397">
        <v>6.7689967873660688</v>
      </c>
      <c r="BC397" s="65">
        <v>4</v>
      </c>
      <c r="BG397">
        <v>0</v>
      </c>
      <c r="BH397">
        <v>0</v>
      </c>
      <c r="BI397">
        <v>0</v>
      </c>
    </row>
    <row r="398" spans="1:61" x14ac:dyDescent="0.3">
      <c r="A398" s="2" t="s">
        <v>325</v>
      </c>
      <c r="B398" s="20" t="s">
        <v>1002</v>
      </c>
      <c r="C398" s="15"/>
      <c r="F398" s="2">
        <v>3.49</v>
      </c>
      <c r="G398" s="2" t="s">
        <v>319</v>
      </c>
      <c r="H398" s="11">
        <v>-1</v>
      </c>
      <c r="I398">
        <v>-1</v>
      </c>
      <c r="J398"/>
      <c r="L398" s="27">
        <v>0</v>
      </c>
      <c r="M398">
        <v>0</v>
      </c>
      <c r="N398">
        <v>0</v>
      </c>
      <c r="O398" s="2">
        <v>3.78</v>
      </c>
      <c r="P398" s="2">
        <v>3.78</v>
      </c>
      <c r="Q398" s="2">
        <v>66.3</v>
      </c>
      <c r="R398" s="2" t="s">
        <v>523</v>
      </c>
      <c r="T398" s="27">
        <v>0</v>
      </c>
      <c r="U398" s="27"/>
      <c r="V398" s="27"/>
      <c r="W398">
        <v>0</v>
      </c>
      <c r="Z398">
        <v>0</v>
      </c>
      <c r="AD398">
        <v>8</v>
      </c>
      <c r="AE398" s="57">
        <f t="shared" si="8"/>
        <v>947.32091999999989</v>
      </c>
      <c r="AF398" s="59">
        <v>0</v>
      </c>
      <c r="AG398" s="57">
        <v>0</v>
      </c>
      <c r="AH398" s="57">
        <v>0</v>
      </c>
      <c r="AI398" s="53"/>
      <c r="AL398" s="30">
        <v>1.428571428571429</v>
      </c>
      <c r="AM398" s="30">
        <v>1</v>
      </c>
      <c r="AN398" s="30">
        <v>8.5714285714285715E-2</v>
      </c>
      <c r="AO398" s="30">
        <v>0</v>
      </c>
      <c r="AP398" s="30">
        <v>0.56818181818181823</v>
      </c>
      <c r="AQ398" s="30">
        <v>0.39772727272727282</v>
      </c>
      <c r="AR398" s="30">
        <v>3.4090909090909102E-2</v>
      </c>
      <c r="AS398" s="30">
        <v>0</v>
      </c>
      <c r="AT398" s="27">
        <v>1.1000000000000001</v>
      </c>
      <c r="AU398" s="27">
        <v>3.44</v>
      </c>
      <c r="AV398" s="27">
        <v>2.34</v>
      </c>
      <c r="AW398" s="27">
        <v>2.3954285714285719</v>
      </c>
      <c r="AX398">
        <v>2.395428571428571</v>
      </c>
      <c r="AY398">
        <v>6.7865535327148558</v>
      </c>
      <c r="BC398" s="65">
        <v>4</v>
      </c>
      <c r="BG398">
        <v>0</v>
      </c>
      <c r="BH398">
        <v>0</v>
      </c>
      <c r="BI398">
        <v>0</v>
      </c>
    </row>
    <row r="399" spans="1:61" x14ac:dyDescent="0.3">
      <c r="A399" s="2" t="s">
        <v>326</v>
      </c>
      <c r="B399" s="20" t="s">
        <v>1009</v>
      </c>
      <c r="C399" s="15"/>
      <c r="F399" s="2">
        <v>3.47</v>
      </c>
      <c r="G399" s="2" t="s">
        <v>319</v>
      </c>
      <c r="H399" s="11">
        <v>-1</v>
      </c>
      <c r="I399">
        <v>-1</v>
      </c>
      <c r="J399"/>
      <c r="L399" s="27">
        <v>0</v>
      </c>
      <c r="M399">
        <v>0</v>
      </c>
      <c r="N399">
        <v>0</v>
      </c>
      <c r="O399" s="2">
        <v>3.72</v>
      </c>
      <c r="P399" s="2">
        <v>3.72</v>
      </c>
      <c r="Q399" s="2">
        <v>32.299999999999997</v>
      </c>
      <c r="R399" s="2" t="s">
        <v>523</v>
      </c>
      <c r="T399" s="27">
        <v>0</v>
      </c>
      <c r="U399" s="27"/>
      <c r="V399" s="27"/>
      <c r="W399">
        <v>0</v>
      </c>
      <c r="Z399">
        <v>0</v>
      </c>
      <c r="AD399">
        <v>10</v>
      </c>
      <c r="AE399" s="57">
        <f t="shared" si="8"/>
        <v>446.98032000000001</v>
      </c>
      <c r="AF399" s="59">
        <v>0</v>
      </c>
      <c r="AG399" s="57">
        <v>0</v>
      </c>
      <c r="AH399" s="57">
        <v>0</v>
      </c>
      <c r="AI399" s="53"/>
      <c r="AL399" s="30">
        <v>1.615384615384615</v>
      </c>
      <c r="AM399" s="30">
        <v>1.6923076923076921</v>
      </c>
      <c r="AN399" s="30">
        <v>0.23076923076923081</v>
      </c>
      <c r="AO399" s="30">
        <v>0</v>
      </c>
      <c r="AP399" s="30">
        <v>0.45652173913043481</v>
      </c>
      <c r="AQ399" s="30">
        <v>0.47826086956521741</v>
      </c>
      <c r="AR399" s="30">
        <v>6.5217391304347838E-2</v>
      </c>
      <c r="AS399" s="30">
        <v>0</v>
      </c>
      <c r="AT399" s="27">
        <v>1.1000000000000001</v>
      </c>
      <c r="AU399" s="27">
        <v>3.44</v>
      </c>
      <c r="AV399" s="27">
        <v>2.34</v>
      </c>
      <c r="AW399" s="27">
        <v>2.568461538461539</v>
      </c>
      <c r="AX399">
        <v>2.568461538461539</v>
      </c>
      <c r="AY399">
        <v>6.6431337427119228</v>
      </c>
      <c r="BC399" s="65">
        <v>5</v>
      </c>
      <c r="BG399">
        <v>0</v>
      </c>
      <c r="BH399">
        <v>0</v>
      </c>
      <c r="BI399">
        <v>0</v>
      </c>
    </row>
    <row r="400" spans="1:61" x14ac:dyDescent="0.3">
      <c r="A400" s="2" t="s">
        <v>327</v>
      </c>
      <c r="B400" s="20" t="s">
        <v>1008</v>
      </c>
      <c r="C400" s="15"/>
      <c r="F400" s="2">
        <v>3.47</v>
      </c>
      <c r="G400" s="2" t="s">
        <v>319</v>
      </c>
      <c r="H400" s="11">
        <v>-1</v>
      </c>
      <c r="I400">
        <v>-1</v>
      </c>
      <c r="J400"/>
      <c r="L400" s="27">
        <v>0</v>
      </c>
      <c r="M400">
        <v>0</v>
      </c>
      <c r="N400">
        <v>0</v>
      </c>
      <c r="O400" s="2">
        <v>3.72</v>
      </c>
      <c r="P400" s="2">
        <v>3.72</v>
      </c>
      <c r="Q400" s="2">
        <v>36.6</v>
      </c>
      <c r="R400" s="2" t="s">
        <v>523</v>
      </c>
      <c r="T400" s="27">
        <v>0</v>
      </c>
      <c r="U400"/>
      <c r="V400"/>
      <c r="W400">
        <v>0</v>
      </c>
      <c r="Z400">
        <v>0</v>
      </c>
      <c r="AD400">
        <v>10</v>
      </c>
      <c r="AE400" s="57">
        <f t="shared" si="8"/>
        <v>506.4854400000001</v>
      </c>
      <c r="AF400" s="59">
        <v>0</v>
      </c>
      <c r="AG400" s="57">
        <v>0</v>
      </c>
      <c r="AH400" s="57">
        <v>0</v>
      </c>
      <c r="AL400" s="30">
        <v>1.5625</v>
      </c>
      <c r="AM400" s="30">
        <v>1.5</v>
      </c>
      <c r="AN400" s="30">
        <v>0.1875</v>
      </c>
      <c r="AO400" s="30">
        <v>0</v>
      </c>
      <c r="AP400" s="30">
        <v>0.48076923076923078</v>
      </c>
      <c r="AQ400" s="30">
        <v>0.46153846153846162</v>
      </c>
      <c r="AR400" s="30">
        <v>5.7692307692307702E-2</v>
      </c>
      <c r="AS400" s="30">
        <v>0</v>
      </c>
      <c r="AT400" s="27">
        <v>1.1000000000000001</v>
      </c>
      <c r="AU400" s="27">
        <v>3.44</v>
      </c>
      <c r="AV400" s="27">
        <v>2.34</v>
      </c>
      <c r="AW400" s="27">
        <v>2.5212500000000002</v>
      </c>
      <c r="AX400">
        <v>2.5212500000000002</v>
      </c>
      <c r="AY400">
        <v>6.6859357538098134</v>
      </c>
      <c r="BC400" s="65">
        <v>5</v>
      </c>
      <c r="BG400">
        <v>0</v>
      </c>
      <c r="BH400">
        <v>0</v>
      </c>
      <c r="BI400">
        <v>0</v>
      </c>
    </row>
    <row r="401" spans="1:61" x14ac:dyDescent="0.3">
      <c r="A401" s="2" t="s">
        <v>328</v>
      </c>
      <c r="B401" s="20" t="s">
        <v>1007</v>
      </c>
      <c r="C401" s="15"/>
      <c r="F401" s="2">
        <v>3.45</v>
      </c>
      <c r="G401" s="2" t="s">
        <v>319</v>
      </c>
      <c r="H401" s="11">
        <v>-1</v>
      </c>
      <c r="I401">
        <v>-1</v>
      </c>
      <c r="J401"/>
      <c r="L401" s="27">
        <v>0</v>
      </c>
      <c r="M401">
        <v>0</v>
      </c>
      <c r="N401">
        <v>0</v>
      </c>
      <c r="O401" s="2">
        <v>3.73</v>
      </c>
      <c r="P401" s="2">
        <v>3.73</v>
      </c>
      <c r="Q401" s="2">
        <v>41.6</v>
      </c>
      <c r="R401" s="2" t="s">
        <v>523</v>
      </c>
      <c r="T401" s="27">
        <v>0</v>
      </c>
      <c r="U401"/>
      <c r="V401"/>
      <c r="W401">
        <v>0</v>
      </c>
      <c r="Z401">
        <v>0</v>
      </c>
      <c r="AD401">
        <v>10</v>
      </c>
      <c r="AE401" s="57">
        <f t="shared" si="8"/>
        <v>578.77664000000004</v>
      </c>
      <c r="AF401" s="59">
        <v>0</v>
      </c>
      <c r="AG401" s="57">
        <v>0</v>
      </c>
      <c r="AH401" s="57">
        <v>0</v>
      </c>
      <c r="AL401" s="30">
        <v>1.5263157894736841</v>
      </c>
      <c r="AM401" s="30">
        <v>1.368421052631579</v>
      </c>
      <c r="AN401" s="30">
        <v>0.15789473684210531</v>
      </c>
      <c r="AO401" s="30">
        <v>0</v>
      </c>
      <c r="AP401" s="30">
        <v>0.5</v>
      </c>
      <c r="AQ401" s="30">
        <v>0.44827586206896552</v>
      </c>
      <c r="AR401" s="30">
        <v>5.1724137931034482E-2</v>
      </c>
      <c r="AS401" s="30">
        <v>0</v>
      </c>
      <c r="AT401" s="27">
        <v>1.1000000000000001</v>
      </c>
      <c r="AU401" s="27">
        <v>3.44</v>
      </c>
      <c r="AV401" s="27">
        <v>2.34</v>
      </c>
      <c r="AW401" s="27">
        <v>2.4889473684210528</v>
      </c>
      <c r="AX401">
        <v>2.4889473684210528</v>
      </c>
      <c r="AY401">
        <v>6.7152213403504719</v>
      </c>
      <c r="BC401" s="65">
        <v>5</v>
      </c>
      <c r="BG401">
        <v>0</v>
      </c>
      <c r="BH401">
        <v>0</v>
      </c>
      <c r="BI401">
        <v>0</v>
      </c>
    </row>
    <row r="402" spans="1:61" x14ac:dyDescent="0.3">
      <c r="A402" s="2" t="s">
        <v>329</v>
      </c>
      <c r="B402" s="20" t="s">
        <v>1006</v>
      </c>
      <c r="C402" s="15"/>
      <c r="F402" s="2">
        <v>3.45</v>
      </c>
      <c r="G402" s="2" t="s">
        <v>319</v>
      </c>
      <c r="H402" s="11">
        <v>-1</v>
      </c>
      <c r="I402">
        <v>-1</v>
      </c>
      <c r="J402"/>
      <c r="L402" s="27">
        <v>0</v>
      </c>
      <c r="M402">
        <v>0</v>
      </c>
      <c r="N402">
        <v>0</v>
      </c>
      <c r="O402" s="2">
        <v>3.73</v>
      </c>
      <c r="P402" s="2">
        <v>3.73</v>
      </c>
      <c r="Q402" s="2">
        <v>45.6</v>
      </c>
      <c r="R402" s="2" t="s">
        <v>523</v>
      </c>
      <c r="T402" s="27">
        <v>0</v>
      </c>
      <c r="U402"/>
      <c r="V402"/>
      <c r="W402">
        <v>0</v>
      </c>
      <c r="Z402">
        <v>0</v>
      </c>
      <c r="AD402">
        <v>10</v>
      </c>
      <c r="AE402" s="57">
        <f t="shared" si="8"/>
        <v>634.42824000000007</v>
      </c>
      <c r="AF402" s="59">
        <v>0</v>
      </c>
      <c r="AG402" s="57">
        <v>0</v>
      </c>
      <c r="AH402" s="57">
        <v>0</v>
      </c>
      <c r="AL402" s="30">
        <v>1.5</v>
      </c>
      <c r="AM402" s="30">
        <v>1.2727272727272729</v>
      </c>
      <c r="AN402" s="30">
        <v>0.13636363636363641</v>
      </c>
      <c r="AO402" s="30">
        <v>0</v>
      </c>
      <c r="AP402" s="30">
        <v>0.515625</v>
      </c>
      <c r="AQ402" s="30">
        <v>0.4375</v>
      </c>
      <c r="AR402" s="30">
        <v>4.6874999999999993E-2</v>
      </c>
      <c r="AS402" s="30">
        <v>0</v>
      </c>
      <c r="AT402" s="27">
        <v>1.1000000000000001</v>
      </c>
      <c r="AU402" s="27">
        <v>3.44</v>
      </c>
      <c r="AV402" s="27">
        <v>2.34</v>
      </c>
      <c r="AW402" s="27">
        <v>2.4654545454545449</v>
      </c>
      <c r="AX402">
        <v>2.4654545454545449</v>
      </c>
      <c r="AY402">
        <v>6.7365199487436813</v>
      </c>
      <c r="BC402" s="65">
        <v>5</v>
      </c>
      <c r="BG402">
        <v>0</v>
      </c>
      <c r="BH402">
        <v>0</v>
      </c>
      <c r="BI402">
        <v>0</v>
      </c>
    </row>
    <row r="403" spans="1:61" x14ac:dyDescent="0.3">
      <c r="A403" s="2" t="s">
        <v>330</v>
      </c>
      <c r="B403" s="20" t="s">
        <v>1005</v>
      </c>
      <c r="C403" s="15"/>
      <c r="F403" s="2">
        <v>3.46</v>
      </c>
      <c r="G403" s="2" t="s">
        <v>319</v>
      </c>
      <c r="H403" s="11">
        <v>-1</v>
      </c>
      <c r="I403">
        <v>-1</v>
      </c>
      <c r="J403"/>
      <c r="L403" s="27">
        <v>0</v>
      </c>
      <c r="M403">
        <v>0</v>
      </c>
      <c r="N403">
        <v>0</v>
      </c>
      <c r="O403" s="2">
        <v>3.74</v>
      </c>
      <c r="P403" s="2">
        <v>3.74</v>
      </c>
      <c r="Q403" s="2">
        <v>55.4</v>
      </c>
      <c r="R403" s="2" t="s">
        <v>523</v>
      </c>
      <c r="T403" s="27">
        <v>0</v>
      </c>
      <c r="U403"/>
      <c r="V403"/>
      <c r="W403">
        <v>0</v>
      </c>
      <c r="Z403">
        <v>0</v>
      </c>
      <c r="AD403">
        <v>10</v>
      </c>
      <c r="AE403" s="57">
        <f t="shared" si="8"/>
        <v>774.91304000000014</v>
      </c>
      <c r="AF403" s="59">
        <v>0</v>
      </c>
      <c r="AG403" s="57">
        <v>0</v>
      </c>
      <c r="AH403" s="57">
        <v>0</v>
      </c>
      <c r="AL403" s="30">
        <v>1.464285714285714</v>
      </c>
      <c r="AM403" s="30">
        <v>1.142857142857143</v>
      </c>
      <c r="AN403" s="30">
        <v>0.1071428571428571</v>
      </c>
      <c r="AO403" s="30">
        <v>0</v>
      </c>
      <c r="AP403" s="30">
        <v>0.53947368421052622</v>
      </c>
      <c r="AQ403" s="30">
        <v>0.42105263157894729</v>
      </c>
      <c r="AR403" s="30">
        <v>3.9473684210526307E-2</v>
      </c>
      <c r="AS403" s="30">
        <v>0</v>
      </c>
      <c r="AT403" s="27">
        <v>1.1000000000000001</v>
      </c>
      <c r="AU403" s="27">
        <v>3.44</v>
      </c>
      <c r="AV403" s="27">
        <v>2.34</v>
      </c>
      <c r="AW403" s="27">
        <v>2.4335714285714292</v>
      </c>
      <c r="AX403">
        <v>2.4335714285714292</v>
      </c>
      <c r="AY403">
        <v>6.7654252029916062</v>
      </c>
      <c r="BC403" s="65">
        <v>5</v>
      </c>
      <c r="BG403">
        <v>0</v>
      </c>
      <c r="BH403">
        <v>0</v>
      </c>
      <c r="BI403">
        <v>0</v>
      </c>
    </row>
    <row r="404" spans="1:61" x14ac:dyDescent="0.3">
      <c r="A404" s="2" t="s">
        <v>331</v>
      </c>
      <c r="B404" s="20" t="s">
        <v>1004</v>
      </c>
      <c r="C404" s="15"/>
      <c r="F404" s="2">
        <v>3.46</v>
      </c>
      <c r="G404" s="2" t="s">
        <v>319</v>
      </c>
      <c r="H404" s="11">
        <v>-1</v>
      </c>
      <c r="I404">
        <v>-1</v>
      </c>
      <c r="J404"/>
      <c r="L404" s="27">
        <v>0</v>
      </c>
      <c r="M404">
        <v>0</v>
      </c>
      <c r="N404">
        <v>0</v>
      </c>
      <c r="O404" s="2">
        <v>3.73</v>
      </c>
      <c r="P404" s="2">
        <v>3.73</v>
      </c>
      <c r="Q404" s="2">
        <v>56.8</v>
      </c>
      <c r="R404" s="2" t="s">
        <v>523</v>
      </c>
      <c r="T404" s="27">
        <v>0</v>
      </c>
      <c r="U404"/>
      <c r="V404"/>
      <c r="W404">
        <v>0</v>
      </c>
      <c r="Z404">
        <v>0</v>
      </c>
      <c r="AD404">
        <v>10</v>
      </c>
      <c r="AE404" s="57">
        <f t="shared" si="8"/>
        <v>790.25271999999995</v>
      </c>
      <c r="AF404" s="59">
        <v>0</v>
      </c>
      <c r="AG404" s="57">
        <v>0</v>
      </c>
      <c r="AH404" s="57">
        <v>0</v>
      </c>
      <c r="AL404" s="30">
        <v>1.4411764705882351</v>
      </c>
      <c r="AM404" s="30">
        <v>1.0588235294117649</v>
      </c>
      <c r="AN404" s="30">
        <v>8.8235294117647065E-2</v>
      </c>
      <c r="AO404" s="30">
        <v>0</v>
      </c>
      <c r="AP404" s="30">
        <v>0.55681818181818177</v>
      </c>
      <c r="AQ404" s="30">
        <v>0.40909090909090912</v>
      </c>
      <c r="AR404" s="30">
        <v>3.4090909090909088E-2</v>
      </c>
      <c r="AS404" s="30">
        <v>0</v>
      </c>
      <c r="AT404" s="27">
        <v>1.1000000000000001</v>
      </c>
      <c r="AU404" s="27">
        <v>3.44</v>
      </c>
      <c r="AV404" s="27">
        <v>2.34</v>
      </c>
      <c r="AW404" s="27">
        <v>2.4129411764705879</v>
      </c>
      <c r="AX404">
        <v>2.4129411764705888</v>
      </c>
      <c r="AY404">
        <v>6.7841286027990879</v>
      </c>
      <c r="BC404" s="65">
        <v>5</v>
      </c>
      <c r="BG404">
        <v>0</v>
      </c>
      <c r="BH404">
        <v>0</v>
      </c>
      <c r="BI404">
        <v>0</v>
      </c>
    </row>
    <row r="405" spans="1:61" x14ac:dyDescent="0.3">
      <c r="A405" s="2" t="s">
        <v>332</v>
      </c>
      <c r="B405" s="20" t="s">
        <v>837</v>
      </c>
      <c r="C405" s="15"/>
      <c r="F405" s="2">
        <v>3.48</v>
      </c>
      <c r="G405" s="2" t="s">
        <v>319</v>
      </c>
      <c r="H405" s="11">
        <v>-1</v>
      </c>
      <c r="I405">
        <v>-1</v>
      </c>
      <c r="J405"/>
      <c r="L405" s="27">
        <v>0</v>
      </c>
      <c r="M405">
        <v>0</v>
      </c>
      <c r="N405">
        <v>0</v>
      </c>
      <c r="O405" s="2">
        <v>3.68</v>
      </c>
      <c r="P405" s="2">
        <v>3.68</v>
      </c>
      <c r="Q405" s="2">
        <v>12.1</v>
      </c>
      <c r="R405" s="2" t="s">
        <v>523</v>
      </c>
      <c r="T405" s="27">
        <v>0</v>
      </c>
      <c r="U405"/>
      <c r="V405"/>
      <c r="W405">
        <v>0</v>
      </c>
      <c r="Z405">
        <v>0</v>
      </c>
      <c r="AD405">
        <v>8</v>
      </c>
      <c r="AE405" s="57">
        <f t="shared" si="8"/>
        <v>163.86304000000001</v>
      </c>
      <c r="AF405" s="59">
        <v>0</v>
      </c>
      <c r="AG405" s="57">
        <v>0</v>
      </c>
      <c r="AH405" s="57">
        <v>0</v>
      </c>
      <c r="AL405" s="30">
        <v>1.857142857142857</v>
      </c>
      <c r="AM405" s="30">
        <v>2.285714285714286</v>
      </c>
      <c r="AN405" s="30">
        <v>0.2857142857142857</v>
      </c>
      <c r="AO405" s="30">
        <v>0.5714285714285714</v>
      </c>
      <c r="AP405" s="30">
        <v>0.37142857142857139</v>
      </c>
      <c r="AQ405" s="30">
        <v>0.45714285714285707</v>
      </c>
      <c r="AR405" s="30">
        <v>5.7142857142857141E-2</v>
      </c>
      <c r="AS405" s="30">
        <v>0.1142857142857143</v>
      </c>
      <c r="AT405" s="27">
        <v>1.1399999999999999</v>
      </c>
      <c r="AU405" s="27">
        <v>3.44</v>
      </c>
      <c r="AV405" s="27">
        <v>2.2999999999999998</v>
      </c>
      <c r="AW405" s="27">
        <v>2.6628571428571428</v>
      </c>
      <c r="AX405">
        <v>2.6628571428571428</v>
      </c>
      <c r="AY405">
        <v>6.2282737214072856</v>
      </c>
      <c r="BC405" s="65">
        <v>4</v>
      </c>
      <c r="BG405">
        <v>0</v>
      </c>
      <c r="BH405">
        <v>0</v>
      </c>
      <c r="BI405">
        <v>0</v>
      </c>
    </row>
    <row r="406" spans="1:61" x14ac:dyDescent="0.3">
      <c r="A406" s="2" t="s">
        <v>333</v>
      </c>
      <c r="B406" s="20" t="s">
        <v>1010</v>
      </c>
      <c r="C406" s="15"/>
      <c r="F406" s="2">
        <v>3.41</v>
      </c>
      <c r="G406" s="2" t="s">
        <v>319</v>
      </c>
      <c r="H406" s="11">
        <v>-1</v>
      </c>
      <c r="I406">
        <v>-1</v>
      </c>
      <c r="J406"/>
      <c r="L406" s="27">
        <v>0</v>
      </c>
      <c r="M406">
        <v>0</v>
      </c>
      <c r="N406">
        <v>0</v>
      </c>
      <c r="O406" s="2">
        <v>3.74</v>
      </c>
      <c r="P406" s="2">
        <v>3.74</v>
      </c>
      <c r="Q406" s="2">
        <v>33.1</v>
      </c>
      <c r="R406" s="2" t="s">
        <v>523</v>
      </c>
      <c r="T406" s="27">
        <v>0</v>
      </c>
      <c r="U406"/>
      <c r="V406"/>
      <c r="W406">
        <v>0</v>
      </c>
      <c r="Z406">
        <v>0</v>
      </c>
      <c r="AD406">
        <v>8</v>
      </c>
      <c r="AE406" s="57">
        <f t="shared" si="8"/>
        <v>462.9895600000001</v>
      </c>
      <c r="AF406" s="59">
        <v>0</v>
      </c>
      <c r="AG406" s="57">
        <v>0</v>
      </c>
      <c r="AH406" s="57">
        <v>0</v>
      </c>
      <c r="AL406" s="30">
        <v>1.571428571428571</v>
      </c>
      <c r="AM406" s="30">
        <v>1.5</v>
      </c>
      <c r="AN406" s="30">
        <v>0.14285714285714279</v>
      </c>
      <c r="AO406" s="30">
        <v>0.2857142857142857</v>
      </c>
      <c r="AP406" s="30">
        <v>0.44897959183673469</v>
      </c>
      <c r="AQ406" s="30">
        <v>0.42857142857142849</v>
      </c>
      <c r="AR406" s="30">
        <v>4.0816326530612242E-2</v>
      </c>
      <c r="AS406" s="30">
        <v>8.1632653061224483E-2</v>
      </c>
      <c r="AT406" s="27">
        <v>1.1399999999999999</v>
      </c>
      <c r="AU406" s="27">
        <v>3.44</v>
      </c>
      <c r="AV406" s="27">
        <v>2.2999999999999998</v>
      </c>
      <c r="AW406" s="27">
        <v>2.516428571428571</v>
      </c>
      <c r="AX406">
        <v>2.516428571428571</v>
      </c>
      <c r="AY406">
        <v>6.6409830967932857</v>
      </c>
      <c r="BC406" s="65">
        <v>4</v>
      </c>
      <c r="BG406">
        <v>0</v>
      </c>
      <c r="BH406">
        <v>0</v>
      </c>
      <c r="BI406">
        <v>0</v>
      </c>
    </row>
    <row r="407" spans="1:61" x14ac:dyDescent="0.3">
      <c r="A407" s="2" t="s">
        <v>334</v>
      </c>
      <c r="B407" s="20" t="s">
        <v>1011</v>
      </c>
      <c r="C407" s="15"/>
      <c r="F407" s="2">
        <v>3.5</v>
      </c>
      <c r="G407" s="2" t="s">
        <v>319</v>
      </c>
      <c r="H407" s="11">
        <v>-1</v>
      </c>
      <c r="I407">
        <v>-1</v>
      </c>
      <c r="J407"/>
      <c r="L407" s="27">
        <v>0</v>
      </c>
      <c r="M407">
        <v>0</v>
      </c>
      <c r="N407">
        <v>0</v>
      </c>
      <c r="O407" s="2">
        <v>3.74</v>
      </c>
      <c r="P407" s="2">
        <v>3.74</v>
      </c>
      <c r="Q407" s="2">
        <v>37.6</v>
      </c>
      <c r="R407" s="2" t="s">
        <v>523</v>
      </c>
      <c r="T407" s="27">
        <v>0</v>
      </c>
      <c r="U407"/>
      <c r="V407"/>
      <c r="W407">
        <v>0</v>
      </c>
      <c r="Z407">
        <v>0</v>
      </c>
      <c r="AD407">
        <v>8</v>
      </c>
      <c r="AE407" s="57">
        <f t="shared" si="8"/>
        <v>525.93376000000012</v>
      </c>
      <c r="AF407" s="59">
        <v>0</v>
      </c>
      <c r="AG407" s="57">
        <v>0</v>
      </c>
      <c r="AH407" s="57">
        <v>0</v>
      </c>
      <c r="AL407" s="30">
        <v>1.529411764705882</v>
      </c>
      <c r="AM407" s="30">
        <v>1.3529411764705881</v>
      </c>
      <c r="AN407" s="30">
        <v>0.1176470588235294</v>
      </c>
      <c r="AO407" s="30">
        <v>0.23529411764705879</v>
      </c>
      <c r="AP407" s="30">
        <v>0.47272727272727272</v>
      </c>
      <c r="AQ407" s="30">
        <v>0.41818181818181821</v>
      </c>
      <c r="AR407" s="30">
        <v>3.6363636363636362E-2</v>
      </c>
      <c r="AS407" s="30">
        <v>7.2727272727272724E-2</v>
      </c>
      <c r="AT407" s="27">
        <v>1.1399999999999999</v>
      </c>
      <c r="AU407" s="27">
        <v>3.44</v>
      </c>
      <c r="AV407" s="27">
        <v>2.2999999999999998</v>
      </c>
      <c r="AW407" s="27">
        <v>2.4811764705882351</v>
      </c>
      <c r="AX407">
        <v>2.481176470588236</v>
      </c>
      <c r="AY407">
        <v>6.6816468682828232</v>
      </c>
      <c r="BC407" s="65">
        <v>4</v>
      </c>
      <c r="BG407">
        <v>0</v>
      </c>
      <c r="BH407">
        <v>0</v>
      </c>
      <c r="BI407">
        <v>0</v>
      </c>
    </row>
    <row r="408" spans="1:61" x14ac:dyDescent="0.3">
      <c r="A408" s="2" t="s">
        <v>335</v>
      </c>
      <c r="B408" s="20" t="s">
        <v>1012</v>
      </c>
      <c r="C408" s="15"/>
      <c r="F408" s="2">
        <v>3.43</v>
      </c>
      <c r="G408" s="2" t="s">
        <v>319</v>
      </c>
      <c r="H408" s="11">
        <v>-1</v>
      </c>
      <c r="I408">
        <v>-1</v>
      </c>
      <c r="J408"/>
      <c r="L408" s="27">
        <v>0</v>
      </c>
      <c r="M408">
        <v>0</v>
      </c>
      <c r="N408">
        <v>0</v>
      </c>
      <c r="O408" s="2">
        <v>3.74</v>
      </c>
      <c r="P408" s="2">
        <v>3.74</v>
      </c>
      <c r="Q408" s="2">
        <v>40.4</v>
      </c>
      <c r="R408" s="2" t="s">
        <v>523</v>
      </c>
      <c r="T408" s="27">
        <v>0</v>
      </c>
      <c r="U408"/>
      <c r="V408"/>
      <c r="W408">
        <v>0</v>
      </c>
      <c r="Z408">
        <v>0</v>
      </c>
      <c r="AD408">
        <v>8</v>
      </c>
      <c r="AE408" s="57">
        <f t="shared" si="8"/>
        <v>565.09904000000006</v>
      </c>
      <c r="AF408" s="59">
        <v>0</v>
      </c>
      <c r="AG408" s="57">
        <v>0</v>
      </c>
      <c r="AH408" s="57">
        <v>0</v>
      </c>
      <c r="AL408" s="30">
        <v>1.5</v>
      </c>
      <c r="AM408" s="30">
        <v>1.25</v>
      </c>
      <c r="AN408" s="30">
        <v>0.1</v>
      </c>
      <c r="AO408" s="30">
        <v>0.2</v>
      </c>
      <c r="AP408" s="30">
        <v>0.49180327868852458</v>
      </c>
      <c r="AQ408" s="30">
        <v>0.4098360655737705</v>
      </c>
      <c r="AR408" s="30">
        <v>3.2786885245901641E-2</v>
      </c>
      <c r="AS408" s="30">
        <v>6.5573770491803282E-2</v>
      </c>
      <c r="AT408" s="27">
        <v>1.1399999999999999</v>
      </c>
      <c r="AU408" s="27">
        <v>3.44</v>
      </c>
      <c r="AV408" s="27">
        <v>2.2999999999999998</v>
      </c>
      <c r="AW408" s="27">
        <v>2.4565000000000001</v>
      </c>
      <c r="AX408">
        <v>2.4565000000000001</v>
      </c>
      <c r="AY408">
        <v>6.7101115083254994</v>
      </c>
      <c r="BC408" s="65">
        <v>4</v>
      </c>
      <c r="BG408">
        <v>0</v>
      </c>
      <c r="BH408">
        <v>0</v>
      </c>
      <c r="BI408">
        <v>0</v>
      </c>
    </row>
    <row r="409" spans="1:61" x14ac:dyDescent="0.3">
      <c r="A409" s="2" t="s">
        <v>336</v>
      </c>
      <c r="B409" s="20" t="s">
        <v>1013</v>
      </c>
      <c r="C409" s="15"/>
      <c r="F409" s="2">
        <v>3.5</v>
      </c>
      <c r="G409" s="2" t="s">
        <v>319</v>
      </c>
      <c r="H409" s="11">
        <v>-1</v>
      </c>
      <c r="I409">
        <v>-1</v>
      </c>
      <c r="J409"/>
      <c r="L409" s="27">
        <v>0</v>
      </c>
      <c r="M409">
        <v>0</v>
      </c>
      <c r="N409">
        <v>0</v>
      </c>
      <c r="O409" s="2">
        <v>3.74</v>
      </c>
      <c r="P409" s="2">
        <v>3.74</v>
      </c>
      <c r="Q409" s="2">
        <v>47.7</v>
      </c>
      <c r="R409" s="2" t="s">
        <v>523</v>
      </c>
      <c r="T409" s="27">
        <v>0</v>
      </c>
      <c r="U409"/>
      <c r="V409"/>
      <c r="W409">
        <v>0</v>
      </c>
      <c r="Z409">
        <v>0</v>
      </c>
      <c r="AD409">
        <v>8</v>
      </c>
      <c r="AE409" s="57">
        <f t="shared" si="8"/>
        <v>667.20852000000014</v>
      </c>
      <c r="AF409" s="59">
        <v>0</v>
      </c>
      <c r="AG409" s="57">
        <v>0</v>
      </c>
      <c r="AH409" s="57">
        <v>0</v>
      </c>
      <c r="AL409" s="30">
        <v>1.4782608695652171</v>
      </c>
      <c r="AM409" s="30">
        <v>1.173913043478261</v>
      </c>
      <c r="AN409" s="30">
        <v>8.6956521739130432E-2</v>
      </c>
      <c r="AO409" s="30">
        <v>0.17391304347826089</v>
      </c>
      <c r="AP409" s="30">
        <v>0.50746268656716409</v>
      </c>
      <c r="AQ409" s="30">
        <v>0.40298507462686572</v>
      </c>
      <c r="AR409" s="30">
        <v>2.9850746268656719E-2</v>
      </c>
      <c r="AS409" s="30">
        <v>5.9701492537313432E-2</v>
      </c>
      <c r="AT409" s="27">
        <v>1.1399999999999999</v>
      </c>
      <c r="AU409" s="27">
        <v>3.44</v>
      </c>
      <c r="AV409" s="27">
        <v>2.2999999999999998</v>
      </c>
      <c r="AW409" s="27">
        <v>2.4382608695652168</v>
      </c>
      <c r="AX409">
        <v>2.4382608695652168</v>
      </c>
      <c r="AY409">
        <v>6.7311505900961732</v>
      </c>
      <c r="BC409" s="65">
        <v>4</v>
      </c>
      <c r="BG409">
        <v>0</v>
      </c>
      <c r="BH409">
        <v>0</v>
      </c>
      <c r="BI409">
        <v>0</v>
      </c>
    </row>
    <row r="410" spans="1:61" x14ac:dyDescent="0.3">
      <c r="A410" s="2" t="s">
        <v>337</v>
      </c>
      <c r="B410" s="20" t="s">
        <v>1014</v>
      </c>
      <c r="C410" s="15"/>
      <c r="F410" s="2">
        <v>3.42</v>
      </c>
      <c r="G410" s="2" t="s">
        <v>319</v>
      </c>
      <c r="H410" s="11">
        <v>-1</v>
      </c>
      <c r="I410">
        <v>-1</v>
      </c>
      <c r="J410"/>
      <c r="L410" s="27">
        <v>0</v>
      </c>
      <c r="M410">
        <v>0</v>
      </c>
      <c r="N410">
        <v>0</v>
      </c>
      <c r="O410" s="2">
        <v>3.72</v>
      </c>
      <c r="P410" s="2">
        <v>3.72</v>
      </c>
      <c r="Q410" s="2">
        <v>54</v>
      </c>
      <c r="R410" s="2" t="s">
        <v>523</v>
      </c>
      <c r="T410" s="27">
        <v>0</v>
      </c>
      <c r="U410"/>
      <c r="V410"/>
      <c r="W410">
        <v>0</v>
      </c>
      <c r="Z410">
        <v>0</v>
      </c>
      <c r="AD410">
        <v>8</v>
      </c>
      <c r="AE410" s="57">
        <f t="shared" si="8"/>
        <v>747.2736000000001</v>
      </c>
      <c r="AF410" s="59">
        <v>0</v>
      </c>
      <c r="AG410" s="57">
        <v>0</v>
      </c>
      <c r="AH410" s="57">
        <v>0</v>
      </c>
      <c r="AL410" s="30">
        <v>1.448275862068966</v>
      </c>
      <c r="AM410" s="30">
        <v>1.068965517241379</v>
      </c>
      <c r="AN410" s="30">
        <v>6.8965517241379309E-2</v>
      </c>
      <c r="AO410" s="30">
        <v>0.13793103448275859</v>
      </c>
      <c r="AP410" s="30">
        <v>0.53164556962025322</v>
      </c>
      <c r="AQ410" s="30">
        <v>0.39240506329113922</v>
      </c>
      <c r="AR410" s="30">
        <v>2.5316455696202531E-2</v>
      </c>
      <c r="AS410" s="30">
        <v>5.0632911392405063E-2</v>
      </c>
      <c r="AT410" s="27">
        <v>1.1399999999999999</v>
      </c>
      <c r="AU410" s="27">
        <v>3.44</v>
      </c>
      <c r="AV410" s="27">
        <v>2.2999999999999998</v>
      </c>
      <c r="AW410" s="27">
        <v>2.4131034482758622</v>
      </c>
      <c r="AX410">
        <v>2.4131034482758622</v>
      </c>
      <c r="AY410">
        <v>6.7601700132281373</v>
      </c>
      <c r="BC410" s="65">
        <v>4</v>
      </c>
      <c r="BG410">
        <v>0</v>
      </c>
      <c r="BH410">
        <v>0</v>
      </c>
      <c r="BI410">
        <v>0</v>
      </c>
    </row>
    <row r="411" spans="1:61" x14ac:dyDescent="0.3">
      <c r="A411" s="2" t="s">
        <v>338</v>
      </c>
      <c r="B411" s="20" t="s">
        <v>1015</v>
      </c>
      <c r="C411" s="15"/>
      <c r="F411" s="2">
        <v>3.45</v>
      </c>
      <c r="G411" s="2" t="s">
        <v>319</v>
      </c>
      <c r="H411" s="11">
        <v>-1</v>
      </c>
      <c r="I411">
        <v>-1</v>
      </c>
      <c r="J411"/>
      <c r="L411" s="27">
        <v>0</v>
      </c>
      <c r="M411">
        <v>0</v>
      </c>
      <c r="N411">
        <v>0</v>
      </c>
      <c r="O411" s="2">
        <v>3.81</v>
      </c>
      <c r="P411" s="2">
        <v>3.81</v>
      </c>
      <c r="Q411" s="2">
        <v>65.400000000000006</v>
      </c>
      <c r="R411" s="2" t="s">
        <v>523</v>
      </c>
      <c r="T411" s="27">
        <v>0</v>
      </c>
      <c r="U411"/>
      <c r="V411"/>
      <c r="W411">
        <v>0</v>
      </c>
      <c r="Z411">
        <v>0</v>
      </c>
      <c r="AD411">
        <v>8</v>
      </c>
      <c r="AE411" s="57">
        <f t="shared" si="8"/>
        <v>949.3529400000001</v>
      </c>
      <c r="AF411" s="59">
        <v>0</v>
      </c>
      <c r="AG411" s="57">
        <v>0</v>
      </c>
      <c r="AH411" s="57">
        <v>0</v>
      </c>
      <c r="AL411" s="30">
        <v>1.428571428571429</v>
      </c>
      <c r="AM411" s="30">
        <v>1</v>
      </c>
      <c r="AN411" s="30">
        <v>5.7142857142857141E-2</v>
      </c>
      <c r="AO411" s="30">
        <v>0.1142857142857143</v>
      </c>
      <c r="AP411" s="30">
        <v>0.5494505494505495</v>
      </c>
      <c r="AQ411" s="30">
        <v>0.38461538461538458</v>
      </c>
      <c r="AR411" s="30">
        <v>2.197802197802198E-2</v>
      </c>
      <c r="AS411" s="30">
        <v>4.3956043956043953E-2</v>
      </c>
      <c r="AT411" s="27">
        <v>1.1399999999999999</v>
      </c>
      <c r="AU411" s="27">
        <v>3.44</v>
      </c>
      <c r="AV411" s="27">
        <v>2.2999999999999998</v>
      </c>
      <c r="AW411" s="27">
        <v>2.3965714285714288</v>
      </c>
      <c r="AX411">
        <v>2.3965714285714279</v>
      </c>
      <c r="AY411">
        <v>6.7792399198577131</v>
      </c>
      <c r="BC411" s="65">
        <v>4</v>
      </c>
      <c r="BG411">
        <v>0</v>
      </c>
      <c r="BH411">
        <v>0</v>
      </c>
      <c r="BI411">
        <v>0</v>
      </c>
    </row>
    <row r="412" spans="1:61" x14ac:dyDescent="0.3">
      <c r="A412" s="2" t="s">
        <v>339</v>
      </c>
      <c r="B412" s="20" t="s">
        <v>1016</v>
      </c>
      <c r="C412" s="15"/>
      <c r="F412" s="2">
        <v>3.42</v>
      </c>
      <c r="G412" s="2" t="s">
        <v>319</v>
      </c>
      <c r="H412" s="11">
        <v>-1</v>
      </c>
      <c r="I412">
        <v>-1</v>
      </c>
      <c r="J412"/>
      <c r="L412" s="27">
        <v>0</v>
      </c>
      <c r="M412">
        <v>0</v>
      </c>
      <c r="N412">
        <v>0</v>
      </c>
      <c r="O412" s="2">
        <v>3.71</v>
      </c>
      <c r="P412" s="2">
        <v>3.71</v>
      </c>
      <c r="Q412" s="2">
        <v>32</v>
      </c>
      <c r="R412" s="2" t="s">
        <v>523</v>
      </c>
      <c r="T412" s="27">
        <v>0</v>
      </c>
      <c r="U412"/>
      <c r="V412"/>
      <c r="W412">
        <v>0</v>
      </c>
      <c r="Z412">
        <v>0</v>
      </c>
      <c r="AD412">
        <v>10</v>
      </c>
      <c r="AE412" s="57">
        <f t="shared" si="8"/>
        <v>440.45119999999997</v>
      </c>
      <c r="AF412" s="59">
        <v>0</v>
      </c>
      <c r="AG412" s="57">
        <v>0</v>
      </c>
      <c r="AH412" s="57">
        <v>0</v>
      </c>
      <c r="AL412" s="30">
        <v>1.615384615384615</v>
      </c>
      <c r="AM412" s="30">
        <v>1.6923076923076921</v>
      </c>
      <c r="AN412" s="30">
        <v>0.15384615384615391</v>
      </c>
      <c r="AO412" s="30">
        <v>0.30769230769230771</v>
      </c>
      <c r="AP412" s="30">
        <v>0.4285714285714286</v>
      </c>
      <c r="AQ412" s="30">
        <v>0.44897959183673469</v>
      </c>
      <c r="AR412" s="30">
        <v>4.0816326530612249E-2</v>
      </c>
      <c r="AS412" s="30">
        <v>8.1632653061224497E-2</v>
      </c>
      <c r="AT412" s="27">
        <v>1.1399999999999999</v>
      </c>
      <c r="AU412" s="27">
        <v>3.44</v>
      </c>
      <c r="AV412" s="27">
        <v>2.2999999999999998</v>
      </c>
      <c r="AW412" s="27">
        <v>2.571538461538462</v>
      </c>
      <c r="AX412">
        <v>2.571538461538462</v>
      </c>
      <c r="AY412">
        <v>6.623443246558077</v>
      </c>
      <c r="BC412" s="65">
        <v>5</v>
      </c>
      <c r="BG412">
        <v>0</v>
      </c>
      <c r="BH412">
        <v>0</v>
      </c>
      <c r="BI412">
        <v>0</v>
      </c>
    </row>
    <row r="413" spans="1:61" x14ac:dyDescent="0.3">
      <c r="A413" s="2" t="s">
        <v>340</v>
      </c>
      <c r="B413" s="20" t="s">
        <v>1017</v>
      </c>
      <c r="C413" s="15"/>
      <c r="F413" s="2">
        <v>3.39</v>
      </c>
      <c r="G413" s="2" t="s">
        <v>319</v>
      </c>
      <c r="H413" s="11">
        <v>-1</v>
      </c>
      <c r="I413">
        <v>-1</v>
      </c>
      <c r="J413"/>
      <c r="L413" s="27">
        <v>0</v>
      </c>
      <c r="M413">
        <v>0</v>
      </c>
      <c r="N413">
        <v>0</v>
      </c>
      <c r="O413" s="2">
        <v>3.7</v>
      </c>
      <c r="P413" s="2">
        <v>3.7</v>
      </c>
      <c r="Q413" s="2">
        <v>36.4</v>
      </c>
      <c r="R413" s="2" t="s">
        <v>523</v>
      </c>
      <c r="T413" s="27">
        <v>0</v>
      </c>
      <c r="U413"/>
      <c r="V413"/>
      <c r="W413">
        <v>0</v>
      </c>
      <c r="Z413">
        <v>0</v>
      </c>
      <c r="AD413">
        <v>10</v>
      </c>
      <c r="AE413" s="57">
        <f t="shared" si="8"/>
        <v>498.31600000000003</v>
      </c>
      <c r="AF413" s="59">
        <v>0</v>
      </c>
      <c r="AG413" s="57">
        <v>0</v>
      </c>
      <c r="AH413" s="57">
        <v>0</v>
      </c>
      <c r="AL413" s="30">
        <v>1.5625</v>
      </c>
      <c r="AM413" s="30">
        <v>1.5</v>
      </c>
      <c r="AN413" s="30">
        <v>0.125</v>
      </c>
      <c r="AO413" s="30">
        <v>0.25</v>
      </c>
      <c r="AP413" s="30">
        <v>0.45454545454545447</v>
      </c>
      <c r="AQ413" s="30">
        <v>0.43636363636363629</v>
      </c>
      <c r="AR413" s="30">
        <v>3.6363636363636362E-2</v>
      </c>
      <c r="AS413" s="30">
        <v>7.2727272727272724E-2</v>
      </c>
      <c r="AT413" s="27">
        <v>1.1399999999999999</v>
      </c>
      <c r="AU413" s="27">
        <v>3.44</v>
      </c>
      <c r="AV413" s="27">
        <v>2.2999999999999998</v>
      </c>
      <c r="AW413" s="27">
        <v>2.5237500000000002</v>
      </c>
      <c r="AX413">
        <v>2.5237500000000002</v>
      </c>
      <c r="AY413">
        <v>6.6699372256848122</v>
      </c>
      <c r="BC413" s="65">
        <v>5</v>
      </c>
      <c r="BG413">
        <v>0</v>
      </c>
      <c r="BH413">
        <v>0</v>
      </c>
      <c r="BI413">
        <v>0</v>
      </c>
    </row>
    <row r="414" spans="1:61" x14ac:dyDescent="0.3">
      <c r="A414" s="2" t="s">
        <v>341</v>
      </c>
      <c r="B414" s="20" t="s">
        <v>1018</v>
      </c>
      <c r="C414" s="15"/>
      <c r="F414" s="2">
        <v>3.45</v>
      </c>
      <c r="G414" s="2" t="s">
        <v>319</v>
      </c>
      <c r="H414" s="11">
        <v>-1</v>
      </c>
      <c r="I414">
        <v>-1</v>
      </c>
      <c r="J414"/>
      <c r="L414" s="27">
        <v>0</v>
      </c>
      <c r="M414">
        <v>0</v>
      </c>
      <c r="N414">
        <v>0</v>
      </c>
      <c r="O414" s="2">
        <v>3.72</v>
      </c>
      <c r="P414" s="2">
        <v>3.72</v>
      </c>
      <c r="Q414" s="2">
        <v>41.1</v>
      </c>
      <c r="R414" s="2" t="s">
        <v>523</v>
      </c>
      <c r="T414" s="27">
        <v>0</v>
      </c>
      <c r="U414"/>
      <c r="V414"/>
      <c r="W414">
        <v>0</v>
      </c>
      <c r="Z414">
        <v>0</v>
      </c>
      <c r="AD414">
        <v>10</v>
      </c>
      <c r="AE414" s="57">
        <f t="shared" si="8"/>
        <v>568.75824000000011</v>
      </c>
      <c r="AF414" s="59">
        <v>0</v>
      </c>
      <c r="AG414" s="57">
        <v>0</v>
      </c>
      <c r="AH414" s="57">
        <v>0</v>
      </c>
      <c r="AL414" s="30">
        <v>1.5263157894736841</v>
      </c>
      <c r="AM414" s="30">
        <v>1.368421052631579</v>
      </c>
      <c r="AN414" s="30">
        <v>0.10526315789473679</v>
      </c>
      <c r="AO414" s="30">
        <v>0.2105263157894737</v>
      </c>
      <c r="AP414" s="30">
        <v>0.47540983606557369</v>
      </c>
      <c r="AQ414" s="30">
        <v>0.42622950819672129</v>
      </c>
      <c r="AR414" s="30">
        <v>3.2786885245901627E-2</v>
      </c>
      <c r="AS414" s="30">
        <v>6.5573770491803268E-2</v>
      </c>
      <c r="AT414" s="27">
        <v>1.1399999999999999</v>
      </c>
      <c r="AU414" s="27">
        <v>3.44</v>
      </c>
      <c r="AV414" s="27">
        <v>2.2999999999999998</v>
      </c>
      <c r="AW414" s="27">
        <v>2.4910526315789472</v>
      </c>
      <c r="AX414">
        <v>2.4910526315789481</v>
      </c>
      <c r="AY414">
        <v>6.7017488956136306</v>
      </c>
      <c r="BC414" s="65">
        <v>5</v>
      </c>
      <c r="BG414">
        <v>0</v>
      </c>
      <c r="BH414">
        <v>0</v>
      </c>
      <c r="BI414">
        <v>0</v>
      </c>
    </row>
    <row r="415" spans="1:61" x14ac:dyDescent="0.3">
      <c r="A415" s="2" t="s">
        <v>342</v>
      </c>
      <c r="B415" s="20" t="s">
        <v>1019</v>
      </c>
      <c r="C415" s="15"/>
      <c r="F415" s="2">
        <v>3.45</v>
      </c>
      <c r="G415" s="2" t="s">
        <v>319</v>
      </c>
      <c r="H415" s="11">
        <v>-1</v>
      </c>
      <c r="I415">
        <v>-1</v>
      </c>
      <c r="J415"/>
      <c r="L415" s="27">
        <v>0</v>
      </c>
      <c r="M415">
        <v>0</v>
      </c>
      <c r="N415">
        <v>0</v>
      </c>
      <c r="O415" s="2">
        <v>3.71</v>
      </c>
      <c r="P415" s="2">
        <v>3.71</v>
      </c>
      <c r="Q415" s="2">
        <v>44.5</v>
      </c>
      <c r="R415" s="2" t="s">
        <v>523</v>
      </c>
      <c r="T415" s="27">
        <v>0</v>
      </c>
      <c r="U415"/>
      <c r="V415"/>
      <c r="W415">
        <v>0</v>
      </c>
      <c r="Z415">
        <v>0</v>
      </c>
      <c r="AD415">
        <v>10</v>
      </c>
      <c r="AE415" s="57">
        <f t="shared" si="8"/>
        <v>612.50244999999995</v>
      </c>
      <c r="AF415" s="59">
        <v>0</v>
      </c>
      <c r="AG415" s="57">
        <v>0</v>
      </c>
      <c r="AH415" s="57">
        <v>0</v>
      </c>
      <c r="AL415" s="30">
        <v>1.5</v>
      </c>
      <c r="AM415" s="30">
        <v>1.2727272727272729</v>
      </c>
      <c r="AN415" s="30">
        <v>9.0909090909090912E-2</v>
      </c>
      <c r="AO415" s="30">
        <v>0.1818181818181818</v>
      </c>
      <c r="AP415" s="30">
        <v>0.49253731343283591</v>
      </c>
      <c r="AQ415" s="30">
        <v>0.41791044776119401</v>
      </c>
      <c r="AR415" s="30">
        <v>2.9850746268656719E-2</v>
      </c>
      <c r="AS415" s="30">
        <v>5.9701492537313439E-2</v>
      </c>
      <c r="AT415" s="27">
        <v>1.1399999999999999</v>
      </c>
      <c r="AU415" s="27">
        <v>3.44</v>
      </c>
      <c r="AV415" s="27">
        <v>2.2999999999999998</v>
      </c>
      <c r="AW415" s="27">
        <v>2.4672727272727282</v>
      </c>
      <c r="AX415">
        <v>2.4672727272727268</v>
      </c>
      <c r="AY415">
        <v>6.7248846555618629</v>
      </c>
      <c r="BC415" s="65">
        <v>5</v>
      </c>
      <c r="BG415">
        <v>0</v>
      </c>
      <c r="BH415">
        <v>0</v>
      </c>
      <c r="BI415">
        <v>0</v>
      </c>
    </row>
    <row r="416" spans="1:61" x14ac:dyDescent="0.3">
      <c r="A416" s="2" t="s">
        <v>343</v>
      </c>
      <c r="B416" s="20" t="s">
        <v>1020</v>
      </c>
      <c r="C416" s="15"/>
      <c r="F416" s="2">
        <v>3.41</v>
      </c>
      <c r="G416" s="2" t="s">
        <v>319</v>
      </c>
      <c r="H416" s="11">
        <v>-1</v>
      </c>
      <c r="I416">
        <v>-1</v>
      </c>
      <c r="J416"/>
      <c r="L416" s="27">
        <v>0</v>
      </c>
      <c r="M416">
        <v>0</v>
      </c>
      <c r="N416">
        <v>0</v>
      </c>
      <c r="O416" s="2">
        <v>3.71</v>
      </c>
      <c r="P416" s="2">
        <v>3.71</v>
      </c>
      <c r="Q416" s="2">
        <v>54.9</v>
      </c>
      <c r="R416" s="2" t="s">
        <v>523</v>
      </c>
      <c r="T416" s="27">
        <v>0</v>
      </c>
      <c r="U416" s="27"/>
      <c r="V416" s="27"/>
      <c r="W416">
        <v>0</v>
      </c>
      <c r="Z416">
        <v>0</v>
      </c>
      <c r="AD416">
        <v>10</v>
      </c>
      <c r="AE416" s="57">
        <f t="shared" si="8"/>
        <v>755.64908999999989</v>
      </c>
      <c r="AF416" s="59">
        <v>0</v>
      </c>
      <c r="AG416" s="57">
        <v>0</v>
      </c>
      <c r="AH416" s="57">
        <v>0</v>
      </c>
      <c r="AI416" s="53"/>
      <c r="AL416" s="30">
        <v>1.464285714285714</v>
      </c>
      <c r="AM416" s="30">
        <v>1.142857142857143</v>
      </c>
      <c r="AN416" s="30">
        <v>7.1428571428571425E-2</v>
      </c>
      <c r="AO416" s="30">
        <v>0.14285714285714279</v>
      </c>
      <c r="AP416" s="30">
        <v>0.51898734177215178</v>
      </c>
      <c r="AQ416" s="30">
        <v>0.40506329113924039</v>
      </c>
      <c r="AR416" s="30">
        <v>2.5316455696202531E-2</v>
      </c>
      <c r="AS416" s="30">
        <v>5.0632911392405063E-2</v>
      </c>
      <c r="AT416" s="27">
        <v>1.1399999999999999</v>
      </c>
      <c r="AU416" s="27">
        <v>3.44</v>
      </c>
      <c r="AV416" s="27">
        <v>2.2999999999999998</v>
      </c>
      <c r="AW416" s="27">
        <v>2.4350000000000001</v>
      </c>
      <c r="AX416">
        <v>2.4350000000000001</v>
      </c>
      <c r="AY416">
        <v>6.7562831869201787</v>
      </c>
      <c r="BC416" s="65">
        <v>5</v>
      </c>
      <c r="BG416">
        <v>0</v>
      </c>
      <c r="BH416">
        <v>0</v>
      </c>
      <c r="BI416">
        <v>0</v>
      </c>
    </row>
    <row r="417" spans="1:61" x14ac:dyDescent="0.3">
      <c r="A417" s="2" t="s">
        <v>344</v>
      </c>
      <c r="B417" s="20" t="s">
        <v>1021</v>
      </c>
      <c r="C417" s="15"/>
      <c r="F417" s="2">
        <v>3.41</v>
      </c>
      <c r="G417" s="2" t="s">
        <v>319</v>
      </c>
      <c r="H417" s="11">
        <v>-1</v>
      </c>
      <c r="I417">
        <v>-1</v>
      </c>
      <c r="J417"/>
      <c r="L417" s="27">
        <v>0</v>
      </c>
      <c r="M417">
        <v>0</v>
      </c>
      <c r="N417">
        <v>0</v>
      </c>
      <c r="O417" s="2">
        <v>3.71</v>
      </c>
      <c r="P417" s="2">
        <v>3.71</v>
      </c>
      <c r="Q417" s="2">
        <v>58</v>
      </c>
      <c r="R417" s="2" t="s">
        <v>523</v>
      </c>
      <c r="T417" s="27">
        <v>0</v>
      </c>
      <c r="U417" s="27"/>
      <c r="V417" s="27"/>
      <c r="W417">
        <v>0</v>
      </c>
      <c r="Z417">
        <v>0</v>
      </c>
      <c r="AD417">
        <v>10</v>
      </c>
      <c r="AE417" s="57">
        <f t="shared" si="8"/>
        <v>798.31779999999992</v>
      </c>
      <c r="AF417" s="59">
        <v>0</v>
      </c>
      <c r="AG417" s="57">
        <v>0</v>
      </c>
      <c r="AH417" s="57">
        <v>0</v>
      </c>
      <c r="AI417" s="53"/>
      <c r="AL417" s="30">
        <v>1.4411764705882351</v>
      </c>
      <c r="AM417" s="30">
        <v>1.0588235294117649</v>
      </c>
      <c r="AN417" s="30">
        <v>5.8823529411764712E-2</v>
      </c>
      <c r="AO417" s="30">
        <v>0.1176470588235294</v>
      </c>
      <c r="AP417" s="30">
        <v>0.53846153846153855</v>
      </c>
      <c r="AQ417" s="30">
        <v>0.39560439560439559</v>
      </c>
      <c r="AR417" s="30">
        <v>2.197802197802198E-2</v>
      </c>
      <c r="AS417" s="30">
        <v>4.3956043956043959E-2</v>
      </c>
      <c r="AT417" s="27">
        <v>1.1399999999999999</v>
      </c>
      <c r="AU417" s="27">
        <v>3.44</v>
      </c>
      <c r="AV417" s="27">
        <v>2.2999999999999998</v>
      </c>
      <c r="AW417" s="27">
        <v>2.4141176470588239</v>
      </c>
      <c r="AX417">
        <v>2.4141176470588239</v>
      </c>
      <c r="AY417">
        <v>6.776599883681441</v>
      </c>
      <c r="BC417" s="65">
        <v>5</v>
      </c>
      <c r="BG417">
        <v>0</v>
      </c>
      <c r="BH417">
        <v>0</v>
      </c>
      <c r="BI417">
        <v>0</v>
      </c>
    </row>
    <row r="418" spans="1:61" x14ac:dyDescent="0.3">
      <c r="A418" s="2" t="s">
        <v>151</v>
      </c>
      <c r="B418" s="15" t="s">
        <v>778</v>
      </c>
      <c r="C418" s="15"/>
      <c r="F418" s="2">
        <v>3.26</v>
      </c>
      <c r="G418" s="2" t="s">
        <v>345</v>
      </c>
      <c r="H418" s="11">
        <v>-1</v>
      </c>
      <c r="I418">
        <v>-1</v>
      </c>
      <c r="J418"/>
      <c r="L418" s="27">
        <v>0</v>
      </c>
      <c r="M418">
        <v>0</v>
      </c>
      <c r="N418">
        <v>0</v>
      </c>
      <c r="O418" s="2">
        <v>3.89</v>
      </c>
      <c r="P418" s="2">
        <v>3.89</v>
      </c>
      <c r="Q418" s="2">
        <v>16.399999999999999</v>
      </c>
      <c r="T418" s="27">
        <v>0</v>
      </c>
      <c r="U418" s="27"/>
      <c r="V418" s="27"/>
      <c r="W418">
        <v>0</v>
      </c>
      <c r="Z418">
        <v>0</v>
      </c>
      <c r="AD418">
        <v>20</v>
      </c>
      <c r="AE418" s="57">
        <f t="shared" si="8"/>
        <v>248.16643999999999</v>
      </c>
      <c r="AF418" s="59">
        <v>0</v>
      </c>
      <c r="AG418" s="57">
        <v>0</v>
      </c>
      <c r="AH418" s="57">
        <v>0</v>
      </c>
      <c r="AI418" s="53"/>
      <c r="AL418" s="30">
        <v>1.75</v>
      </c>
      <c r="AM418" s="30">
        <v>2.5</v>
      </c>
      <c r="AN418" s="30">
        <v>0.75</v>
      </c>
      <c r="AO418" s="30">
        <v>0</v>
      </c>
      <c r="AP418" s="30">
        <v>0.35</v>
      </c>
      <c r="AQ418" s="30">
        <v>0.5</v>
      </c>
      <c r="AR418" s="30">
        <v>0.15</v>
      </c>
      <c r="AS418" s="30">
        <v>0</v>
      </c>
      <c r="AT418" s="27">
        <v>0.95</v>
      </c>
      <c r="AU418" s="27">
        <v>3.44</v>
      </c>
      <c r="AV418" s="27">
        <v>2.4900000000000002</v>
      </c>
      <c r="AW418" s="27">
        <v>2.7062499999999998</v>
      </c>
      <c r="AX418">
        <v>2.7062499999999998</v>
      </c>
      <c r="AY418">
        <v>6.2396022968656872</v>
      </c>
      <c r="BC418" s="65">
        <v>10</v>
      </c>
      <c r="BG418">
        <v>0</v>
      </c>
      <c r="BH418">
        <v>0</v>
      </c>
      <c r="BI418">
        <v>0</v>
      </c>
    </row>
    <row r="419" spans="1:61" x14ac:dyDescent="0.3">
      <c r="A419" s="2" t="s">
        <v>63</v>
      </c>
      <c r="B419" s="15" t="s">
        <v>777</v>
      </c>
      <c r="C419" s="15"/>
      <c r="F419" s="2">
        <v>3.5</v>
      </c>
      <c r="G419" s="2" t="s">
        <v>345</v>
      </c>
      <c r="H419" s="11">
        <v>-1</v>
      </c>
      <c r="I419">
        <v>-1</v>
      </c>
      <c r="J419"/>
      <c r="L419" s="27">
        <v>0</v>
      </c>
      <c r="M419">
        <v>0</v>
      </c>
      <c r="N419">
        <v>0</v>
      </c>
      <c r="O419" s="2">
        <v>3.82</v>
      </c>
      <c r="P419" s="2">
        <v>3.82</v>
      </c>
      <c r="Q419" s="2">
        <v>16</v>
      </c>
      <c r="T419" s="27">
        <v>0</v>
      </c>
      <c r="U419" s="27"/>
      <c r="V419" s="27"/>
      <c r="W419">
        <v>0</v>
      </c>
      <c r="Z419">
        <v>0</v>
      </c>
      <c r="AD419">
        <v>20</v>
      </c>
      <c r="AE419" s="57">
        <f t="shared" si="8"/>
        <v>233.47839999999999</v>
      </c>
      <c r="AF419" s="59">
        <v>0</v>
      </c>
      <c r="AG419" s="57">
        <v>0</v>
      </c>
      <c r="AH419" s="57">
        <v>0</v>
      </c>
      <c r="AI419" s="53"/>
      <c r="AL419" s="30">
        <v>1.75</v>
      </c>
      <c r="AM419" s="30">
        <v>2.5</v>
      </c>
      <c r="AN419" s="30">
        <v>0.75</v>
      </c>
      <c r="AO419" s="30">
        <v>0</v>
      </c>
      <c r="AP419" s="30">
        <v>0.35</v>
      </c>
      <c r="AQ419" s="30">
        <v>0.5</v>
      </c>
      <c r="AR419" s="30">
        <v>0.15</v>
      </c>
      <c r="AS419" s="30">
        <v>0</v>
      </c>
      <c r="AT419" s="27">
        <v>1</v>
      </c>
      <c r="AU419" s="27">
        <v>3.44</v>
      </c>
      <c r="AV419" s="27">
        <v>2.44</v>
      </c>
      <c r="AW419" s="27">
        <v>2.7124999999999999</v>
      </c>
      <c r="AX419">
        <v>2.7124999999999999</v>
      </c>
      <c r="AY419">
        <v>6.264025610615688</v>
      </c>
      <c r="BC419" s="65">
        <v>10</v>
      </c>
      <c r="BG419">
        <v>0</v>
      </c>
      <c r="BH419">
        <v>0</v>
      </c>
      <c r="BI419">
        <v>0</v>
      </c>
    </row>
    <row r="420" spans="1:61" x14ac:dyDescent="0.3">
      <c r="A420" s="2" t="s">
        <v>4</v>
      </c>
      <c r="B420" s="15" t="s">
        <v>693</v>
      </c>
      <c r="C420" s="15"/>
      <c r="F420" s="2">
        <v>3.54</v>
      </c>
      <c r="G420" s="2" t="s">
        <v>352</v>
      </c>
      <c r="H420" s="11" t="s">
        <v>531</v>
      </c>
      <c r="I420" t="s">
        <v>613</v>
      </c>
      <c r="J420"/>
      <c r="L420" s="27">
        <v>4</v>
      </c>
      <c r="M420">
        <v>4</v>
      </c>
      <c r="N420">
        <v>0</v>
      </c>
      <c r="O420" s="2">
        <v>3.86</v>
      </c>
      <c r="P420" s="2">
        <v>3.86</v>
      </c>
      <c r="Q420" s="2">
        <v>29.4</v>
      </c>
      <c r="T420" s="27">
        <v>7.8084429999999996</v>
      </c>
      <c r="U420" s="27">
        <v>7.8548809999999998</v>
      </c>
      <c r="V420" s="27">
        <v>15.19056011</v>
      </c>
      <c r="W420">
        <v>3.8801999999999999</v>
      </c>
      <c r="X420">
        <v>29.507999999999999</v>
      </c>
      <c r="Y420">
        <v>7.7140000000000004</v>
      </c>
      <c r="Z420">
        <v>0</v>
      </c>
      <c r="AD420">
        <v>20</v>
      </c>
      <c r="AE420" s="57">
        <f t="shared" si="8"/>
        <v>438.04823999999996</v>
      </c>
      <c r="AF420" s="59">
        <v>924.74694800021894</v>
      </c>
      <c r="AG420" s="57">
        <v>883.22940750240002</v>
      </c>
      <c r="AH420" s="57">
        <v>0</v>
      </c>
      <c r="AI420" s="53">
        <v>8.6510153045653584E-2</v>
      </c>
      <c r="AJ420" s="54">
        <v>9.0576694254581439E-2</v>
      </c>
      <c r="AL420" s="30">
        <v>1.75</v>
      </c>
      <c r="AM420" s="30">
        <v>2.5</v>
      </c>
      <c r="AN420" s="30">
        <v>0.75</v>
      </c>
      <c r="AO420" s="30">
        <v>0</v>
      </c>
      <c r="AP420" s="30">
        <v>0.35</v>
      </c>
      <c r="AQ420" s="30">
        <v>0.5</v>
      </c>
      <c r="AR420" s="30">
        <v>0.15</v>
      </c>
      <c r="AS420" s="30">
        <v>0</v>
      </c>
      <c r="AT420" s="27">
        <v>0.82</v>
      </c>
      <c r="AU420" s="27">
        <v>3.44</v>
      </c>
      <c r="AV420" s="27">
        <v>2.62</v>
      </c>
      <c r="AW420" s="27">
        <v>2.6262500000000002</v>
      </c>
      <c r="AX420">
        <v>2.6262500000000002</v>
      </c>
      <c r="AY420">
        <v>5.96680968125</v>
      </c>
      <c r="AZ420" s="62">
        <v>0.50555206026575039</v>
      </c>
      <c r="BA420" s="62">
        <v>0</v>
      </c>
      <c r="BC420" s="65">
        <v>10</v>
      </c>
      <c r="BD420" s="65">
        <v>4.3255076522826792E-2</v>
      </c>
      <c r="BE420" s="65">
        <v>4.5288347127290719E-2</v>
      </c>
      <c r="BG420">
        <v>8.8543423650117511E-2</v>
      </c>
      <c r="BH420">
        <v>4.4271711825058763E-2</v>
      </c>
      <c r="BI420">
        <v>0.2527760301328752</v>
      </c>
    </row>
    <row r="421" spans="1:61" x14ac:dyDescent="0.3">
      <c r="A421" s="2" t="s">
        <v>63</v>
      </c>
      <c r="B421" s="15" t="s">
        <v>777</v>
      </c>
      <c r="C421" s="15"/>
      <c r="F421" s="2">
        <v>3.5</v>
      </c>
      <c r="G421" s="2" t="s">
        <v>352</v>
      </c>
      <c r="H421" s="11">
        <v>-1</v>
      </c>
      <c r="I421">
        <v>-1</v>
      </c>
      <c r="J421"/>
      <c r="L421" s="27">
        <v>0</v>
      </c>
      <c r="M421">
        <v>0</v>
      </c>
      <c r="N421">
        <v>0</v>
      </c>
      <c r="O421" s="2">
        <v>3.82</v>
      </c>
      <c r="P421" s="2">
        <v>3.82</v>
      </c>
      <c r="Q421" s="2">
        <v>16</v>
      </c>
      <c r="T421" s="27">
        <v>0</v>
      </c>
      <c r="U421" s="27"/>
      <c r="V421" s="27"/>
      <c r="W421">
        <v>0</v>
      </c>
      <c r="Z421">
        <v>0</v>
      </c>
      <c r="AD421">
        <v>20</v>
      </c>
      <c r="AE421" s="57">
        <f t="shared" si="8"/>
        <v>233.47839999999999</v>
      </c>
      <c r="AF421" s="59">
        <v>0</v>
      </c>
      <c r="AG421" s="57">
        <v>0</v>
      </c>
      <c r="AH421" s="57">
        <v>0</v>
      </c>
      <c r="AI421" s="53"/>
      <c r="AL421" s="30">
        <v>1.75</v>
      </c>
      <c r="AM421" s="30">
        <v>2.5</v>
      </c>
      <c r="AN421" s="30">
        <v>0.75</v>
      </c>
      <c r="AO421" s="30">
        <v>0</v>
      </c>
      <c r="AP421" s="30">
        <v>0.35</v>
      </c>
      <c r="AQ421" s="30">
        <v>0.5</v>
      </c>
      <c r="AR421" s="30">
        <v>0.15</v>
      </c>
      <c r="AS421" s="30">
        <v>0</v>
      </c>
      <c r="AT421" s="27">
        <v>1</v>
      </c>
      <c r="AU421" s="27">
        <v>3.44</v>
      </c>
      <c r="AV421" s="27">
        <v>2.44</v>
      </c>
      <c r="AW421" s="27">
        <v>2.7124999999999999</v>
      </c>
      <c r="AX421">
        <v>2.7124999999999999</v>
      </c>
      <c r="AY421">
        <v>6.264025610615688</v>
      </c>
      <c r="BC421" s="65">
        <v>10</v>
      </c>
      <c r="BG421">
        <v>0</v>
      </c>
      <c r="BH421">
        <v>0</v>
      </c>
      <c r="BI421">
        <v>0</v>
      </c>
    </row>
    <row r="422" spans="1:61" x14ac:dyDescent="0.3">
      <c r="A422" s="2" t="s">
        <v>346</v>
      </c>
      <c r="B422" s="20" t="s">
        <v>1022</v>
      </c>
      <c r="C422" s="15"/>
      <c r="F422" s="2">
        <v>3.45</v>
      </c>
      <c r="G422" s="2" t="s">
        <v>352</v>
      </c>
      <c r="H422" s="11">
        <v>-1</v>
      </c>
      <c r="I422">
        <v>-1</v>
      </c>
      <c r="J422"/>
      <c r="L422" s="27">
        <v>0</v>
      </c>
      <c r="M422">
        <v>0</v>
      </c>
      <c r="N422">
        <v>0</v>
      </c>
      <c r="O422" s="2">
        <v>3.86</v>
      </c>
      <c r="P422" s="2">
        <v>3.86</v>
      </c>
      <c r="Q422" s="2">
        <v>20.9</v>
      </c>
      <c r="T422" s="27">
        <v>0</v>
      </c>
      <c r="U422" s="27"/>
      <c r="V422" s="27"/>
      <c r="W422">
        <v>0</v>
      </c>
      <c r="Z422">
        <v>0</v>
      </c>
      <c r="AD422">
        <v>20</v>
      </c>
      <c r="AE422" s="57">
        <f t="shared" si="8"/>
        <v>311.40163999999999</v>
      </c>
      <c r="AF422" s="59">
        <v>0</v>
      </c>
      <c r="AG422" s="57">
        <v>0</v>
      </c>
      <c r="AH422" s="57">
        <v>0</v>
      </c>
      <c r="AI422" s="53"/>
      <c r="AL422" s="30">
        <v>1.6190476190476191</v>
      </c>
      <c r="AM422" s="30">
        <v>2</v>
      </c>
      <c r="AN422" s="30">
        <v>0.5714285714285714</v>
      </c>
      <c r="AO422" s="30">
        <v>0</v>
      </c>
      <c r="AP422" s="30">
        <v>0.38636363636363641</v>
      </c>
      <c r="AQ422" s="30">
        <v>0.47727272727272718</v>
      </c>
      <c r="AR422" s="30">
        <v>0.13636363636363641</v>
      </c>
      <c r="AS422" s="30">
        <v>0</v>
      </c>
      <c r="AT422" s="27">
        <v>1</v>
      </c>
      <c r="AU422" s="27">
        <v>3.44</v>
      </c>
      <c r="AV422" s="27">
        <v>2.44</v>
      </c>
      <c r="AW422" s="27">
        <v>2.6071428571428572</v>
      </c>
      <c r="AX422">
        <v>2.6071428571428572</v>
      </c>
      <c r="AY422">
        <v>6.4376988464407141</v>
      </c>
      <c r="BC422" s="65">
        <v>10</v>
      </c>
      <c r="BG422">
        <v>0</v>
      </c>
      <c r="BH422">
        <v>0</v>
      </c>
      <c r="BI422">
        <v>0</v>
      </c>
    </row>
    <row r="423" spans="1:61" x14ac:dyDescent="0.3">
      <c r="A423" s="2" t="s">
        <v>347</v>
      </c>
      <c r="B423" s="20" t="s">
        <v>1023</v>
      </c>
      <c r="C423" s="15"/>
      <c r="F423" s="2">
        <v>3.5</v>
      </c>
      <c r="G423" s="2" t="s">
        <v>352</v>
      </c>
      <c r="H423" s="11">
        <v>-1</v>
      </c>
      <c r="I423">
        <v>-1</v>
      </c>
      <c r="J423"/>
      <c r="L423" s="27">
        <v>0</v>
      </c>
      <c r="M423">
        <v>0</v>
      </c>
      <c r="N423">
        <v>0</v>
      </c>
      <c r="O423" s="2">
        <v>3.86</v>
      </c>
      <c r="P423" s="2">
        <v>3.86</v>
      </c>
      <c r="Q423" s="2">
        <v>17.899999999999999</v>
      </c>
      <c r="T423" s="27">
        <v>0</v>
      </c>
      <c r="U423" s="27"/>
      <c r="V423" s="27"/>
      <c r="W423">
        <v>0</v>
      </c>
      <c r="Z423">
        <v>0</v>
      </c>
      <c r="AD423">
        <v>20</v>
      </c>
      <c r="AE423" s="57">
        <f t="shared" si="8"/>
        <v>266.70283999999998</v>
      </c>
      <c r="AF423" s="59">
        <v>0</v>
      </c>
      <c r="AG423" s="57">
        <v>0</v>
      </c>
      <c r="AH423" s="57">
        <v>0</v>
      </c>
      <c r="AI423" s="53"/>
      <c r="AL423" s="30">
        <v>1.583333333333333</v>
      </c>
      <c r="AM423" s="30">
        <v>1.833333333333333</v>
      </c>
      <c r="AN423" s="30">
        <v>0.5</v>
      </c>
      <c r="AO423" s="30">
        <v>0</v>
      </c>
      <c r="AP423" s="30">
        <v>0.40425531914893609</v>
      </c>
      <c r="AQ423" s="30">
        <v>0.46808510638297868</v>
      </c>
      <c r="AR423" s="30">
        <v>0.1276595744680851</v>
      </c>
      <c r="AS423" s="30">
        <v>0</v>
      </c>
      <c r="AT423" s="27">
        <v>1</v>
      </c>
      <c r="AU423" s="27">
        <v>3.44</v>
      </c>
      <c r="AV423" s="27">
        <v>2.44</v>
      </c>
      <c r="AW423" s="27">
        <v>2.5708333333333329</v>
      </c>
      <c r="AX423">
        <v>2.5708333333333329</v>
      </c>
      <c r="AY423">
        <v>6.4919128825398751</v>
      </c>
      <c r="BC423" s="65">
        <v>10</v>
      </c>
      <c r="BG423">
        <v>0</v>
      </c>
      <c r="BH423">
        <v>0</v>
      </c>
      <c r="BI423">
        <v>0</v>
      </c>
    </row>
    <row r="424" spans="1:61" x14ac:dyDescent="0.3">
      <c r="A424" s="2" t="s">
        <v>348</v>
      </c>
      <c r="B424" s="20" t="s">
        <v>1024</v>
      </c>
      <c r="C424" s="15"/>
      <c r="F424" s="2">
        <v>3.53</v>
      </c>
      <c r="G424" s="2" t="s">
        <v>352</v>
      </c>
      <c r="H424" s="11">
        <v>-1</v>
      </c>
      <c r="I424">
        <v>-1</v>
      </c>
      <c r="J424"/>
      <c r="L424" s="27">
        <v>0</v>
      </c>
      <c r="M424">
        <v>0</v>
      </c>
      <c r="N424">
        <v>0</v>
      </c>
      <c r="O424" s="2">
        <v>3.86</v>
      </c>
      <c r="P424" s="2">
        <v>3.86</v>
      </c>
      <c r="Q424" s="2">
        <v>19.899999999999999</v>
      </c>
      <c r="T424" s="27">
        <v>0</v>
      </c>
      <c r="U424" s="27"/>
      <c r="V424" s="27"/>
      <c r="W424">
        <v>0</v>
      </c>
      <c r="Z424">
        <v>0</v>
      </c>
      <c r="AD424">
        <v>20</v>
      </c>
      <c r="AE424" s="57">
        <f t="shared" si="8"/>
        <v>296.50203999999997</v>
      </c>
      <c r="AF424" s="59">
        <v>0</v>
      </c>
      <c r="AG424" s="57">
        <v>0</v>
      </c>
      <c r="AH424" s="57">
        <v>0</v>
      </c>
      <c r="AI424" s="53"/>
      <c r="AL424" s="30">
        <v>1.555555555555556</v>
      </c>
      <c r="AM424" s="30">
        <v>1.7037037037037039</v>
      </c>
      <c r="AN424" s="30">
        <v>0.44444444444444442</v>
      </c>
      <c r="AO424" s="30">
        <v>0</v>
      </c>
      <c r="AP424" s="30">
        <v>0.42</v>
      </c>
      <c r="AQ424" s="30">
        <v>0.46</v>
      </c>
      <c r="AR424" s="30">
        <v>0.12</v>
      </c>
      <c r="AS424" s="30">
        <v>0</v>
      </c>
      <c r="AT424" s="27">
        <v>1</v>
      </c>
      <c r="AU424" s="27">
        <v>3.44</v>
      </c>
      <c r="AV424" s="27">
        <v>2.44</v>
      </c>
      <c r="AW424" s="27">
        <v>2.5425925925925932</v>
      </c>
      <c r="AX424">
        <v>2.5425925925925932</v>
      </c>
      <c r="AY424">
        <v>6.5340793550614444</v>
      </c>
      <c r="BC424" s="65">
        <v>10</v>
      </c>
      <c r="BG424">
        <v>0</v>
      </c>
      <c r="BH424">
        <v>0</v>
      </c>
      <c r="BI424">
        <v>0</v>
      </c>
    </row>
    <row r="425" spans="1:61" x14ac:dyDescent="0.3">
      <c r="A425" s="2" t="s">
        <v>349</v>
      </c>
      <c r="B425" s="20" t="s">
        <v>1025</v>
      </c>
      <c r="C425" s="15"/>
      <c r="F425" s="2">
        <v>3.5</v>
      </c>
      <c r="G425" s="2" t="s">
        <v>352</v>
      </c>
      <c r="H425" s="11">
        <v>-1</v>
      </c>
      <c r="I425">
        <v>-1</v>
      </c>
      <c r="J425"/>
      <c r="L425" s="27">
        <v>0</v>
      </c>
      <c r="M425">
        <v>0</v>
      </c>
      <c r="N425">
        <v>0</v>
      </c>
      <c r="O425" s="2">
        <v>3.87</v>
      </c>
      <c r="P425" s="2">
        <v>3.87</v>
      </c>
      <c r="Q425" s="2">
        <v>22.1</v>
      </c>
      <c r="T425" s="27">
        <v>0</v>
      </c>
      <c r="U425" s="27"/>
      <c r="V425" s="27"/>
      <c r="W425">
        <v>0</v>
      </c>
      <c r="Z425">
        <v>0</v>
      </c>
      <c r="AD425">
        <v>20</v>
      </c>
      <c r="AE425" s="57">
        <f t="shared" si="8"/>
        <v>330.98949000000005</v>
      </c>
      <c r="AF425" s="59">
        <v>0</v>
      </c>
      <c r="AG425" s="57">
        <v>0</v>
      </c>
      <c r="AH425" s="57">
        <v>0</v>
      </c>
      <c r="AI425" s="53"/>
      <c r="AL425" s="30">
        <v>1.533333333333333</v>
      </c>
      <c r="AM425" s="30">
        <v>1.6</v>
      </c>
      <c r="AN425" s="30">
        <v>0.4</v>
      </c>
      <c r="AO425" s="30">
        <v>0</v>
      </c>
      <c r="AP425" s="30">
        <v>0.43396226415094352</v>
      </c>
      <c r="AQ425" s="30">
        <v>0.45283018867924529</v>
      </c>
      <c r="AR425" s="30">
        <v>0.1132075471698113</v>
      </c>
      <c r="AS425" s="30">
        <v>0</v>
      </c>
      <c r="AT425" s="27">
        <v>1</v>
      </c>
      <c r="AU425" s="27">
        <v>3.44</v>
      </c>
      <c r="AV425" s="27">
        <v>2.44</v>
      </c>
      <c r="AW425" s="27">
        <v>2.52</v>
      </c>
      <c r="AX425">
        <v>2.52</v>
      </c>
      <c r="AY425">
        <v>6.5678125330786994</v>
      </c>
      <c r="BC425" s="65">
        <v>10</v>
      </c>
      <c r="BG425">
        <v>0</v>
      </c>
      <c r="BH425">
        <v>0</v>
      </c>
      <c r="BI425">
        <v>0</v>
      </c>
    </row>
    <row r="426" spans="1:61" x14ac:dyDescent="0.3">
      <c r="A426" s="2" t="s">
        <v>350</v>
      </c>
      <c r="B426" s="20" t="s">
        <v>1026</v>
      </c>
      <c r="C426" s="15"/>
      <c r="F426" s="2">
        <v>3.47</v>
      </c>
      <c r="G426" s="2" t="s">
        <v>352</v>
      </c>
      <c r="H426" s="11">
        <v>-1</v>
      </c>
      <c r="I426">
        <v>-1</v>
      </c>
      <c r="J426"/>
      <c r="L426" s="27">
        <v>0</v>
      </c>
      <c r="M426">
        <v>0</v>
      </c>
      <c r="N426">
        <v>0</v>
      </c>
      <c r="O426" s="2">
        <v>3.87</v>
      </c>
      <c r="P426" s="2">
        <v>3.87</v>
      </c>
      <c r="Q426" s="2">
        <v>26.4</v>
      </c>
      <c r="T426" s="27">
        <v>0</v>
      </c>
      <c r="U426" s="27"/>
      <c r="V426" s="27"/>
      <c r="W426">
        <v>0</v>
      </c>
      <c r="Z426">
        <v>0</v>
      </c>
      <c r="AD426">
        <v>20</v>
      </c>
      <c r="AE426" s="57">
        <f t="shared" si="8"/>
        <v>395.39015999999998</v>
      </c>
      <c r="AF426" s="59">
        <v>0</v>
      </c>
      <c r="AG426" s="57">
        <v>0</v>
      </c>
      <c r="AH426" s="57">
        <v>0</v>
      </c>
      <c r="AI426" s="53"/>
      <c r="AL426" s="30">
        <v>1.5</v>
      </c>
      <c r="AM426" s="30">
        <v>1.444444444444444</v>
      </c>
      <c r="AN426" s="30">
        <v>0.33333333333333331</v>
      </c>
      <c r="AO426" s="30">
        <v>0</v>
      </c>
      <c r="AP426" s="30">
        <v>0.4576271186440678</v>
      </c>
      <c r="AQ426" s="30">
        <v>0.44067796610169491</v>
      </c>
      <c r="AR426" s="30">
        <v>0.10169491525423729</v>
      </c>
      <c r="AS426" s="30">
        <v>0</v>
      </c>
      <c r="AT426" s="27">
        <v>1</v>
      </c>
      <c r="AU426" s="27">
        <v>3.44</v>
      </c>
      <c r="AV426" s="27">
        <v>2.44</v>
      </c>
      <c r="AW426" s="27">
        <v>2.4861111111111112</v>
      </c>
      <c r="AX426">
        <v>2.4861111111111112</v>
      </c>
      <c r="AY426">
        <v>6.6184123001045831</v>
      </c>
      <c r="BC426" s="65">
        <v>10</v>
      </c>
      <c r="BG426">
        <v>0</v>
      </c>
      <c r="BH426">
        <v>0</v>
      </c>
      <c r="BI426">
        <v>0</v>
      </c>
    </row>
    <row r="427" spans="1:61" x14ac:dyDescent="0.3">
      <c r="A427" s="2" t="s">
        <v>351</v>
      </c>
      <c r="B427" s="20" t="s">
        <v>1027</v>
      </c>
      <c r="C427" s="15"/>
      <c r="F427" s="2">
        <v>3.51</v>
      </c>
      <c r="G427" s="2" t="s">
        <v>352</v>
      </c>
      <c r="H427" s="11">
        <v>-1</v>
      </c>
      <c r="I427">
        <v>-1</v>
      </c>
      <c r="J427"/>
      <c r="L427" s="27">
        <v>0</v>
      </c>
      <c r="M427">
        <v>0</v>
      </c>
      <c r="N427">
        <v>0</v>
      </c>
      <c r="O427" s="2">
        <v>3.87</v>
      </c>
      <c r="P427" s="2">
        <v>3.87</v>
      </c>
      <c r="Q427" s="2">
        <v>34.799999999999997</v>
      </c>
      <c r="T427" s="27">
        <v>0</v>
      </c>
      <c r="U427" s="27"/>
      <c r="V427" s="27"/>
      <c r="W427">
        <v>0</v>
      </c>
      <c r="Z427">
        <v>0</v>
      </c>
      <c r="AD427">
        <v>20</v>
      </c>
      <c r="AE427" s="57">
        <f t="shared" si="8"/>
        <v>521.19611999999995</v>
      </c>
      <c r="AF427" s="59">
        <v>0</v>
      </c>
      <c r="AG427" s="57">
        <v>0</v>
      </c>
      <c r="AH427" s="57">
        <v>0</v>
      </c>
      <c r="AI427" s="53"/>
      <c r="AL427" s="30">
        <v>1.4761904761904761</v>
      </c>
      <c r="AM427" s="30">
        <v>1.333333333333333</v>
      </c>
      <c r="AN427" s="30">
        <v>0.2857142857142857</v>
      </c>
      <c r="AO427" s="30">
        <v>0</v>
      </c>
      <c r="AP427" s="30">
        <v>0.47692307692307689</v>
      </c>
      <c r="AQ427" s="30">
        <v>0.43076923076923068</v>
      </c>
      <c r="AR427" s="30">
        <v>9.2307692307692299E-2</v>
      </c>
      <c r="AS427" s="30">
        <v>0</v>
      </c>
      <c r="AT427" s="27">
        <v>1</v>
      </c>
      <c r="AU427" s="27">
        <v>3.44</v>
      </c>
      <c r="AV427" s="27">
        <v>2.44</v>
      </c>
      <c r="AW427" s="27">
        <v>2.461904761904762</v>
      </c>
      <c r="AX427">
        <v>2.461904761904762</v>
      </c>
      <c r="AY427">
        <v>6.6545549908373571</v>
      </c>
      <c r="BC427" s="65">
        <v>10</v>
      </c>
      <c r="BG427">
        <v>0</v>
      </c>
      <c r="BH427">
        <v>0</v>
      </c>
      <c r="BI427">
        <v>0</v>
      </c>
    </row>
    <row r="428" spans="1:61" x14ac:dyDescent="0.3">
      <c r="A428" s="2" t="s">
        <v>180</v>
      </c>
      <c r="B428" s="15" t="s">
        <v>800</v>
      </c>
      <c r="C428" s="15"/>
      <c r="F428" s="2">
        <v>3.6</v>
      </c>
      <c r="G428" s="2" t="s">
        <v>354</v>
      </c>
      <c r="H428" s="11">
        <v>-1</v>
      </c>
      <c r="I428">
        <v>-1</v>
      </c>
      <c r="J428"/>
      <c r="L428" s="27">
        <v>0</v>
      </c>
      <c r="M428">
        <v>0</v>
      </c>
      <c r="N428">
        <v>0</v>
      </c>
      <c r="O428" s="2">
        <v>3.895</v>
      </c>
      <c r="P428" s="2">
        <v>3.895</v>
      </c>
      <c r="Q428" s="2">
        <v>30.46</v>
      </c>
      <c r="R428" s="2" t="s">
        <v>440</v>
      </c>
      <c r="T428" s="27">
        <v>0</v>
      </c>
      <c r="U428" s="27"/>
      <c r="V428" s="27"/>
      <c r="W428">
        <v>0</v>
      </c>
      <c r="Z428">
        <v>0</v>
      </c>
      <c r="AD428">
        <v>20</v>
      </c>
      <c r="AE428" s="57">
        <f t="shared" si="8"/>
        <v>462.1094215</v>
      </c>
      <c r="AF428" s="59">
        <v>0</v>
      </c>
      <c r="AG428" s="57">
        <v>0</v>
      </c>
      <c r="AH428" s="57">
        <v>0</v>
      </c>
      <c r="AI428" s="53"/>
      <c r="AL428" s="30">
        <v>1.882352941176471</v>
      </c>
      <c r="AM428" s="30">
        <v>2.3529411764705879</v>
      </c>
      <c r="AN428" s="30">
        <v>0.47058823529411759</v>
      </c>
      <c r="AO428" s="30">
        <v>0</v>
      </c>
      <c r="AP428" s="30">
        <v>0.4</v>
      </c>
      <c r="AQ428" s="30">
        <v>0.5</v>
      </c>
      <c r="AR428" s="30">
        <v>9.9999999999999992E-2</v>
      </c>
      <c r="AS428" s="30">
        <v>0</v>
      </c>
      <c r="AT428" s="27">
        <v>0.82</v>
      </c>
      <c r="AU428" s="27">
        <v>3.44</v>
      </c>
      <c r="AV428" s="27">
        <v>2.62</v>
      </c>
      <c r="AW428" s="27">
        <v>2.5211764705882351</v>
      </c>
      <c r="AX428">
        <v>2.521176470588236</v>
      </c>
      <c r="AY428">
        <v>5.6793405594117647</v>
      </c>
      <c r="BC428" s="65">
        <v>10</v>
      </c>
      <c r="BG428">
        <v>0</v>
      </c>
      <c r="BH428">
        <v>0</v>
      </c>
      <c r="BI428">
        <v>0</v>
      </c>
    </row>
    <row r="429" spans="1:61" x14ac:dyDescent="0.3">
      <c r="A429" s="2" t="s">
        <v>956</v>
      </c>
      <c r="B429" s="19" t="s">
        <v>958</v>
      </c>
      <c r="C429" s="15"/>
      <c r="F429" s="2">
        <v>3.65</v>
      </c>
      <c r="G429" s="2" t="s">
        <v>354</v>
      </c>
      <c r="H429" s="11">
        <v>-1</v>
      </c>
      <c r="I429">
        <v>-1</v>
      </c>
      <c r="J429"/>
      <c r="L429" s="27">
        <v>0</v>
      </c>
      <c r="M429">
        <v>0</v>
      </c>
      <c r="N429">
        <v>0</v>
      </c>
      <c r="O429" s="2">
        <v>3.84</v>
      </c>
      <c r="P429" s="2">
        <v>3.84</v>
      </c>
      <c r="Q429" s="2">
        <v>32.520000000000003</v>
      </c>
      <c r="R429" s="2" t="s">
        <v>1135</v>
      </c>
      <c r="T429" s="27">
        <v>0</v>
      </c>
      <c r="U429" s="27"/>
      <c r="V429" s="27"/>
      <c r="W429">
        <v>0</v>
      </c>
      <c r="Z429">
        <v>0</v>
      </c>
      <c r="AD429">
        <v>20</v>
      </c>
      <c r="AE429" s="57">
        <f t="shared" si="8"/>
        <v>479.52691200000004</v>
      </c>
      <c r="AF429" s="59">
        <v>0</v>
      </c>
      <c r="AG429" s="57">
        <v>0</v>
      </c>
      <c r="AH429" s="57">
        <v>0</v>
      </c>
      <c r="AI429" s="53"/>
      <c r="AL429" s="30">
        <v>1.882352941176471</v>
      </c>
      <c r="AM429" s="30">
        <v>2.3529411764705879</v>
      </c>
      <c r="AN429" s="30">
        <v>0.47058823529411759</v>
      </c>
      <c r="AO429" s="30">
        <v>0</v>
      </c>
      <c r="AP429" s="30">
        <v>0.4</v>
      </c>
      <c r="AQ429" s="30">
        <v>0.5</v>
      </c>
      <c r="AR429" s="30">
        <v>9.9999999999999992E-2</v>
      </c>
      <c r="AS429" s="30">
        <v>0</v>
      </c>
      <c r="AT429" s="27">
        <v>0.82</v>
      </c>
      <c r="AU429" s="27">
        <v>3.44</v>
      </c>
      <c r="AV429" s="27">
        <v>2.62</v>
      </c>
      <c r="AW429" s="27">
        <v>2.6023529411764699</v>
      </c>
      <c r="AX429">
        <v>2.6023529411764712</v>
      </c>
      <c r="AY429">
        <v>5.9643402149912346</v>
      </c>
      <c r="BC429" s="65">
        <v>10</v>
      </c>
      <c r="BG429">
        <v>0</v>
      </c>
      <c r="BH429">
        <v>0</v>
      </c>
      <c r="BI429">
        <v>0</v>
      </c>
    </row>
    <row r="430" spans="1:61" x14ac:dyDescent="0.3">
      <c r="A430" s="2" t="s">
        <v>957</v>
      </c>
      <c r="B430" s="19" t="s">
        <v>959</v>
      </c>
      <c r="C430" s="15"/>
      <c r="F430" s="2">
        <v>3.58</v>
      </c>
      <c r="G430" s="2" t="s">
        <v>354</v>
      </c>
      <c r="H430" s="11">
        <v>-1</v>
      </c>
      <c r="I430">
        <v>-1</v>
      </c>
      <c r="J430"/>
      <c r="L430" s="27">
        <v>0</v>
      </c>
      <c r="M430">
        <v>0</v>
      </c>
      <c r="N430">
        <v>0</v>
      </c>
      <c r="O430" s="2">
        <v>3.82</v>
      </c>
      <c r="P430" s="2">
        <v>3.82</v>
      </c>
      <c r="Q430" s="2">
        <v>14.9</v>
      </c>
      <c r="R430" s="2" t="s">
        <v>439</v>
      </c>
      <c r="T430" s="27">
        <v>0</v>
      </c>
      <c r="U430" s="27"/>
      <c r="V430" s="27"/>
      <c r="W430">
        <v>0</v>
      </c>
      <c r="Z430">
        <v>0</v>
      </c>
      <c r="AD430">
        <v>20</v>
      </c>
      <c r="AE430" s="57">
        <f t="shared" si="8"/>
        <v>217.42676</v>
      </c>
      <c r="AF430" s="59">
        <v>0</v>
      </c>
      <c r="AG430" s="57">
        <v>0</v>
      </c>
      <c r="AH430" s="57">
        <v>0</v>
      </c>
      <c r="AI430" s="53"/>
      <c r="AL430" s="30">
        <v>1.882352941176471</v>
      </c>
      <c r="AM430" s="30">
        <v>2.3529411764705879</v>
      </c>
      <c r="AN430" s="30">
        <v>0.47058823529411759</v>
      </c>
      <c r="AO430" s="30">
        <v>0</v>
      </c>
      <c r="AP430" s="30">
        <v>0.4</v>
      </c>
      <c r="AQ430" s="30">
        <v>0.5</v>
      </c>
      <c r="AR430" s="30">
        <v>9.9999999999999992E-2</v>
      </c>
      <c r="AS430" s="30">
        <v>0</v>
      </c>
      <c r="AT430" s="27">
        <v>0.82</v>
      </c>
      <c r="AU430" s="27">
        <v>3.44</v>
      </c>
      <c r="AV430" s="27">
        <v>2.62</v>
      </c>
      <c r="AW430" s="27">
        <v>2.6429411764705879</v>
      </c>
      <c r="AX430">
        <v>2.6429411764705879</v>
      </c>
      <c r="AY430">
        <v>6.1068400427809717</v>
      </c>
      <c r="BC430" s="65">
        <v>10</v>
      </c>
      <c r="BG430">
        <v>0</v>
      </c>
      <c r="BH430">
        <v>0</v>
      </c>
      <c r="BI430">
        <v>0</v>
      </c>
    </row>
    <row r="431" spans="1:61" x14ac:dyDescent="0.3">
      <c r="A431" s="2" t="s">
        <v>353</v>
      </c>
      <c r="B431" s="15" t="s">
        <v>838</v>
      </c>
      <c r="C431" s="15"/>
      <c r="F431" s="2">
        <v>3.55</v>
      </c>
      <c r="G431" s="2" t="s">
        <v>354</v>
      </c>
      <c r="H431" s="11">
        <v>-1</v>
      </c>
      <c r="I431">
        <v>-1</v>
      </c>
      <c r="J431"/>
      <c r="L431" s="27">
        <v>0</v>
      </c>
      <c r="M431">
        <v>0</v>
      </c>
      <c r="N431">
        <v>0</v>
      </c>
      <c r="O431" s="2">
        <v>3.8050000000000002</v>
      </c>
      <c r="P431" s="2">
        <v>3.8050000000000002</v>
      </c>
      <c r="Q431" s="2">
        <v>27.44</v>
      </c>
      <c r="R431" s="2" t="s">
        <v>1135</v>
      </c>
      <c r="T431" s="27">
        <v>0</v>
      </c>
      <c r="U431" s="27"/>
      <c r="V431" s="27"/>
      <c r="W431">
        <v>0</v>
      </c>
      <c r="Z431">
        <v>0</v>
      </c>
      <c r="AD431">
        <v>20</v>
      </c>
      <c r="AE431" s="57">
        <f t="shared" si="8"/>
        <v>397.27700600000003</v>
      </c>
      <c r="AF431" s="59">
        <v>0</v>
      </c>
      <c r="AG431" s="57">
        <v>0</v>
      </c>
      <c r="AH431" s="57">
        <v>0</v>
      </c>
      <c r="AI431" s="53"/>
      <c r="AL431" s="30">
        <v>1.882352941176471</v>
      </c>
      <c r="AM431" s="30">
        <v>2.3529411764705879</v>
      </c>
      <c r="AN431" s="30">
        <v>0.47058823529411759</v>
      </c>
      <c r="AO431" s="30">
        <v>0</v>
      </c>
      <c r="AP431" s="30">
        <v>0.4</v>
      </c>
      <c r="AQ431" s="30">
        <v>0.5</v>
      </c>
      <c r="AR431" s="30">
        <v>9.9999999999999992E-2</v>
      </c>
      <c r="AS431" s="30">
        <v>0</v>
      </c>
      <c r="AT431" s="27">
        <v>1.1000000000000001</v>
      </c>
      <c r="AU431" s="27">
        <v>3.44</v>
      </c>
      <c r="AV431" s="27">
        <v>2.34</v>
      </c>
      <c r="AW431" s="27">
        <v>2.6835294117647059</v>
      </c>
      <c r="AX431">
        <v>2.6835294117647059</v>
      </c>
      <c r="AY431">
        <v>6.2493398705707062</v>
      </c>
      <c r="BC431" s="65">
        <v>10</v>
      </c>
      <c r="BG431">
        <v>0</v>
      </c>
      <c r="BH431">
        <v>0</v>
      </c>
      <c r="BI431">
        <v>0</v>
      </c>
    </row>
    <row r="432" spans="1:61" x14ac:dyDescent="0.3">
      <c r="A432" s="2" t="s">
        <v>142</v>
      </c>
      <c r="B432" s="36" t="s">
        <v>770</v>
      </c>
      <c r="C432" s="36"/>
      <c r="F432" s="2">
        <v>4.3600000000000003</v>
      </c>
      <c r="G432" s="2" t="s">
        <v>357</v>
      </c>
      <c r="H432" s="37">
        <v>-1</v>
      </c>
      <c r="I432" s="2">
        <v>-1</v>
      </c>
      <c r="J432" s="2" t="s">
        <v>1168</v>
      </c>
      <c r="L432" s="31">
        <v>0</v>
      </c>
      <c r="M432">
        <v>0</v>
      </c>
      <c r="N432">
        <v>1</v>
      </c>
      <c r="O432" s="2">
        <v>3.89</v>
      </c>
      <c r="P432" s="2">
        <v>3.89</v>
      </c>
      <c r="Q432" s="2">
        <v>10.48</v>
      </c>
      <c r="R432" s="2" t="s">
        <v>440</v>
      </c>
      <c r="T432" s="31">
        <v>0</v>
      </c>
      <c r="W432">
        <v>0</v>
      </c>
      <c r="Z432">
        <v>3.88</v>
      </c>
      <c r="AA432">
        <v>3.88</v>
      </c>
      <c r="AB432">
        <v>10.66</v>
      </c>
      <c r="AD432" s="2">
        <v>14</v>
      </c>
      <c r="AE432" s="57">
        <f t="shared" si="8"/>
        <v>158.58440800000002</v>
      </c>
      <c r="AF432" s="59">
        <v>0</v>
      </c>
      <c r="AG432" s="57">
        <v>0</v>
      </c>
      <c r="AH432" s="57">
        <v>160.479904</v>
      </c>
      <c r="AK432" s="54">
        <v>8.7238337331009372E-2</v>
      </c>
      <c r="AL432" s="2">
        <v>1.9090909090909089</v>
      </c>
      <c r="AM432" s="2">
        <v>2.545454545454545</v>
      </c>
      <c r="AN432" s="2">
        <v>0.54545454545454541</v>
      </c>
      <c r="AO432" s="2">
        <v>2.9090909090909092</v>
      </c>
      <c r="AP432" s="2">
        <v>0.2413793103448276</v>
      </c>
      <c r="AQ432" s="2">
        <v>0.32183908045977011</v>
      </c>
      <c r="AR432" s="2">
        <v>6.8965517241379309E-2</v>
      </c>
      <c r="AS432" s="2">
        <v>0.36781609195402298</v>
      </c>
      <c r="AT432" s="31">
        <v>1.1399999999999999</v>
      </c>
      <c r="AU432" s="31">
        <v>3.44</v>
      </c>
      <c r="AV432" s="31">
        <v>2.2999999999999998</v>
      </c>
      <c r="AW432" s="31">
        <v>2.7654545454545452</v>
      </c>
      <c r="AX432" s="2">
        <v>2.7654545454545461</v>
      </c>
      <c r="AY432" s="2">
        <v>6.4215922727137267</v>
      </c>
      <c r="BB432" s="62">
        <v>0</v>
      </c>
      <c r="BC432" s="65">
        <v>7</v>
      </c>
      <c r="BF432" s="65">
        <v>4.3619168665504693E-2</v>
      </c>
      <c r="BG432">
        <v>8.7238337331009372E-2</v>
      </c>
      <c r="BH432">
        <v>4.3619168665504693E-2</v>
      </c>
      <c r="BI432">
        <v>0</v>
      </c>
    </row>
    <row r="433" spans="1:61" x14ac:dyDescent="0.3">
      <c r="A433" s="2" t="s">
        <v>355</v>
      </c>
      <c r="B433" s="15" t="s">
        <v>839</v>
      </c>
      <c r="C433" s="15"/>
      <c r="F433" s="2">
        <v>4.49</v>
      </c>
      <c r="G433" s="2" t="s">
        <v>357</v>
      </c>
      <c r="H433" s="11">
        <v>-1</v>
      </c>
      <c r="I433">
        <v>-1</v>
      </c>
      <c r="J433" t="s">
        <v>1184</v>
      </c>
      <c r="L433" s="27">
        <v>0</v>
      </c>
      <c r="M433">
        <v>0</v>
      </c>
      <c r="N433">
        <v>0</v>
      </c>
      <c r="O433" s="2">
        <v>-1</v>
      </c>
      <c r="T433" s="27">
        <v>0</v>
      </c>
      <c r="U433"/>
      <c r="V433"/>
      <c r="W433">
        <v>0</v>
      </c>
      <c r="Z433">
        <v>0</v>
      </c>
      <c r="AD433">
        <v>14</v>
      </c>
      <c r="AE433" s="57">
        <f t="shared" si="8"/>
        <v>0</v>
      </c>
      <c r="AF433" s="59">
        <v>0</v>
      </c>
      <c r="AG433" s="57">
        <v>0</v>
      </c>
      <c r="AH433" s="57">
        <v>0</v>
      </c>
      <c r="AL433" s="30">
        <v>1.9090909090909089</v>
      </c>
      <c r="AM433" s="30">
        <v>2.545454545454545</v>
      </c>
      <c r="AN433" s="30">
        <v>0.54545454545454541</v>
      </c>
      <c r="AO433" s="30">
        <v>2.9090909090909092</v>
      </c>
      <c r="AP433" s="30">
        <v>0.2413793103448276</v>
      </c>
      <c r="AQ433" s="30">
        <v>0.32183908045977011</v>
      </c>
      <c r="AR433" s="30">
        <v>6.8965517241379309E-2</v>
      </c>
      <c r="AS433" s="30">
        <v>0.36781609195402298</v>
      </c>
      <c r="AT433" s="27">
        <v>0.98</v>
      </c>
      <c r="AU433" s="27">
        <v>3.44</v>
      </c>
      <c r="AV433" s="27">
        <v>2.46</v>
      </c>
      <c r="AW433" s="27">
        <v>2.6545454545454539</v>
      </c>
      <c r="AX433">
        <v>2.6545454545454539</v>
      </c>
      <c r="AY433">
        <v>6.0423528007272722</v>
      </c>
      <c r="BC433" s="65">
        <v>7</v>
      </c>
      <c r="BG433">
        <v>0</v>
      </c>
      <c r="BH433">
        <v>0</v>
      </c>
      <c r="BI433">
        <v>0</v>
      </c>
    </row>
    <row r="434" spans="1:61" x14ac:dyDescent="0.3">
      <c r="A434" s="2" t="s">
        <v>143</v>
      </c>
      <c r="B434" s="15" t="s">
        <v>771</v>
      </c>
      <c r="C434" s="15"/>
      <c r="F434" s="2">
        <v>4.38</v>
      </c>
      <c r="G434" s="2" t="s">
        <v>357</v>
      </c>
      <c r="H434" s="11">
        <v>-1</v>
      </c>
      <c r="I434">
        <v>-1</v>
      </c>
      <c r="J434" t="s">
        <v>1185</v>
      </c>
      <c r="L434" s="27">
        <v>0</v>
      </c>
      <c r="M434">
        <v>0</v>
      </c>
      <c r="N434">
        <v>0</v>
      </c>
      <c r="O434" s="2">
        <v>-1</v>
      </c>
      <c r="Q434" s="2">
        <v>21.024000000000001</v>
      </c>
      <c r="T434" s="27">
        <v>0</v>
      </c>
      <c r="U434"/>
      <c r="V434"/>
      <c r="W434">
        <v>0</v>
      </c>
      <c r="Z434">
        <v>0</v>
      </c>
      <c r="AD434">
        <v>14</v>
      </c>
      <c r="AE434" s="57">
        <f t="shared" si="8"/>
        <v>0</v>
      </c>
      <c r="AF434" s="59">
        <v>0</v>
      </c>
      <c r="AG434" s="57">
        <v>0</v>
      </c>
      <c r="AH434" s="57">
        <v>0</v>
      </c>
      <c r="AL434" s="30">
        <v>1.9090909090909089</v>
      </c>
      <c r="AM434" s="30">
        <v>2.545454545454545</v>
      </c>
      <c r="AN434" s="30">
        <v>0.54545454545454541</v>
      </c>
      <c r="AO434" s="30">
        <v>2.9090909090909092</v>
      </c>
      <c r="AP434" s="30">
        <v>0.2413793103448276</v>
      </c>
      <c r="AQ434" s="30">
        <v>0.32183908045977011</v>
      </c>
      <c r="AR434" s="30">
        <v>6.8965517241379309E-2</v>
      </c>
      <c r="AS434" s="30">
        <v>0.36781609195402298</v>
      </c>
      <c r="AT434" s="27">
        <v>0.93</v>
      </c>
      <c r="AU434" s="27">
        <v>3.44</v>
      </c>
      <c r="AV434" s="27">
        <v>2.5099999999999998</v>
      </c>
      <c r="AW434" s="27">
        <v>2.65</v>
      </c>
      <c r="AX434">
        <v>2.649999999999999</v>
      </c>
      <c r="AY434">
        <v>6.0276818459090906</v>
      </c>
      <c r="BC434" s="65">
        <v>7</v>
      </c>
      <c r="BG434">
        <v>0</v>
      </c>
      <c r="BH434">
        <v>0</v>
      </c>
      <c r="BI434">
        <v>0</v>
      </c>
    </row>
    <row r="435" spans="1:61" x14ac:dyDescent="0.3">
      <c r="A435" s="2" t="s">
        <v>356</v>
      </c>
      <c r="B435" s="15" t="s">
        <v>840</v>
      </c>
      <c r="C435" s="15"/>
      <c r="F435" s="2">
        <v>4.38</v>
      </c>
      <c r="G435" s="2" t="s">
        <v>357</v>
      </c>
      <c r="H435" s="11">
        <v>-1</v>
      </c>
      <c r="I435">
        <v>-1</v>
      </c>
      <c r="J435" t="s">
        <v>1186</v>
      </c>
      <c r="L435" s="27">
        <v>0</v>
      </c>
      <c r="M435">
        <v>0</v>
      </c>
      <c r="N435">
        <v>0</v>
      </c>
      <c r="O435" s="2">
        <v>-1</v>
      </c>
      <c r="T435" s="27">
        <v>0</v>
      </c>
      <c r="U435"/>
      <c r="V435"/>
      <c r="W435">
        <v>0</v>
      </c>
      <c r="Z435">
        <v>0</v>
      </c>
      <c r="AD435">
        <v>14</v>
      </c>
      <c r="AE435" s="57">
        <f t="shared" si="8"/>
        <v>0</v>
      </c>
      <c r="AF435" s="59">
        <v>0</v>
      </c>
      <c r="AG435" s="57">
        <v>0</v>
      </c>
      <c r="AH435" s="57">
        <v>0</v>
      </c>
      <c r="AL435" s="30">
        <v>1.9090909090909089</v>
      </c>
      <c r="AM435" s="30">
        <v>2.545454545454545</v>
      </c>
      <c r="AN435" s="30">
        <v>0.54545454545454541</v>
      </c>
      <c r="AO435" s="30">
        <v>2.9090909090909092</v>
      </c>
      <c r="AP435" s="30">
        <v>0.2413793103448276</v>
      </c>
      <c r="AQ435" s="30">
        <v>0.32183908045977011</v>
      </c>
      <c r="AR435" s="30">
        <v>6.8965517241379309E-2</v>
      </c>
      <c r="AS435" s="30">
        <v>0.36781609195402298</v>
      </c>
      <c r="AT435" s="27">
        <v>0.82</v>
      </c>
      <c r="AU435" s="27">
        <v>3.44</v>
      </c>
      <c r="AV435" s="27">
        <v>2.62</v>
      </c>
      <c r="AW435" s="27">
        <v>2.64</v>
      </c>
      <c r="AX435">
        <v>2.64</v>
      </c>
      <c r="AY435">
        <v>5.9892781936363626</v>
      </c>
      <c r="BC435" s="65">
        <v>7</v>
      </c>
      <c r="BG435">
        <v>0</v>
      </c>
      <c r="BH435">
        <v>0</v>
      </c>
      <c r="BI435">
        <v>0</v>
      </c>
    </row>
    <row r="436" spans="1:61" x14ac:dyDescent="0.3">
      <c r="A436" s="2" t="s">
        <v>12</v>
      </c>
      <c r="B436" s="15" t="s">
        <v>701</v>
      </c>
      <c r="C436" s="15"/>
      <c r="F436" s="2">
        <v>4.54</v>
      </c>
      <c r="G436" s="2" t="s">
        <v>357</v>
      </c>
      <c r="H436" s="11">
        <v>-1</v>
      </c>
      <c r="I436">
        <v>-1</v>
      </c>
      <c r="J436" t="s">
        <v>1149</v>
      </c>
      <c r="L436" s="27">
        <v>0</v>
      </c>
      <c r="M436">
        <v>0</v>
      </c>
      <c r="N436">
        <v>1</v>
      </c>
      <c r="O436" s="2">
        <v>-1</v>
      </c>
      <c r="T436" s="27">
        <v>0</v>
      </c>
      <c r="U436"/>
      <c r="V436"/>
      <c r="W436">
        <v>0</v>
      </c>
      <c r="Z436">
        <v>3.8445</v>
      </c>
      <c r="AA436">
        <v>3.8445</v>
      </c>
      <c r="AB436">
        <v>11.03</v>
      </c>
      <c r="AD436">
        <v>14</v>
      </c>
      <c r="AE436" s="57">
        <f t="shared" si="8"/>
        <v>0</v>
      </c>
      <c r="AF436" s="59">
        <v>0</v>
      </c>
      <c r="AG436" s="57">
        <v>0</v>
      </c>
      <c r="AH436" s="57">
        <v>163.0253881575</v>
      </c>
      <c r="AK436" s="54">
        <v>8.5876194856683907E-2</v>
      </c>
      <c r="AL436" s="30">
        <v>1.9090909090909089</v>
      </c>
      <c r="AM436" s="30">
        <v>2.545454545454545</v>
      </c>
      <c r="AN436" s="30">
        <v>0.54545454545454541</v>
      </c>
      <c r="AO436" s="30">
        <v>2.9090909090909092</v>
      </c>
      <c r="AP436" s="30">
        <v>0.2413793103448276</v>
      </c>
      <c r="AQ436" s="30">
        <v>0.32183908045977011</v>
      </c>
      <c r="AR436" s="30">
        <v>6.8965517241379309E-2</v>
      </c>
      <c r="AS436" s="30">
        <v>0.36781609195402298</v>
      </c>
      <c r="AT436" s="27">
        <v>0.82</v>
      </c>
      <c r="AU436" s="27">
        <v>3.44</v>
      </c>
      <c r="AV436" s="27">
        <v>2.62</v>
      </c>
      <c r="AW436" s="27">
        <v>2.64</v>
      </c>
      <c r="AX436">
        <v>2.64</v>
      </c>
      <c r="AY436">
        <v>5.9811382595454541</v>
      </c>
      <c r="BB436" s="62">
        <v>0.53809297903977493</v>
      </c>
      <c r="BC436" s="65">
        <v>7</v>
      </c>
      <c r="BF436" s="65">
        <v>4.2938097428341947E-2</v>
      </c>
      <c r="BG436">
        <v>8.5876194856683907E-2</v>
      </c>
      <c r="BH436">
        <v>4.2938097428341947E-2</v>
      </c>
      <c r="BI436">
        <v>0.53809297903977493</v>
      </c>
    </row>
    <row r="437" spans="1:61" x14ac:dyDescent="0.3">
      <c r="A437" s="2" t="s">
        <v>144</v>
      </c>
      <c r="B437" s="15" t="s">
        <v>772</v>
      </c>
      <c r="C437" s="15"/>
      <c r="F437" s="2">
        <v>4.4000000000000004</v>
      </c>
      <c r="G437" s="2" t="s">
        <v>357</v>
      </c>
      <c r="H437" s="11">
        <v>-1</v>
      </c>
      <c r="I437">
        <v>-1</v>
      </c>
      <c r="J437" t="s">
        <v>1187</v>
      </c>
      <c r="L437" s="27">
        <v>0</v>
      </c>
      <c r="M437">
        <v>0</v>
      </c>
      <c r="N437">
        <v>0</v>
      </c>
      <c r="O437" s="2">
        <v>-1</v>
      </c>
      <c r="T437" s="27">
        <v>0</v>
      </c>
      <c r="U437"/>
      <c r="V437"/>
      <c r="W437">
        <v>0</v>
      </c>
      <c r="Z437">
        <v>0</v>
      </c>
      <c r="AD437">
        <v>14</v>
      </c>
      <c r="AE437" s="57">
        <f t="shared" si="8"/>
        <v>0</v>
      </c>
      <c r="AF437" s="59">
        <v>0</v>
      </c>
      <c r="AG437" s="57">
        <v>0</v>
      </c>
      <c r="AH437" s="57">
        <v>0</v>
      </c>
      <c r="AL437" s="30">
        <v>1.9090909090909089</v>
      </c>
      <c r="AM437" s="30">
        <v>2.545454545454545</v>
      </c>
      <c r="AN437" s="30">
        <v>0.54545454545454541</v>
      </c>
      <c r="AO437" s="30">
        <v>2.9090909090909092</v>
      </c>
      <c r="AP437" s="30">
        <v>0.2413793103448276</v>
      </c>
      <c r="AQ437" s="30">
        <v>0.32183908045977011</v>
      </c>
      <c r="AR437" s="30">
        <v>6.8965517241379309E-2</v>
      </c>
      <c r="AS437" s="30">
        <v>0.36781609195402298</v>
      </c>
      <c r="AT437" s="27">
        <v>0.79</v>
      </c>
      <c r="AU437" s="27">
        <v>3.44</v>
      </c>
      <c r="AV437" s="27">
        <v>2.65</v>
      </c>
      <c r="AW437" s="27">
        <v>2.6372727272727272</v>
      </c>
      <c r="AX437">
        <v>2.6372727272727272</v>
      </c>
      <c r="AY437">
        <v>5.967615153519545</v>
      </c>
      <c r="BC437" s="65">
        <v>7</v>
      </c>
      <c r="BG437">
        <v>0</v>
      </c>
      <c r="BH437">
        <v>0</v>
      </c>
      <c r="BI437">
        <v>0</v>
      </c>
    </row>
    <row r="438" spans="1:61" x14ac:dyDescent="0.3">
      <c r="A438" s="2" t="s">
        <v>63</v>
      </c>
      <c r="B438" s="15" t="s">
        <v>777</v>
      </c>
      <c r="C438" s="15"/>
      <c r="F438" s="2">
        <v>3.5</v>
      </c>
      <c r="G438" s="2" t="s">
        <v>361</v>
      </c>
      <c r="H438" s="11">
        <v>-1</v>
      </c>
      <c r="I438">
        <v>-1</v>
      </c>
      <c r="J438"/>
      <c r="L438" s="27">
        <v>0</v>
      </c>
      <c r="M438">
        <v>0</v>
      </c>
      <c r="N438">
        <v>0</v>
      </c>
      <c r="O438" s="2">
        <v>3.82</v>
      </c>
      <c r="P438" s="2">
        <v>3.82</v>
      </c>
      <c r="Q438" s="2">
        <v>16</v>
      </c>
      <c r="R438" s="2" t="s">
        <v>523</v>
      </c>
      <c r="S438" s="2">
        <v>16</v>
      </c>
      <c r="T438" s="27">
        <v>0</v>
      </c>
      <c r="U438"/>
      <c r="V438"/>
      <c r="W438">
        <v>0</v>
      </c>
      <c r="Z438">
        <v>0</v>
      </c>
      <c r="AD438">
        <v>20</v>
      </c>
      <c r="AE438" s="57">
        <f t="shared" si="8"/>
        <v>233.47839999999999</v>
      </c>
      <c r="AF438" s="59">
        <v>0</v>
      </c>
      <c r="AG438" s="57">
        <v>0</v>
      </c>
      <c r="AH438" s="57">
        <v>0</v>
      </c>
      <c r="AL438" s="30">
        <v>1.75</v>
      </c>
      <c r="AM438" s="30">
        <v>2.5</v>
      </c>
      <c r="AN438" s="30">
        <v>0.75</v>
      </c>
      <c r="AO438" s="30">
        <v>0</v>
      </c>
      <c r="AP438" s="30">
        <v>0.35</v>
      </c>
      <c r="AQ438" s="30">
        <v>0.5</v>
      </c>
      <c r="AR438" s="30">
        <v>0.15</v>
      </c>
      <c r="AS438" s="30">
        <v>0</v>
      </c>
      <c r="AT438" s="27">
        <v>1</v>
      </c>
      <c r="AU438" s="27">
        <v>3.44</v>
      </c>
      <c r="AV438" s="27">
        <v>2.44</v>
      </c>
      <c r="AW438" s="27">
        <v>2.7124999999999999</v>
      </c>
      <c r="AX438">
        <v>2.7124999999999999</v>
      </c>
      <c r="AY438">
        <v>6.264025610615688</v>
      </c>
      <c r="BC438" s="65">
        <v>10</v>
      </c>
      <c r="BG438">
        <v>0</v>
      </c>
      <c r="BH438">
        <v>0</v>
      </c>
      <c r="BI438">
        <v>0</v>
      </c>
    </row>
    <row r="439" spans="1:61" x14ac:dyDescent="0.3">
      <c r="A439" s="2" t="s">
        <v>366</v>
      </c>
      <c r="B439" s="20" t="s">
        <v>1028</v>
      </c>
      <c r="C439" s="15"/>
      <c r="F439" s="2">
        <v>3.62</v>
      </c>
      <c r="G439" s="2" t="s">
        <v>361</v>
      </c>
      <c r="H439" s="11">
        <v>-1</v>
      </c>
      <c r="I439">
        <v>-1</v>
      </c>
      <c r="J439"/>
      <c r="L439" s="27">
        <v>0</v>
      </c>
      <c r="M439">
        <v>0</v>
      </c>
      <c r="N439">
        <v>0</v>
      </c>
      <c r="O439" s="2">
        <v>3.86</v>
      </c>
      <c r="P439" s="2">
        <v>3.86</v>
      </c>
      <c r="Q439" s="2">
        <v>25.4</v>
      </c>
      <c r="R439" s="2" t="s">
        <v>523</v>
      </c>
      <c r="S439" s="2">
        <v>25.4</v>
      </c>
      <c r="T439" s="27">
        <v>0</v>
      </c>
      <c r="U439"/>
      <c r="V439"/>
      <c r="W439">
        <v>0</v>
      </c>
      <c r="Z439">
        <v>0</v>
      </c>
      <c r="AD439">
        <v>20</v>
      </c>
      <c r="AE439" s="57">
        <f t="shared" si="8"/>
        <v>378.44983999999999</v>
      </c>
      <c r="AF439" s="59">
        <v>0</v>
      </c>
      <c r="AG439" s="57">
        <v>0</v>
      </c>
      <c r="AH439" s="57">
        <v>0</v>
      </c>
      <c r="AL439" s="30">
        <v>1.53125</v>
      </c>
      <c r="AM439" s="30">
        <v>1.59375</v>
      </c>
      <c r="AN439" s="30">
        <v>0.375</v>
      </c>
      <c r="AO439" s="30">
        <v>0</v>
      </c>
      <c r="AP439" s="30">
        <v>0.4375</v>
      </c>
      <c r="AQ439" s="30">
        <v>0.45535714285714279</v>
      </c>
      <c r="AR439" s="30">
        <v>0.1071428571428571</v>
      </c>
      <c r="AS439" s="30">
        <v>0</v>
      </c>
      <c r="AT439" s="27">
        <v>1</v>
      </c>
      <c r="AU439" s="27">
        <v>3.44</v>
      </c>
      <c r="AV439" s="27">
        <v>2.44</v>
      </c>
      <c r="AW439" s="27">
        <v>2.5262500000000001</v>
      </c>
      <c r="AX439">
        <v>2.5262500000000001</v>
      </c>
      <c r="AY439">
        <v>6.6075924153816246</v>
      </c>
      <c r="BC439" s="65">
        <v>10</v>
      </c>
      <c r="BG439">
        <v>0</v>
      </c>
      <c r="BH439">
        <v>0</v>
      </c>
      <c r="BI439">
        <v>0</v>
      </c>
    </row>
    <row r="440" spans="1:61" x14ac:dyDescent="0.3">
      <c r="A440" s="2" t="s">
        <v>347</v>
      </c>
      <c r="B440" s="20" t="s">
        <v>1029</v>
      </c>
      <c r="C440" s="15"/>
      <c r="F440" s="2">
        <v>3.5</v>
      </c>
      <c r="G440" s="2" t="s">
        <v>361</v>
      </c>
      <c r="H440" s="11">
        <v>-1</v>
      </c>
      <c r="I440">
        <v>-1</v>
      </c>
      <c r="J440"/>
      <c r="L440" s="27">
        <v>0</v>
      </c>
      <c r="M440">
        <v>0</v>
      </c>
      <c r="N440">
        <v>0</v>
      </c>
      <c r="O440" s="2">
        <v>3.86</v>
      </c>
      <c r="P440" s="2">
        <v>3.86</v>
      </c>
      <c r="Q440" s="2">
        <v>35.799999999999997</v>
      </c>
      <c r="R440" s="2" t="s">
        <v>523</v>
      </c>
      <c r="S440" s="2">
        <v>17.899999999999999</v>
      </c>
      <c r="T440" s="27">
        <v>0</v>
      </c>
      <c r="U440"/>
      <c r="V440"/>
      <c r="W440">
        <v>0</v>
      </c>
      <c r="Z440">
        <v>0</v>
      </c>
      <c r="AD440">
        <v>22</v>
      </c>
      <c r="AE440" s="57">
        <f t="shared" si="8"/>
        <v>533.40567999999996</v>
      </c>
      <c r="AF440" s="59">
        <v>0</v>
      </c>
      <c r="AG440" s="57">
        <v>0</v>
      </c>
      <c r="AH440" s="57">
        <v>0</v>
      </c>
      <c r="AL440" s="30">
        <v>1.6</v>
      </c>
      <c r="AM440" s="30">
        <v>1.92</v>
      </c>
      <c r="AN440" s="30">
        <v>0.48</v>
      </c>
      <c r="AO440" s="30">
        <v>0</v>
      </c>
      <c r="AP440" s="30">
        <v>0.4</v>
      </c>
      <c r="AQ440" s="30">
        <v>0.48</v>
      </c>
      <c r="AR440" s="30">
        <v>0.12</v>
      </c>
      <c r="AS440" s="30">
        <v>0</v>
      </c>
      <c r="AT440" s="27">
        <v>1</v>
      </c>
      <c r="AU440" s="27">
        <v>3.44</v>
      </c>
      <c r="AV440" s="27">
        <v>2.44</v>
      </c>
      <c r="AW440" s="27">
        <v>2.6055999999999999</v>
      </c>
      <c r="AX440">
        <v>2.6055999999999999</v>
      </c>
      <c r="AY440">
        <v>6.5338195732382802</v>
      </c>
      <c r="BC440" s="65">
        <v>11</v>
      </c>
      <c r="BG440">
        <v>0</v>
      </c>
      <c r="BH440">
        <v>0</v>
      </c>
      <c r="BI440">
        <v>0</v>
      </c>
    </row>
    <row r="441" spans="1:61" x14ac:dyDescent="0.3">
      <c r="A441" s="2" t="s">
        <v>358</v>
      </c>
      <c r="B441" s="15" t="s">
        <v>841</v>
      </c>
      <c r="C441" s="15"/>
      <c r="F441" s="2">
        <v>3.44</v>
      </c>
      <c r="G441" s="2" t="s">
        <v>361</v>
      </c>
      <c r="H441" s="11">
        <v>-1</v>
      </c>
      <c r="I441">
        <v>-1</v>
      </c>
      <c r="J441"/>
      <c r="L441" s="27">
        <v>0</v>
      </c>
      <c r="M441">
        <v>0</v>
      </c>
      <c r="N441">
        <v>0</v>
      </c>
      <c r="O441" s="2">
        <v>3.79</v>
      </c>
      <c r="P441" s="2">
        <v>3.79</v>
      </c>
      <c r="Q441" s="2">
        <v>27.2</v>
      </c>
      <c r="R441" s="2" t="s">
        <v>523</v>
      </c>
      <c r="S441" s="2">
        <v>13.6</v>
      </c>
      <c r="T441" s="27">
        <v>0</v>
      </c>
      <c r="U441"/>
      <c r="V441"/>
      <c r="W441">
        <v>0</v>
      </c>
      <c r="Z441">
        <v>0</v>
      </c>
      <c r="AD441">
        <v>20</v>
      </c>
      <c r="AE441" s="57">
        <f t="shared" si="8"/>
        <v>390.70352000000003</v>
      </c>
      <c r="AF441" s="59">
        <v>0</v>
      </c>
      <c r="AG441" s="57">
        <v>0</v>
      </c>
      <c r="AH441" s="57">
        <v>0</v>
      </c>
      <c r="AL441" s="30">
        <v>1.9375</v>
      </c>
      <c r="AM441" s="30">
        <v>2.5</v>
      </c>
      <c r="AN441" s="30">
        <v>0.5</v>
      </c>
      <c r="AO441" s="30">
        <v>0</v>
      </c>
      <c r="AP441" s="30">
        <v>0.39240506329113922</v>
      </c>
      <c r="AQ441" s="30">
        <v>0.50632911392405067</v>
      </c>
      <c r="AR441" s="30">
        <v>0.1012658227848101</v>
      </c>
      <c r="AS441" s="30">
        <v>0</v>
      </c>
      <c r="AT441" s="27">
        <v>1.1000000000000001</v>
      </c>
      <c r="AU441" s="27">
        <v>3.44</v>
      </c>
      <c r="AV441" s="27">
        <v>2.34</v>
      </c>
      <c r="AW441" s="27">
        <v>2.7137500000000001</v>
      </c>
      <c r="AX441">
        <v>2.7137500000000001</v>
      </c>
      <c r="AY441">
        <v>6.1913913437406878</v>
      </c>
      <c r="BC441" s="65">
        <v>10</v>
      </c>
      <c r="BG441">
        <v>0</v>
      </c>
      <c r="BH441">
        <v>0</v>
      </c>
      <c r="BI441">
        <v>0</v>
      </c>
    </row>
    <row r="442" spans="1:61" x14ac:dyDescent="0.3">
      <c r="A442" s="2" t="s">
        <v>359</v>
      </c>
      <c r="B442" s="20" t="s">
        <v>1030</v>
      </c>
      <c r="C442" s="15"/>
      <c r="F442" s="2">
        <v>3.39</v>
      </c>
      <c r="G442" s="2" t="s">
        <v>361</v>
      </c>
      <c r="H442" s="11">
        <v>-1</v>
      </c>
      <c r="I442">
        <v>-1</v>
      </c>
      <c r="J442"/>
      <c r="L442" s="27">
        <v>0</v>
      </c>
      <c r="M442">
        <v>0</v>
      </c>
      <c r="N442">
        <v>0</v>
      </c>
      <c r="O442" s="2">
        <v>3.82</v>
      </c>
      <c r="P442" s="2">
        <v>3.82</v>
      </c>
      <c r="Q442" s="2">
        <v>20.2</v>
      </c>
      <c r="R442" s="2" t="s">
        <v>523</v>
      </c>
      <c r="S442" s="2">
        <v>20.2</v>
      </c>
      <c r="T442" s="27">
        <v>0</v>
      </c>
      <c r="U442"/>
      <c r="V442"/>
      <c r="W442">
        <v>0</v>
      </c>
      <c r="Z442">
        <v>0</v>
      </c>
      <c r="AD442">
        <v>20</v>
      </c>
      <c r="AE442" s="57">
        <f t="shared" si="8"/>
        <v>294.76648</v>
      </c>
      <c r="AF442" s="59">
        <v>0</v>
      </c>
      <c r="AG442" s="57">
        <v>0</v>
      </c>
      <c r="AH442" s="57">
        <v>0</v>
      </c>
      <c r="AL442" s="30">
        <v>1.6923076923076921</v>
      </c>
      <c r="AM442" s="30">
        <v>1.8076923076923079</v>
      </c>
      <c r="AN442" s="30">
        <v>0.30769230769230771</v>
      </c>
      <c r="AO442" s="30">
        <v>0</v>
      </c>
      <c r="AP442" s="30">
        <v>0.44444444444444448</v>
      </c>
      <c r="AQ442" s="30">
        <v>0.47474747474747481</v>
      </c>
      <c r="AR442" s="30">
        <v>8.0808080808080815E-2</v>
      </c>
      <c r="AS442" s="30">
        <v>0</v>
      </c>
      <c r="AT442" s="27">
        <v>1.1000000000000001</v>
      </c>
      <c r="AU442" s="27">
        <v>3.44</v>
      </c>
      <c r="AV442" s="27">
        <v>2.34</v>
      </c>
      <c r="AW442" s="27">
        <v>2.5753846153846158</v>
      </c>
      <c r="AX442">
        <v>2.5753846153846149</v>
      </c>
      <c r="AY442">
        <v>6.5020131619541548</v>
      </c>
      <c r="BC442" s="65">
        <v>10</v>
      </c>
      <c r="BG442">
        <v>0</v>
      </c>
      <c r="BH442">
        <v>0</v>
      </c>
      <c r="BI442">
        <v>0</v>
      </c>
    </row>
    <row r="443" spans="1:61" x14ac:dyDescent="0.3">
      <c r="A443" s="2" t="s">
        <v>360</v>
      </c>
      <c r="B443" s="20" t="s">
        <v>1031</v>
      </c>
      <c r="C443" s="15"/>
      <c r="F443" s="2">
        <v>3.41</v>
      </c>
      <c r="G443" s="2" t="s">
        <v>361</v>
      </c>
      <c r="H443" s="11">
        <v>-1</v>
      </c>
      <c r="I443">
        <v>-1</v>
      </c>
      <c r="J443"/>
      <c r="L443" s="27">
        <v>0</v>
      </c>
      <c r="M443">
        <v>0</v>
      </c>
      <c r="N443">
        <v>0</v>
      </c>
      <c r="O443" s="2">
        <v>3.83</v>
      </c>
      <c r="P443" s="2">
        <v>3.83</v>
      </c>
      <c r="Q443" s="2">
        <v>39.5</v>
      </c>
      <c r="R443" s="2" t="s">
        <v>523</v>
      </c>
      <c r="S443" s="2">
        <v>19.8</v>
      </c>
      <c r="T443" s="27">
        <v>0</v>
      </c>
      <c r="U443"/>
      <c r="V443"/>
      <c r="W443">
        <v>0</v>
      </c>
      <c r="Z443">
        <v>0</v>
      </c>
      <c r="AD443">
        <v>22</v>
      </c>
      <c r="AE443" s="57">
        <f t="shared" si="8"/>
        <v>579.42155000000002</v>
      </c>
      <c r="AF443" s="59">
        <v>0</v>
      </c>
      <c r="AG443" s="57">
        <v>0</v>
      </c>
      <c r="AH443" s="57">
        <v>0</v>
      </c>
      <c r="AL443" s="30">
        <v>1.72</v>
      </c>
      <c r="AM443" s="30">
        <v>1.92</v>
      </c>
      <c r="AN443" s="30">
        <v>0.32</v>
      </c>
      <c r="AO443" s="30">
        <v>0</v>
      </c>
      <c r="AP443" s="30">
        <v>0.43434343434343442</v>
      </c>
      <c r="AQ443" s="30">
        <v>0.48484848484848492</v>
      </c>
      <c r="AR443" s="30">
        <v>8.0808080808080815E-2</v>
      </c>
      <c r="AS443" s="30">
        <v>0</v>
      </c>
      <c r="AT443" s="27">
        <v>1.1000000000000001</v>
      </c>
      <c r="AU443" s="27">
        <v>3.44</v>
      </c>
      <c r="AV443" s="27">
        <v>2.34</v>
      </c>
      <c r="AW443" s="27">
        <v>2.6063999999999998</v>
      </c>
      <c r="AX443">
        <v>2.6063999999999998</v>
      </c>
      <c r="AY443">
        <v>6.4873336424382799</v>
      </c>
      <c r="BC443" s="65">
        <v>11</v>
      </c>
      <c r="BG443">
        <v>0</v>
      </c>
      <c r="BH443">
        <v>0</v>
      </c>
      <c r="BI443">
        <v>0</v>
      </c>
    </row>
    <row r="444" spans="1:61" s="5" customFormat="1" x14ac:dyDescent="0.3">
      <c r="A444" s="2" t="s">
        <v>63</v>
      </c>
      <c r="B444" s="36" t="s">
        <v>777</v>
      </c>
      <c r="C444" s="36"/>
      <c r="D444" s="2"/>
      <c r="E444" s="2"/>
      <c r="F444" s="2">
        <v>3.49</v>
      </c>
      <c r="G444" s="2" t="s">
        <v>362</v>
      </c>
      <c r="H444" s="37">
        <v>-1</v>
      </c>
      <c r="I444" s="2">
        <v>-1</v>
      </c>
      <c r="J444" s="2"/>
      <c r="K444" s="2"/>
      <c r="L444" s="31">
        <v>0</v>
      </c>
      <c r="M444">
        <v>0</v>
      </c>
      <c r="N444">
        <v>0</v>
      </c>
      <c r="O444" s="2">
        <v>3.8531</v>
      </c>
      <c r="P444" s="2">
        <v>3.8531</v>
      </c>
      <c r="Q444" s="2">
        <v>16.2151</v>
      </c>
      <c r="R444" s="2" t="s">
        <v>523</v>
      </c>
      <c r="T444" s="43">
        <v>0</v>
      </c>
      <c r="W444">
        <v>0</v>
      </c>
      <c r="X444"/>
      <c r="Y444"/>
      <c r="Z444">
        <v>0</v>
      </c>
      <c r="AA444"/>
      <c r="AB444"/>
      <c r="AD444" s="5">
        <v>20</v>
      </c>
      <c r="AE444" s="57">
        <f t="shared" si="8"/>
        <v>240.73553001411099</v>
      </c>
      <c r="AF444" s="59">
        <v>0</v>
      </c>
      <c r="AG444" s="57">
        <v>0</v>
      </c>
      <c r="AH444" s="57">
        <v>0</v>
      </c>
      <c r="AI444" s="54"/>
      <c r="AJ444" s="54"/>
      <c r="AK444" s="54"/>
      <c r="AL444" s="5">
        <v>1.75</v>
      </c>
      <c r="AM444" s="5">
        <v>2.5</v>
      </c>
      <c r="AN444" s="5">
        <v>0.75</v>
      </c>
      <c r="AO444" s="5">
        <v>0</v>
      </c>
      <c r="AP444" s="5">
        <v>0.35</v>
      </c>
      <c r="AQ444" s="5">
        <v>0.5</v>
      </c>
      <c r="AR444" s="5">
        <v>0.15</v>
      </c>
      <c r="AS444" s="5">
        <v>0</v>
      </c>
      <c r="AT444" s="43">
        <v>1</v>
      </c>
      <c r="AU444" s="43">
        <v>3.44</v>
      </c>
      <c r="AV444" s="43">
        <v>2.44</v>
      </c>
      <c r="AW444" s="43">
        <v>2.7124999999999999</v>
      </c>
      <c r="AX444" s="5">
        <v>2.7124999999999999</v>
      </c>
      <c r="AY444" s="5">
        <v>6.264025610615688</v>
      </c>
      <c r="AZ444" s="62"/>
      <c r="BA444" s="62"/>
      <c r="BB444" s="62"/>
      <c r="BC444" s="65">
        <v>10</v>
      </c>
      <c r="BD444" s="65"/>
      <c r="BE444" s="65"/>
      <c r="BF444" s="65"/>
      <c r="BG444">
        <v>0</v>
      </c>
      <c r="BH444">
        <v>0</v>
      </c>
      <c r="BI444">
        <v>0</v>
      </c>
    </row>
    <row r="445" spans="1:61" s="5" customFormat="1" x14ac:dyDescent="0.3">
      <c r="A445" s="2" t="s">
        <v>363</v>
      </c>
      <c r="B445" s="50" t="s">
        <v>1032</v>
      </c>
      <c r="C445" s="36"/>
      <c r="D445" s="2"/>
      <c r="E445" s="2"/>
      <c r="F445" s="2">
        <v>3.56</v>
      </c>
      <c r="G445" s="2" t="s">
        <v>362</v>
      </c>
      <c r="H445" s="37">
        <v>-1</v>
      </c>
      <c r="I445" s="2">
        <v>-1</v>
      </c>
      <c r="J445" s="2"/>
      <c r="K445" s="2"/>
      <c r="L445" s="31">
        <v>0</v>
      </c>
      <c r="M445">
        <v>0</v>
      </c>
      <c r="N445">
        <v>0</v>
      </c>
      <c r="O445" s="2">
        <v>3.86</v>
      </c>
      <c r="P445" s="2">
        <v>3.86</v>
      </c>
      <c r="Q445" s="2">
        <v>16.079999999999998</v>
      </c>
      <c r="R445" s="2" t="s">
        <v>523</v>
      </c>
      <c r="T445" s="43">
        <v>0</v>
      </c>
      <c r="W445">
        <v>0</v>
      </c>
      <c r="X445"/>
      <c r="Y445"/>
      <c r="Z445">
        <v>0</v>
      </c>
      <c r="AA445"/>
      <c r="AB445"/>
      <c r="AD445" s="5">
        <v>20</v>
      </c>
      <c r="AE445" s="57">
        <f t="shared" si="8"/>
        <v>239.58556799999997</v>
      </c>
      <c r="AF445" s="59">
        <v>0</v>
      </c>
      <c r="AG445" s="57">
        <v>0</v>
      </c>
      <c r="AH445" s="57">
        <v>0</v>
      </c>
      <c r="AI445" s="54"/>
      <c r="AJ445" s="54"/>
      <c r="AK445" s="54"/>
      <c r="AL445" s="5">
        <v>1.5909090909090911</v>
      </c>
      <c r="AM445" s="5">
        <v>1.9090909090909089</v>
      </c>
      <c r="AN445" s="5">
        <v>0.54545454545454541</v>
      </c>
      <c r="AO445" s="5">
        <v>0</v>
      </c>
      <c r="AP445" s="5">
        <v>0.3932584269662921</v>
      </c>
      <c r="AQ445" s="5">
        <v>0.47191011235955049</v>
      </c>
      <c r="AR445" s="5">
        <v>0.1348314606741573</v>
      </c>
      <c r="AS445" s="5">
        <v>0</v>
      </c>
      <c r="AT445" s="43">
        <v>1</v>
      </c>
      <c r="AU445" s="43">
        <v>3.44</v>
      </c>
      <c r="AV445" s="43">
        <v>2.44</v>
      </c>
      <c r="AW445" s="43">
        <v>2.5886363636363638</v>
      </c>
      <c r="AX445" s="5">
        <v>2.588636363636363</v>
      </c>
      <c r="AY445" s="5">
        <v>6.4712814579593632</v>
      </c>
      <c r="AZ445" s="62"/>
      <c r="BA445" s="62"/>
      <c r="BB445" s="62"/>
      <c r="BC445" s="65">
        <v>10</v>
      </c>
      <c r="BD445" s="65"/>
      <c r="BE445" s="65"/>
      <c r="BF445" s="65"/>
      <c r="BG445">
        <v>0</v>
      </c>
      <c r="BH445">
        <v>0</v>
      </c>
      <c r="BI445">
        <v>0</v>
      </c>
    </row>
    <row r="446" spans="1:61" s="5" customFormat="1" x14ac:dyDescent="0.3">
      <c r="A446" s="2" t="s">
        <v>364</v>
      </c>
      <c r="B446" s="50" t="s">
        <v>1033</v>
      </c>
      <c r="C446" s="36"/>
      <c r="D446" s="2"/>
      <c r="E446" s="2"/>
      <c r="F446" s="2">
        <v>3.6</v>
      </c>
      <c r="G446" s="2" t="s">
        <v>362</v>
      </c>
      <c r="H446" s="37">
        <v>-1</v>
      </c>
      <c r="I446" s="2">
        <v>-1</v>
      </c>
      <c r="J446" s="2"/>
      <c r="K446" s="2"/>
      <c r="L446" s="31">
        <v>0</v>
      </c>
      <c r="M446">
        <v>0</v>
      </c>
      <c r="N446">
        <v>0</v>
      </c>
      <c r="O446" s="2">
        <v>3.87</v>
      </c>
      <c r="P446" s="2">
        <v>3.87</v>
      </c>
      <c r="Q446" s="2">
        <v>20.49</v>
      </c>
      <c r="R446" s="2" t="s">
        <v>523</v>
      </c>
      <c r="T446" s="43">
        <v>0</v>
      </c>
      <c r="W446">
        <v>0</v>
      </c>
      <c r="X446"/>
      <c r="Y446"/>
      <c r="Z446">
        <v>0</v>
      </c>
      <c r="AA446"/>
      <c r="AB446"/>
      <c r="AD446" s="5">
        <v>20</v>
      </c>
      <c r="AE446" s="57">
        <f t="shared" si="8"/>
        <v>306.87668099999996</v>
      </c>
      <c r="AF446" s="59">
        <v>0</v>
      </c>
      <c r="AG446" s="57">
        <v>0</v>
      </c>
      <c r="AH446" s="57">
        <v>0</v>
      </c>
      <c r="AI446" s="54"/>
      <c r="AJ446" s="54"/>
      <c r="AK446" s="54"/>
      <c r="AL446" s="5">
        <v>1.56</v>
      </c>
      <c r="AM446" s="5">
        <v>1.76</v>
      </c>
      <c r="AN446" s="5">
        <v>0.48</v>
      </c>
      <c r="AO446" s="5">
        <v>0</v>
      </c>
      <c r="AP446" s="5">
        <v>0.41052631578947368</v>
      </c>
      <c r="AQ446" s="5">
        <v>0.4631578947368421</v>
      </c>
      <c r="AR446" s="5">
        <v>0.12631578947368419</v>
      </c>
      <c r="AS446" s="5">
        <v>0</v>
      </c>
      <c r="AT446" s="43">
        <v>1</v>
      </c>
      <c r="AU446" s="43">
        <v>3.44</v>
      </c>
      <c r="AV446" s="43">
        <v>2.44</v>
      </c>
      <c r="AW446" s="43">
        <v>2.556</v>
      </c>
      <c r="AX446" s="5">
        <v>2.556</v>
      </c>
      <c r="AY446" s="5">
        <v>6.5192970192323214</v>
      </c>
      <c r="AZ446" s="62"/>
      <c r="BA446" s="62"/>
      <c r="BB446" s="62"/>
      <c r="BC446" s="65">
        <v>10</v>
      </c>
      <c r="BD446" s="65"/>
      <c r="BE446" s="65"/>
      <c r="BF446" s="65"/>
      <c r="BG446">
        <v>0</v>
      </c>
      <c r="BH446">
        <v>0</v>
      </c>
      <c r="BI446">
        <v>0</v>
      </c>
    </row>
    <row r="447" spans="1:61" s="5" customFormat="1" x14ac:dyDescent="0.3">
      <c r="A447" s="2" t="s">
        <v>365</v>
      </c>
      <c r="B447" s="50" t="s">
        <v>1034</v>
      </c>
      <c r="C447" s="36"/>
      <c r="D447" s="2"/>
      <c r="E447" s="2"/>
      <c r="F447" s="2">
        <v>3.55</v>
      </c>
      <c r="G447" s="2" t="s">
        <v>362</v>
      </c>
      <c r="H447" s="37">
        <v>-1</v>
      </c>
      <c r="I447" s="2">
        <v>-1</v>
      </c>
      <c r="J447" s="2"/>
      <c r="K447" s="2"/>
      <c r="L447" s="31">
        <v>0</v>
      </c>
      <c r="M447">
        <v>0</v>
      </c>
      <c r="N447">
        <v>0</v>
      </c>
      <c r="O447" s="2">
        <v>3.87</v>
      </c>
      <c r="P447" s="2">
        <v>3.87</v>
      </c>
      <c r="Q447" s="2">
        <v>22.22</v>
      </c>
      <c r="R447" s="2" t="s">
        <v>523</v>
      </c>
      <c r="T447" s="43">
        <v>0</v>
      </c>
      <c r="W447">
        <v>0</v>
      </c>
      <c r="X447"/>
      <c r="Y447"/>
      <c r="Z447">
        <v>0</v>
      </c>
      <c r="AA447"/>
      <c r="AB447"/>
      <c r="AD447" s="5">
        <v>20</v>
      </c>
      <c r="AE447" s="57">
        <f t="shared" si="8"/>
        <v>332.78671800000001</v>
      </c>
      <c r="AF447" s="59">
        <v>0</v>
      </c>
      <c r="AG447" s="57">
        <v>0</v>
      </c>
      <c r="AH447" s="57">
        <v>0</v>
      </c>
      <c r="AI447" s="54"/>
      <c r="AJ447" s="54"/>
      <c r="AK447" s="54"/>
      <c r="AL447" s="5">
        <v>1.535714285714286</v>
      </c>
      <c r="AM447" s="5">
        <v>1.642857142857143</v>
      </c>
      <c r="AN447" s="5">
        <v>0.42857142857142849</v>
      </c>
      <c r="AO447" s="5">
        <v>0</v>
      </c>
      <c r="AP447" s="5">
        <v>0.42574257425742579</v>
      </c>
      <c r="AQ447" s="5">
        <v>0.45544554455445541</v>
      </c>
      <c r="AR447" s="5">
        <v>0.11881188118811881</v>
      </c>
      <c r="AS447" s="5">
        <v>0</v>
      </c>
      <c r="AT447" s="43">
        <v>1</v>
      </c>
      <c r="AU447" s="43">
        <v>3.44</v>
      </c>
      <c r="AV447" s="43">
        <v>2.44</v>
      </c>
      <c r="AW447" s="43">
        <v>2.530357142857143</v>
      </c>
      <c r="AX447" s="5">
        <v>2.530357142857143</v>
      </c>
      <c r="AY447" s="5">
        <v>6.5570235316610717</v>
      </c>
      <c r="AZ447" s="62"/>
      <c r="BA447" s="62"/>
      <c r="BB447" s="62"/>
      <c r="BC447" s="65">
        <v>10</v>
      </c>
      <c r="BD447" s="65"/>
      <c r="BE447" s="65"/>
      <c r="BF447" s="65"/>
      <c r="BG447">
        <v>0</v>
      </c>
      <c r="BH447">
        <v>0</v>
      </c>
      <c r="BI447">
        <v>0</v>
      </c>
    </row>
    <row r="448" spans="1:61" s="5" customFormat="1" x14ac:dyDescent="0.3">
      <c r="A448" s="2" t="s">
        <v>366</v>
      </c>
      <c r="B448" s="50" t="s">
        <v>1035</v>
      </c>
      <c r="C448" s="36"/>
      <c r="D448" s="2"/>
      <c r="E448" s="2"/>
      <c r="F448" s="2">
        <v>3.62</v>
      </c>
      <c r="G448" s="2" t="s">
        <v>362</v>
      </c>
      <c r="H448" s="37">
        <v>-1</v>
      </c>
      <c r="I448" s="2">
        <v>-1</v>
      </c>
      <c r="J448" s="2"/>
      <c r="K448" s="2"/>
      <c r="L448" s="31">
        <v>0</v>
      </c>
      <c r="M448">
        <v>0</v>
      </c>
      <c r="N448">
        <v>0</v>
      </c>
      <c r="O448" s="2">
        <v>3.86</v>
      </c>
      <c r="P448" s="2">
        <v>3.86</v>
      </c>
      <c r="Q448" s="2">
        <v>25.35</v>
      </c>
      <c r="R448" s="2" t="s">
        <v>523</v>
      </c>
      <c r="T448" s="43">
        <v>0</v>
      </c>
      <c r="W448">
        <v>0</v>
      </c>
      <c r="X448"/>
      <c r="Y448"/>
      <c r="Z448">
        <v>0</v>
      </c>
      <c r="AA448"/>
      <c r="AB448"/>
      <c r="AD448" s="5">
        <v>20</v>
      </c>
      <c r="AE448" s="57">
        <f t="shared" si="8"/>
        <v>377.70486</v>
      </c>
      <c r="AF448" s="59">
        <v>0</v>
      </c>
      <c r="AG448" s="57">
        <v>0</v>
      </c>
      <c r="AH448" s="57">
        <v>0</v>
      </c>
      <c r="AI448" s="54"/>
      <c r="AJ448" s="54"/>
      <c r="AK448" s="54"/>
      <c r="AL448" s="5">
        <v>1.5161290322580649</v>
      </c>
      <c r="AM448" s="5">
        <v>1.5483870967741939</v>
      </c>
      <c r="AN448" s="5">
        <v>0.38709677419354838</v>
      </c>
      <c r="AO448" s="5">
        <v>0</v>
      </c>
      <c r="AP448" s="5">
        <v>0.43925233644859812</v>
      </c>
      <c r="AQ448" s="5">
        <v>0.44859813084112149</v>
      </c>
      <c r="AR448" s="5">
        <v>0.1121495327102804</v>
      </c>
      <c r="AS448" s="5">
        <v>0</v>
      </c>
      <c r="AT448" s="43">
        <v>1</v>
      </c>
      <c r="AU448" s="43">
        <v>3.44</v>
      </c>
      <c r="AV448" s="43">
        <v>2.44</v>
      </c>
      <c r="AW448" s="43">
        <v>2.5096774193548388</v>
      </c>
      <c r="AX448" s="5">
        <v>2.5096774193548388</v>
      </c>
      <c r="AY448" s="5">
        <v>6.587448138458452</v>
      </c>
      <c r="AZ448" s="62"/>
      <c r="BA448" s="62"/>
      <c r="BB448" s="62"/>
      <c r="BC448" s="65">
        <v>10</v>
      </c>
      <c r="BD448" s="65"/>
      <c r="BE448" s="65"/>
      <c r="BF448" s="65"/>
      <c r="BG448">
        <v>0</v>
      </c>
      <c r="BH448">
        <v>0</v>
      </c>
      <c r="BI448">
        <v>0</v>
      </c>
    </row>
    <row r="449" spans="1:61" s="5" customFormat="1" x14ac:dyDescent="0.3">
      <c r="A449" s="2" t="s">
        <v>367</v>
      </c>
      <c r="B449" s="50" t="s">
        <v>1036</v>
      </c>
      <c r="C449" s="36"/>
      <c r="D449" s="2"/>
      <c r="E449" s="2"/>
      <c r="F449" s="2">
        <v>3.55</v>
      </c>
      <c r="G449" s="2" t="s">
        <v>362</v>
      </c>
      <c r="H449" s="37">
        <v>-1</v>
      </c>
      <c r="I449" s="2">
        <v>-1</v>
      </c>
      <c r="J449" s="2"/>
      <c r="K449" s="2"/>
      <c r="L449" s="31">
        <v>0</v>
      </c>
      <c r="M449">
        <v>0</v>
      </c>
      <c r="N449">
        <v>0</v>
      </c>
      <c r="O449" s="2">
        <v>3.86</v>
      </c>
      <c r="P449" s="2">
        <v>3.86</v>
      </c>
      <c r="Q449" s="2">
        <v>29.53</v>
      </c>
      <c r="R449" s="2" t="s">
        <v>523</v>
      </c>
      <c r="T449" s="43">
        <v>0</v>
      </c>
      <c r="W449">
        <v>0</v>
      </c>
      <c r="X449"/>
      <c r="Y449"/>
      <c r="Z449">
        <v>0</v>
      </c>
      <c r="AA449"/>
      <c r="AB449"/>
      <c r="AD449" s="5">
        <v>20</v>
      </c>
      <c r="AE449" s="57">
        <f t="shared" si="8"/>
        <v>439.98518799999999</v>
      </c>
      <c r="AF449" s="59">
        <v>0</v>
      </c>
      <c r="AG449" s="57">
        <v>0</v>
      </c>
      <c r="AH449" s="57">
        <v>0</v>
      </c>
      <c r="AI449" s="54"/>
      <c r="AJ449" s="54"/>
      <c r="AK449" s="54"/>
      <c r="AL449" s="5">
        <v>1.486486486486486</v>
      </c>
      <c r="AM449" s="5">
        <v>1.405405405405405</v>
      </c>
      <c r="AN449" s="5">
        <v>0.32432432432432429</v>
      </c>
      <c r="AO449" s="5">
        <v>0</v>
      </c>
      <c r="AP449" s="5">
        <v>0.4621848739495798</v>
      </c>
      <c r="AQ449" s="5">
        <v>0.43697478991596639</v>
      </c>
      <c r="AR449" s="5">
        <v>0.1008403361344538</v>
      </c>
      <c r="AS449" s="5">
        <v>0</v>
      </c>
      <c r="AT449" s="43">
        <v>1</v>
      </c>
      <c r="AU449" s="43">
        <v>3.44</v>
      </c>
      <c r="AV449" s="43">
        <v>2.44</v>
      </c>
      <c r="AW449" s="43">
        <v>2.4783783783783782</v>
      </c>
      <c r="AX449" s="5">
        <v>2.478378378378379</v>
      </c>
      <c r="AY449" s="5">
        <v>6.6334961919896216</v>
      </c>
      <c r="AZ449" s="62"/>
      <c r="BA449" s="62"/>
      <c r="BB449" s="62"/>
      <c r="BC449" s="65">
        <v>10</v>
      </c>
      <c r="BD449" s="65"/>
      <c r="BE449" s="65"/>
      <c r="BF449" s="65"/>
      <c r="BG449">
        <v>0</v>
      </c>
      <c r="BH449">
        <v>0</v>
      </c>
      <c r="BI449">
        <v>0</v>
      </c>
    </row>
    <row r="450" spans="1:61" s="5" customFormat="1" x14ac:dyDescent="0.3">
      <c r="A450" s="2" t="s">
        <v>368</v>
      </c>
      <c r="B450" s="50" t="s">
        <v>1037</v>
      </c>
      <c r="C450" s="36"/>
      <c r="D450" s="2"/>
      <c r="E450" s="2"/>
      <c r="F450" s="2">
        <v>2.6</v>
      </c>
      <c r="G450" s="2" t="s">
        <v>362</v>
      </c>
      <c r="H450" s="37">
        <v>-1</v>
      </c>
      <c r="I450" s="2">
        <v>-1</v>
      </c>
      <c r="J450" s="2"/>
      <c r="K450" s="2"/>
      <c r="L450" s="31">
        <v>0</v>
      </c>
      <c r="M450">
        <v>0</v>
      </c>
      <c r="N450">
        <v>0</v>
      </c>
      <c r="O450" s="2">
        <v>3.86</v>
      </c>
      <c r="P450" s="2">
        <v>3.86</v>
      </c>
      <c r="Q450" s="2">
        <v>33.53</v>
      </c>
      <c r="R450" s="2" t="s">
        <v>523</v>
      </c>
      <c r="T450" s="43">
        <v>0</v>
      </c>
      <c r="W450">
        <v>0</v>
      </c>
      <c r="X450"/>
      <c r="Y450"/>
      <c r="Z450">
        <v>0</v>
      </c>
      <c r="AA450"/>
      <c r="AB450"/>
      <c r="AD450" s="5">
        <v>20</v>
      </c>
      <c r="AE450" s="57">
        <f t="shared" si="8"/>
        <v>499.58358800000002</v>
      </c>
      <c r="AF450" s="59">
        <v>0</v>
      </c>
      <c r="AG450" s="57">
        <v>0</v>
      </c>
      <c r="AH450" s="57">
        <v>0</v>
      </c>
      <c r="AI450" s="54"/>
      <c r="AJ450" s="54"/>
      <c r="AK450" s="54"/>
      <c r="AL450" s="5">
        <v>1.4651162790697669</v>
      </c>
      <c r="AM450" s="5">
        <v>1.3023255813953489</v>
      </c>
      <c r="AN450" s="5">
        <v>0.27906976744186052</v>
      </c>
      <c r="AO450" s="5">
        <v>0</v>
      </c>
      <c r="AP450" s="5">
        <v>0.48091603053435111</v>
      </c>
      <c r="AQ450" s="5">
        <v>0.4274809160305344</v>
      </c>
      <c r="AR450" s="5">
        <v>9.1603053435114504E-2</v>
      </c>
      <c r="AS450" s="5">
        <v>0</v>
      </c>
      <c r="AT450" s="43">
        <v>1</v>
      </c>
      <c r="AU450" s="43">
        <v>3.44</v>
      </c>
      <c r="AV450" s="43">
        <v>2.44</v>
      </c>
      <c r="AW450" s="43">
        <v>2.4558139534883718</v>
      </c>
      <c r="AX450" s="5">
        <v>2.4558139534883718</v>
      </c>
      <c r="AY450" s="5">
        <v>6.6666936259306979</v>
      </c>
      <c r="AZ450" s="62"/>
      <c r="BA450" s="62"/>
      <c r="BB450" s="62"/>
      <c r="BC450" s="65">
        <v>10</v>
      </c>
      <c r="BD450" s="65"/>
      <c r="BE450" s="65"/>
      <c r="BF450" s="65"/>
      <c r="BG450">
        <v>0</v>
      </c>
      <c r="BH450">
        <v>0</v>
      </c>
      <c r="BI450">
        <v>0</v>
      </c>
    </row>
    <row r="451" spans="1:61" x14ac:dyDescent="0.3">
      <c r="A451" s="2" t="s">
        <v>353</v>
      </c>
      <c r="B451" s="15" t="s">
        <v>838</v>
      </c>
      <c r="C451" s="15"/>
      <c r="F451" s="2">
        <v>3.44</v>
      </c>
      <c r="G451" s="2" t="s">
        <v>380</v>
      </c>
      <c r="H451" s="11">
        <v>-1</v>
      </c>
      <c r="I451">
        <v>-1</v>
      </c>
      <c r="J451"/>
      <c r="L451" s="27">
        <v>0</v>
      </c>
      <c r="M451">
        <v>0</v>
      </c>
      <c r="N451">
        <v>0</v>
      </c>
      <c r="O451" s="2">
        <v>3.79</v>
      </c>
      <c r="P451" s="2">
        <v>3.79</v>
      </c>
      <c r="Q451" s="2">
        <v>27.2</v>
      </c>
      <c r="R451" s="2" t="s">
        <v>523</v>
      </c>
      <c r="S451" s="2">
        <v>13.6</v>
      </c>
      <c r="T451" s="27">
        <v>0</v>
      </c>
      <c r="U451"/>
      <c r="V451"/>
      <c r="W451">
        <v>0</v>
      </c>
      <c r="Z451">
        <v>0</v>
      </c>
      <c r="AD451">
        <v>20</v>
      </c>
      <c r="AE451" s="57">
        <f t="shared" ref="AE451:AE514" si="9">O451*P451*Q451</f>
        <v>390.70352000000003</v>
      </c>
      <c r="AF451" s="59">
        <v>0</v>
      </c>
      <c r="AG451" s="57">
        <v>0</v>
      </c>
      <c r="AH451" s="57">
        <v>0</v>
      </c>
      <c r="AL451" s="30">
        <v>1.882352941176471</v>
      </c>
      <c r="AM451" s="30">
        <v>2.3529411764705879</v>
      </c>
      <c r="AN451" s="30">
        <v>0.47058823529411759</v>
      </c>
      <c r="AO451" s="30">
        <v>0</v>
      </c>
      <c r="AP451" s="30">
        <v>0.4</v>
      </c>
      <c r="AQ451" s="30">
        <v>0.5</v>
      </c>
      <c r="AR451" s="30">
        <v>9.9999999999999992E-2</v>
      </c>
      <c r="AS451" s="30">
        <v>0</v>
      </c>
      <c r="AT451" s="27">
        <v>1.1000000000000001</v>
      </c>
      <c r="AU451" s="27">
        <v>3.44</v>
      </c>
      <c r="AV451" s="27">
        <v>2.34</v>
      </c>
      <c r="AW451" s="27">
        <v>2.6835294117647059</v>
      </c>
      <c r="AX451">
        <v>2.6835294117647059</v>
      </c>
      <c r="AY451">
        <v>6.2493398705707062</v>
      </c>
      <c r="BC451" s="65">
        <v>10</v>
      </c>
      <c r="BG451">
        <v>0</v>
      </c>
      <c r="BH451">
        <v>0</v>
      </c>
      <c r="BI451">
        <v>0</v>
      </c>
    </row>
    <row r="452" spans="1:61" x14ac:dyDescent="0.3">
      <c r="A452" s="2" t="s">
        <v>369</v>
      </c>
      <c r="B452" s="20" t="s">
        <v>1038</v>
      </c>
      <c r="C452" s="15"/>
      <c r="F452" s="2">
        <v>3.34</v>
      </c>
      <c r="G452" s="2" t="s">
        <v>380</v>
      </c>
      <c r="H452" s="11">
        <v>-1</v>
      </c>
      <c r="I452">
        <v>-1</v>
      </c>
      <c r="J452"/>
      <c r="L452" s="27">
        <v>0</v>
      </c>
      <c r="M452">
        <v>0</v>
      </c>
      <c r="N452">
        <v>0</v>
      </c>
      <c r="O452" s="2">
        <v>3.83</v>
      </c>
      <c r="P452" s="2">
        <v>3.83</v>
      </c>
      <c r="Q452" s="2">
        <v>36.700000000000003</v>
      </c>
      <c r="R452" s="2" t="s">
        <v>523</v>
      </c>
      <c r="S452" s="2">
        <v>18.399999999999999</v>
      </c>
      <c r="T452" s="27">
        <v>0</v>
      </c>
      <c r="U452"/>
      <c r="V452"/>
      <c r="W452">
        <v>0</v>
      </c>
      <c r="Z452">
        <v>0</v>
      </c>
      <c r="AD452">
        <v>20</v>
      </c>
      <c r="AE452" s="57">
        <f t="shared" si="9"/>
        <v>538.34863000000007</v>
      </c>
      <c r="AF452" s="59">
        <v>0</v>
      </c>
      <c r="AG452" s="57">
        <v>0</v>
      </c>
      <c r="AH452" s="57">
        <v>0</v>
      </c>
      <c r="AL452" s="30">
        <v>1.7391304347826091</v>
      </c>
      <c r="AM452" s="30">
        <v>1.956521739130435</v>
      </c>
      <c r="AN452" s="30">
        <v>0.34782608695652167</v>
      </c>
      <c r="AO452" s="30">
        <v>0</v>
      </c>
      <c r="AP452" s="30">
        <v>0.43010752688172038</v>
      </c>
      <c r="AQ452" s="30">
        <v>0.48387096774193539</v>
      </c>
      <c r="AR452" s="30">
        <v>8.6021505376344079E-2</v>
      </c>
      <c r="AS452" s="30">
        <v>0</v>
      </c>
      <c r="AT452" s="27">
        <v>1.1000000000000001</v>
      </c>
      <c r="AU452" s="27">
        <v>3.44</v>
      </c>
      <c r="AV452" s="27">
        <v>2.34</v>
      </c>
      <c r="AW452" s="27">
        <v>2.609130434782609</v>
      </c>
      <c r="AX452">
        <v>2.609130434782609</v>
      </c>
      <c r="AY452">
        <v>6.4538308176133041</v>
      </c>
      <c r="BC452" s="65">
        <v>10</v>
      </c>
      <c r="BG452">
        <v>0</v>
      </c>
      <c r="BH452">
        <v>0</v>
      </c>
      <c r="BI452">
        <v>0</v>
      </c>
    </row>
    <row r="453" spans="1:61" x14ac:dyDescent="0.3">
      <c r="A453" s="2" t="s">
        <v>370</v>
      </c>
      <c r="B453" s="20" t="s">
        <v>1030</v>
      </c>
      <c r="C453" s="15"/>
      <c r="F453" s="2">
        <v>3.39</v>
      </c>
      <c r="G453" s="2" t="s">
        <v>380</v>
      </c>
      <c r="H453" s="11">
        <v>-1</v>
      </c>
      <c r="I453">
        <v>-1</v>
      </c>
      <c r="J453"/>
      <c r="L453" s="27">
        <v>0</v>
      </c>
      <c r="M453">
        <v>0</v>
      </c>
      <c r="N453">
        <v>0</v>
      </c>
      <c r="O453" s="2">
        <v>3.82</v>
      </c>
      <c r="P453" s="2">
        <v>3.82</v>
      </c>
      <c r="Q453" s="2">
        <v>20.2</v>
      </c>
      <c r="R453" s="2" t="s">
        <v>523</v>
      </c>
      <c r="S453" s="2">
        <v>20.2</v>
      </c>
      <c r="T453" s="27">
        <v>0</v>
      </c>
      <c r="U453"/>
      <c r="V453"/>
      <c r="W453">
        <v>0</v>
      </c>
      <c r="Z453">
        <v>0</v>
      </c>
      <c r="AD453">
        <v>20</v>
      </c>
      <c r="AE453" s="57">
        <f t="shared" si="9"/>
        <v>294.76648</v>
      </c>
      <c r="AF453" s="59">
        <v>0</v>
      </c>
      <c r="AG453" s="57">
        <v>0</v>
      </c>
      <c r="AH453" s="57">
        <v>0</v>
      </c>
      <c r="AL453" s="30">
        <v>1.6923076923076921</v>
      </c>
      <c r="AM453" s="30">
        <v>1.8076923076923079</v>
      </c>
      <c r="AN453" s="30">
        <v>0.30769230769230771</v>
      </c>
      <c r="AO453" s="30">
        <v>0</v>
      </c>
      <c r="AP453" s="30">
        <v>0.44444444444444448</v>
      </c>
      <c r="AQ453" s="30">
        <v>0.47474747474747481</v>
      </c>
      <c r="AR453" s="30">
        <v>8.0808080808080815E-2</v>
      </c>
      <c r="AS453" s="30">
        <v>0</v>
      </c>
      <c r="AT453" s="27">
        <v>1.1000000000000001</v>
      </c>
      <c r="AU453" s="27">
        <v>3.44</v>
      </c>
      <c r="AV453" s="27">
        <v>2.34</v>
      </c>
      <c r="AW453" s="27">
        <v>2.5753846153846158</v>
      </c>
      <c r="AX453">
        <v>2.5753846153846149</v>
      </c>
      <c r="AY453">
        <v>6.5020131619541548</v>
      </c>
      <c r="BC453" s="65">
        <v>10</v>
      </c>
      <c r="BG453">
        <v>0</v>
      </c>
      <c r="BH453">
        <v>0</v>
      </c>
      <c r="BI453">
        <v>0</v>
      </c>
    </row>
    <row r="454" spans="1:61" x14ac:dyDescent="0.3">
      <c r="A454" s="2" t="s">
        <v>371</v>
      </c>
      <c r="B454" s="20" t="s">
        <v>1039</v>
      </c>
      <c r="C454" s="15"/>
      <c r="F454" s="2">
        <v>3.4</v>
      </c>
      <c r="G454" s="2" t="s">
        <v>380</v>
      </c>
      <c r="H454" s="11">
        <v>-1</v>
      </c>
      <c r="I454">
        <v>-1</v>
      </c>
      <c r="J454"/>
      <c r="L454" s="27">
        <v>0</v>
      </c>
      <c r="M454">
        <v>0</v>
      </c>
      <c r="N454">
        <v>0</v>
      </c>
      <c r="O454" s="2">
        <v>3.82</v>
      </c>
      <c r="P454" s="2">
        <v>3.82</v>
      </c>
      <c r="Q454" s="2">
        <v>21.7</v>
      </c>
      <c r="R454" s="2" t="s">
        <v>523</v>
      </c>
      <c r="S454" s="2">
        <v>21.7</v>
      </c>
      <c r="T454" s="27">
        <v>0</v>
      </c>
      <c r="U454"/>
      <c r="V454"/>
      <c r="W454">
        <v>0</v>
      </c>
      <c r="Z454">
        <v>0</v>
      </c>
      <c r="AD454">
        <v>20</v>
      </c>
      <c r="AE454" s="57">
        <f t="shared" si="9"/>
        <v>316.65508</v>
      </c>
      <c r="AF454" s="59">
        <v>0</v>
      </c>
      <c r="AG454" s="57">
        <v>0</v>
      </c>
      <c r="AH454" s="57">
        <v>0</v>
      </c>
      <c r="AL454" s="30">
        <v>1.655172413793103</v>
      </c>
      <c r="AM454" s="30">
        <v>1.6896551724137929</v>
      </c>
      <c r="AN454" s="30">
        <v>0.27586206896551718</v>
      </c>
      <c r="AO454" s="30">
        <v>0</v>
      </c>
      <c r="AP454" s="30">
        <v>0.45714285714285707</v>
      </c>
      <c r="AQ454" s="30">
        <v>0.46666666666666667</v>
      </c>
      <c r="AR454" s="30">
        <v>7.6190476190476197E-2</v>
      </c>
      <c r="AS454" s="30">
        <v>0</v>
      </c>
      <c r="AT454" s="27">
        <v>1.1000000000000001</v>
      </c>
      <c r="AU454" s="27">
        <v>3.44</v>
      </c>
      <c r="AV454" s="27">
        <v>2.34</v>
      </c>
      <c r="AW454" s="27">
        <v>2.5486206896551722</v>
      </c>
      <c r="AX454">
        <v>2.5486206896551722</v>
      </c>
      <c r="AY454">
        <v>6.5402267453968976</v>
      </c>
      <c r="BC454" s="65">
        <v>10</v>
      </c>
      <c r="BG454">
        <v>0</v>
      </c>
      <c r="BH454">
        <v>0</v>
      </c>
      <c r="BI454">
        <v>0</v>
      </c>
    </row>
    <row r="455" spans="1:61" x14ac:dyDescent="0.3">
      <c r="A455" s="2" t="s">
        <v>372</v>
      </c>
      <c r="B455" s="20" t="s">
        <v>1040</v>
      </c>
      <c r="C455" s="15"/>
      <c r="F455" s="2">
        <v>3.42</v>
      </c>
      <c r="G455" s="2" t="s">
        <v>380</v>
      </c>
      <c r="H455" s="11">
        <v>-1</v>
      </c>
      <c r="I455">
        <v>-1</v>
      </c>
      <c r="J455"/>
      <c r="L455" s="27">
        <v>0</v>
      </c>
      <c r="M455">
        <v>0</v>
      </c>
      <c r="N455">
        <v>0</v>
      </c>
      <c r="O455" s="2">
        <v>3.81</v>
      </c>
      <c r="P455" s="2">
        <v>3.81</v>
      </c>
      <c r="Q455" s="2">
        <v>24.7</v>
      </c>
      <c r="R455" s="2" t="s">
        <v>523</v>
      </c>
      <c r="S455" s="2">
        <v>24.7</v>
      </c>
      <c r="T455" s="27">
        <v>0</v>
      </c>
      <c r="U455"/>
      <c r="V455"/>
      <c r="W455">
        <v>0</v>
      </c>
      <c r="Z455">
        <v>0</v>
      </c>
      <c r="AD455">
        <v>20</v>
      </c>
      <c r="AE455" s="57">
        <f t="shared" si="9"/>
        <v>358.54766999999998</v>
      </c>
      <c r="AF455" s="59">
        <v>0</v>
      </c>
      <c r="AG455" s="57">
        <v>0</v>
      </c>
      <c r="AH455" s="57">
        <v>0</v>
      </c>
      <c r="AL455" s="30">
        <v>1.625</v>
      </c>
      <c r="AM455" s="30">
        <v>1.59375</v>
      </c>
      <c r="AN455" s="30">
        <v>0.25</v>
      </c>
      <c r="AO455" s="30">
        <v>0</v>
      </c>
      <c r="AP455" s="30">
        <v>0.46846846846846851</v>
      </c>
      <c r="AQ455" s="30">
        <v>0.45945945945945948</v>
      </c>
      <c r="AR455" s="30">
        <v>7.2072072072072071E-2</v>
      </c>
      <c r="AS455" s="30">
        <v>0</v>
      </c>
      <c r="AT455" s="27">
        <v>1.1000000000000001</v>
      </c>
      <c r="AU455" s="27">
        <v>3.44</v>
      </c>
      <c r="AV455" s="27">
        <v>2.34</v>
      </c>
      <c r="AW455" s="27">
        <v>2.526875</v>
      </c>
      <c r="AX455">
        <v>2.526875</v>
      </c>
      <c r="AY455">
        <v>6.5712752819441249</v>
      </c>
      <c r="BC455" s="65">
        <v>10</v>
      </c>
      <c r="BG455">
        <v>0</v>
      </c>
      <c r="BH455">
        <v>0</v>
      </c>
      <c r="BI455">
        <v>0</v>
      </c>
    </row>
    <row r="456" spans="1:61" x14ac:dyDescent="0.3">
      <c r="A456" s="2" t="s">
        <v>373</v>
      </c>
      <c r="B456" s="20" t="s">
        <v>1041</v>
      </c>
      <c r="C456" s="15"/>
      <c r="F456" s="2">
        <v>3.41</v>
      </c>
      <c r="G456" s="2" t="s">
        <v>380</v>
      </c>
      <c r="H456" s="11">
        <v>-1</v>
      </c>
      <c r="I456">
        <v>-1</v>
      </c>
      <c r="J456"/>
      <c r="L456" s="27">
        <v>0</v>
      </c>
      <c r="M456">
        <v>0</v>
      </c>
      <c r="N456">
        <v>0</v>
      </c>
      <c r="O456" s="2">
        <v>3.87</v>
      </c>
      <c r="P456" s="2">
        <v>3.87</v>
      </c>
      <c r="Q456" s="2">
        <v>29.4</v>
      </c>
      <c r="R456" s="2" t="s">
        <v>523</v>
      </c>
      <c r="S456" s="2">
        <v>29.4</v>
      </c>
      <c r="T456" s="27">
        <v>0</v>
      </c>
      <c r="U456"/>
      <c r="V456"/>
      <c r="W456">
        <v>0</v>
      </c>
      <c r="Z456">
        <v>0</v>
      </c>
      <c r="AD456">
        <v>20</v>
      </c>
      <c r="AE456" s="57">
        <f t="shared" si="9"/>
        <v>440.32085999999998</v>
      </c>
      <c r="AF456" s="59">
        <v>0</v>
      </c>
      <c r="AG456" s="57">
        <v>0</v>
      </c>
      <c r="AH456" s="57">
        <v>0</v>
      </c>
      <c r="AL456" s="30">
        <v>1.5789473684210531</v>
      </c>
      <c r="AM456" s="30">
        <v>1.4473684210526321</v>
      </c>
      <c r="AN456" s="30">
        <v>0.2105263157894737</v>
      </c>
      <c r="AO456" s="30">
        <v>0</v>
      </c>
      <c r="AP456" s="30">
        <v>0.48780487804878048</v>
      </c>
      <c r="AQ456" s="30">
        <v>0.44715447154471538</v>
      </c>
      <c r="AR456" s="30">
        <v>6.5040650406504058E-2</v>
      </c>
      <c r="AS456" s="30">
        <v>0</v>
      </c>
      <c r="AT456" s="27">
        <v>1.1000000000000001</v>
      </c>
      <c r="AU456" s="27">
        <v>3.44</v>
      </c>
      <c r="AV456" s="27">
        <v>2.34</v>
      </c>
      <c r="AW456" s="27">
        <v>2.4936842105263159</v>
      </c>
      <c r="AX456">
        <v>2.4936842105263159</v>
      </c>
      <c r="AY456">
        <v>6.6186651535162104</v>
      </c>
      <c r="BC456" s="65">
        <v>10</v>
      </c>
      <c r="BG456">
        <v>0</v>
      </c>
      <c r="BH456">
        <v>0</v>
      </c>
      <c r="BI456">
        <v>0</v>
      </c>
    </row>
    <row r="457" spans="1:61" x14ac:dyDescent="0.3">
      <c r="A457" s="2" t="s">
        <v>374</v>
      </c>
      <c r="B457" s="20" t="s">
        <v>1042</v>
      </c>
      <c r="C457" s="15"/>
      <c r="F457" s="2">
        <v>3.4</v>
      </c>
      <c r="G457" s="2" t="s">
        <v>380</v>
      </c>
      <c r="H457" s="11">
        <v>-1</v>
      </c>
      <c r="I457">
        <v>-1</v>
      </c>
      <c r="J457"/>
      <c r="L457" s="27">
        <v>0</v>
      </c>
      <c r="M457">
        <v>0</v>
      </c>
      <c r="N457">
        <v>0</v>
      </c>
      <c r="O457" s="2">
        <v>3.85</v>
      </c>
      <c r="P457" s="2">
        <v>3.85</v>
      </c>
      <c r="Q457" s="2">
        <v>34.200000000000003</v>
      </c>
      <c r="R457" s="2" t="s">
        <v>523</v>
      </c>
      <c r="S457" s="2">
        <v>34.200000000000003</v>
      </c>
      <c r="T457" s="27">
        <v>0</v>
      </c>
      <c r="U457"/>
      <c r="V457"/>
      <c r="W457">
        <v>0</v>
      </c>
      <c r="Z457">
        <v>0</v>
      </c>
      <c r="AD457">
        <v>20</v>
      </c>
      <c r="AE457" s="57">
        <f t="shared" si="9"/>
        <v>506.92950000000008</v>
      </c>
      <c r="AF457" s="59">
        <v>0</v>
      </c>
      <c r="AG457" s="57">
        <v>0</v>
      </c>
      <c r="AH457" s="57">
        <v>0</v>
      </c>
      <c r="AL457" s="30">
        <v>1.545454545454545</v>
      </c>
      <c r="AM457" s="30">
        <v>1.3409090909090911</v>
      </c>
      <c r="AN457" s="30">
        <v>0.1818181818181818</v>
      </c>
      <c r="AO457" s="30">
        <v>0</v>
      </c>
      <c r="AP457" s="30">
        <v>0.50370370370370365</v>
      </c>
      <c r="AQ457" s="30">
        <v>0.437037037037037</v>
      </c>
      <c r="AR457" s="30">
        <v>5.9259259259259248E-2</v>
      </c>
      <c r="AS457" s="30">
        <v>0</v>
      </c>
      <c r="AT457" s="27">
        <v>1.1000000000000001</v>
      </c>
      <c r="AU457" s="27">
        <v>3.44</v>
      </c>
      <c r="AV457" s="27">
        <v>2.34</v>
      </c>
      <c r="AW457" s="27">
        <v>2.4695454545454552</v>
      </c>
      <c r="AX457">
        <v>2.4695454545454538</v>
      </c>
      <c r="AY457">
        <v>6.6531305146595452</v>
      </c>
      <c r="BC457" s="65">
        <v>10</v>
      </c>
      <c r="BG457">
        <v>0</v>
      </c>
      <c r="BH457">
        <v>0</v>
      </c>
      <c r="BI457">
        <v>0</v>
      </c>
    </row>
    <row r="458" spans="1:61" x14ac:dyDescent="0.3">
      <c r="A458" s="2" t="s">
        <v>375</v>
      </c>
      <c r="B458" s="20" t="s">
        <v>1043</v>
      </c>
      <c r="C458" s="15"/>
      <c r="F458" s="2">
        <v>3.33</v>
      </c>
      <c r="G458" s="2" t="s">
        <v>380</v>
      </c>
      <c r="H458" s="11">
        <v>-1</v>
      </c>
      <c r="I458">
        <v>-1</v>
      </c>
      <c r="J458"/>
      <c r="L458" s="27">
        <v>0</v>
      </c>
      <c r="M458">
        <v>0</v>
      </c>
      <c r="N458">
        <v>0</v>
      </c>
      <c r="O458" s="2">
        <v>3.81</v>
      </c>
      <c r="P458" s="2">
        <v>3.81</v>
      </c>
      <c r="Q458" s="2">
        <v>35.1</v>
      </c>
      <c r="R458" s="2" t="s">
        <v>523</v>
      </c>
      <c r="S458" s="2">
        <v>17.600000000000001</v>
      </c>
      <c r="T458" s="27">
        <v>0</v>
      </c>
      <c r="U458"/>
      <c r="V458"/>
      <c r="W458">
        <v>0</v>
      </c>
      <c r="Z458">
        <v>0</v>
      </c>
      <c r="AD458">
        <v>22</v>
      </c>
      <c r="AE458" s="57">
        <f t="shared" si="9"/>
        <v>509.51510999999999</v>
      </c>
      <c r="AF458" s="59">
        <v>0</v>
      </c>
      <c r="AG458" s="57">
        <v>0</v>
      </c>
      <c r="AH458" s="57">
        <v>0</v>
      </c>
      <c r="AL458" s="30">
        <v>1.7727272727272729</v>
      </c>
      <c r="AM458" s="30">
        <v>2.0909090909090908</v>
      </c>
      <c r="AN458" s="30">
        <v>0.36363636363636359</v>
      </c>
      <c r="AO458" s="30">
        <v>0</v>
      </c>
      <c r="AP458" s="30">
        <v>0.41935483870967738</v>
      </c>
      <c r="AQ458" s="30">
        <v>0.49462365591397839</v>
      </c>
      <c r="AR458" s="30">
        <v>8.6021505376344079E-2</v>
      </c>
      <c r="AS458" s="30">
        <v>0</v>
      </c>
      <c r="AT458" s="27">
        <v>1.1000000000000001</v>
      </c>
      <c r="AU458" s="27">
        <v>3.44</v>
      </c>
      <c r="AV458" s="27">
        <v>2.34</v>
      </c>
      <c r="AW458" s="27">
        <v>2.645909090909091</v>
      </c>
      <c r="AX458">
        <v>2.645909090909091</v>
      </c>
      <c r="AY458">
        <v>6.4349594388752269</v>
      </c>
      <c r="BC458" s="65">
        <v>11</v>
      </c>
      <c r="BG458">
        <v>0</v>
      </c>
      <c r="BH458">
        <v>0</v>
      </c>
      <c r="BI458">
        <v>0</v>
      </c>
    </row>
    <row r="459" spans="1:61" x14ac:dyDescent="0.3">
      <c r="A459" s="2" t="s">
        <v>376</v>
      </c>
      <c r="B459" s="20" t="s">
        <v>1031</v>
      </c>
      <c r="C459" s="15"/>
      <c r="F459" s="2">
        <v>3.41</v>
      </c>
      <c r="G459" s="2" t="s">
        <v>380</v>
      </c>
      <c r="H459" s="11">
        <v>-1</v>
      </c>
      <c r="I459">
        <v>-1</v>
      </c>
      <c r="J459"/>
      <c r="L459" s="27">
        <v>0</v>
      </c>
      <c r="M459">
        <v>0</v>
      </c>
      <c r="N459">
        <v>0</v>
      </c>
      <c r="O459" s="2">
        <v>3.83</v>
      </c>
      <c r="P459" s="2">
        <v>3.83</v>
      </c>
      <c r="Q459" s="2">
        <v>39.5</v>
      </c>
      <c r="R459" s="2" t="s">
        <v>523</v>
      </c>
      <c r="S459" s="2">
        <v>19.8</v>
      </c>
      <c r="T459" s="27">
        <v>0</v>
      </c>
      <c r="U459"/>
      <c r="V459"/>
      <c r="W459">
        <v>0</v>
      </c>
      <c r="Z459">
        <v>0</v>
      </c>
      <c r="AD459">
        <v>22</v>
      </c>
      <c r="AE459" s="57">
        <f t="shared" si="9"/>
        <v>579.42155000000002</v>
      </c>
      <c r="AF459" s="59">
        <v>0</v>
      </c>
      <c r="AG459" s="57">
        <v>0</v>
      </c>
      <c r="AH459" s="57">
        <v>0</v>
      </c>
      <c r="AL459" s="30">
        <v>1.72</v>
      </c>
      <c r="AM459" s="30">
        <v>1.92</v>
      </c>
      <c r="AN459" s="30">
        <v>0.32</v>
      </c>
      <c r="AO459" s="30">
        <v>0</v>
      </c>
      <c r="AP459" s="30">
        <v>0.43434343434343442</v>
      </c>
      <c r="AQ459" s="30">
        <v>0.48484848484848492</v>
      </c>
      <c r="AR459" s="30">
        <v>8.0808080808080815E-2</v>
      </c>
      <c r="AS459" s="30">
        <v>0</v>
      </c>
      <c r="AT459" s="27">
        <v>1.1000000000000001</v>
      </c>
      <c r="AU459" s="27">
        <v>3.44</v>
      </c>
      <c r="AV459" s="27">
        <v>2.34</v>
      </c>
      <c r="AW459" s="27">
        <v>2.6063999999999998</v>
      </c>
      <c r="AX459">
        <v>2.6063999999999998</v>
      </c>
      <c r="AY459">
        <v>6.4873336424382799</v>
      </c>
      <c r="BC459" s="65">
        <v>11</v>
      </c>
      <c r="BG459">
        <v>0</v>
      </c>
      <c r="BH459">
        <v>0</v>
      </c>
      <c r="BI459">
        <v>0</v>
      </c>
    </row>
    <row r="460" spans="1:61" x14ac:dyDescent="0.3">
      <c r="A460" s="2" t="s">
        <v>377</v>
      </c>
      <c r="B460" s="20" t="s">
        <v>1044</v>
      </c>
      <c r="C460" s="15"/>
      <c r="F460" s="2">
        <v>3.38</v>
      </c>
      <c r="G460" s="2" t="s">
        <v>380</v>
      </c>
      <c r="H460" s="11">
        <v>-1</v>
      </c>
      <c r="I460">
        <v>-1</v>
      </c>
      <c r="J460"/>
      <c r="L460" s="27">
        <v>0</v>
      </c>
      <c r="M460">
        <v>0</v>
      </c>
      <c r="N460">
        <v>0</v>
      </c>
      <c r="O460" s="2">
        <v>3.83</v>
      </c>
      <c r="P460" s="2">
        <v>3.83</v>
      </c>
      <c r="Q460" s="2">
        <v>44.2</v>
      </c>
      <c r="R460" s="2" t="s">
        <v>523</v>
      </c>
      <c r="S460" s="2">
        <v>22.1</v>
      </c>
      <c r="T460" s="27">
        <v>0</v>
      </c>
      <c r="U460"/>
      <c r="V460"/>
      <c r="W460">
        <v>0</v>
      </c>
      <c r="Z460">
        <v>0</v>
      </c>
      <c r="AD460">
        <v>22</v>
      </c>
      <c r="AE460" s="57">
        <f t="shared" si="9"/>
        <v>648.36538000000007</v>
      </c>
      <c r="AF460" s="59">
        <v>0</v>
      </c>
      <c r="AG460" s="57">
        <v>0</v>
      </c>
      <c r="AH460" s="57">
        <v>0</v>
      </c>
      <c r="AL460" s="30">
        <v>1.678571428571429</v>
      </c>
      <c r="AM460" s="30">
        <v>1.785714285714286</v>
      </c>
      <c r="AN460" s="30">
        <v>0.2857142857142857</v>
      </c>
      <c r="AO460" s="30">
        <v>0</v>
      </c>
      <c r="AP460" s="30">
        <v>0.44761904761904758</v>
      </c>
      <c r="AQ460" s="30">
        <v>0.47619047619047622</v>
      </c>
      <c r="AR460" s="30">
        <v>7.6190476190476183E-2</v>
      </c>
      <c r="AS460" s="30">
        <v>0</v>
      </c>
      <c r="AT460" s="27">
        <v>1.1000000000000001</v>
      </c>
      <c r="AU460" s="27">
        <v>3.44</v>
      </c>
      <c r="AV460" s="27">
        <v>2.34</v>
      </c>
      <c r="AW460" s="27">
        <v>2.5753571428571429</v>
      </c>
      <c r="AX460">
        <v>2.5753571428571429</v>
      </c>
      <c r="AY460">
        <v>6.5284848023806781</v>
      </c>
      <c r="BC460" s="65">
        <v>11</v>
      </c>
      <c r="BG460">
        <v>0</v>
      </c>
      <c r="BH460">
        <v>0</v>
      </c>
      <c r="BI460">
        <v>0</v>
      </c>
    </row>
    <row r="461" spans="1:61" x14ac:dyDescent="0.3">
      <c r="A461" s="2" t="s">
        <v>378</v>
      </c>
      <c r="B461" s="20" t="s">
        <v>1045</v>
      </c>
      <c r="C461" s="15"/>
      <c r="F461" s="2">
        <v>3.4</v>
      </c>
      <c r="G461" s="2" t="s">
        <v>380</v>
      </c>
      <c r="H461" s="11">
        <v>-1</v>
      </c>
      <c r="I461">
        <v>-1</v>
      </c>
      <c r="J461"/>
      <c r="L461" s="27">
        <v>0</v>
      </c>
      <c r="M461">
        <v>0</v>
      </c>
      <c r="N461">
        <v>0</v>
      </c>
      <c r="O461" s="2">
        <v>3.82</v>
      </c>
      <c r="P461" s="2">
        <v>3.82</v>
      </c>
      <c r="Q461" s="2">
        <v>48.5</v>
      </c>
      <c r="R461" s="2" t="s">
        <v>523</v>
      </c>
      <c r="S461" s="2">
        <v>24.3</v>
      </c>
      <c r="T461" s="27">
        <v>0</v>
      </c>
      <c r="U461"/>
      <c r="V461"/>
      <c r="W461">
        <v>0</v>
      </c>
      <c r="Z461">
        <v>0</v>
      </c>
      <c r="AD461">
        <v>22</v>
      </c>
      <c r="AE461" s="57">
        <f t="shared" si="9"/>
        <v>707.73140000000001</v>
      </c>
      <c r="AF461" s="59">
        <v>0</v>
      </c>
      <c r="AG461" s="57">
        <v>0</v>
      </c>
      <c r="AH461" s="57">
        <v>0</v>
      </c>
      <c r="AL461" s="30">
        <v>1.645161290322581</v>
      </c>
      <c r="AM461" s="30">
        <v>1.67741935483871</v>
      </c>
      <c r="AN461" s="30">
        <v>0.25806451612903231</v>
      </c>
      <c r="AO461" s="30">
        <v>0</v>
      </c>
      <c r="AP461" s="30">
        <v>0.45945945945945948</v>
      </c>
      <c r="AQ461" s="30">
        <v>0.46846846846846851</v>
      </c>
      <c r="AR461" s="30">
        <v>7.2072072072072071E-2</v>
      </c>
      <c r="AS461" s="30">
        <v>0</v>
      </c>
      <c r="AT461" s="27">
        <v>1.1000000000000001</v>
      </c>
      <c r="AU461" s="27">
        <v>3.44</v>
      </c>
      <c r="AV461" s="27">
        <v>2.34</v>
      </c>
      <c r="AW461" s="27">
        <v>2.5503225806451608</v>
      </c>
      <c r="AX461">
        <v>2.5503225806451608</v>
      </c>
      <c r="AY461">
        <v>6.5616712216890649</v>
      </c>
      <c r="BC461" s="65">
        <v>11</v>
      </c>
      <c r="BG461">
        <v>0</v>
      </c>
      <c r="BH461">
        <v>0</v>
      </c>
      <c r="BI461">
        <v>0</v>
      </c>
    </row>
    <row r="462" spans="1:61" x14ac:dyDescent="0.3">
      <c r="A462" s="2" t="s">
        <v>379</v>
      </c>
      <c r="B462" s="20" t="s">
        <v>1046</v>
      </c>
      <c r="C462" s="15"/>
      <c r="F462" s="2">
        <v>3.4</v>
      </c>
      <c r="G462" s="2" t="s">
        <v>380</v>
      </c>
      <c r="H462" s="11">
        <v>-1</v>
      </c>
      <c r="I462">
        <v>-1</v>
      </c>
      <c r="J462"/>
      <c r="L462" s="27">
        <v>0</v>
      </c>
      <c r="M462">
        <v>0</v>
      </c>
      <c r="N462">
        <v>0</v>
      </c>
      <c r="O462" s="2">
        <v>3.82</v>
      </c>
      <c r="P462" s="2">
        <v>3.82</v>
      </c>
      <c r="Q462" s="2">
        <v>29.2</v>
      </c>
      <c r="R462" s="2" t="s">
        <v>523</v>
      </c>
      <c r="S462" s="2">
        <v>29.2</v>
      </c>
      <c r="T462" s="27">
        <v>0</v>
      </c>
      <c r="U462"/>
      <c r="V462"/>
      <c r="W462">
        <v>0</v>
      </c>
      <c r="Z462">
        <v>0</v>
      </c>
      <c r="AD462">
        <v>22</v>
      </c>
      <c r="AE462" s="57">
        <f t="shared" si="9"/>
        <v>426.09807999999998</v>
      </c>
      <c r="AF462" s="59">
        <v>0</v>
      </c>
      <c r="AG462" s="57">
        <v>0</v>
      </c>
      <c r="AH462" s="57">
        <v>0</v>
      </c>
      <c r="AL462" s="30">
        <v>1.594594594594595</v>
      </c>
      <c r="AM462" s="30">
        <v>1.513513513513514</v>
      </c>
      <c r="AN462" s="30">
        <v>0.2162162162162162</v>
      </c>
      <c r="AO462" s="30">
        <v>0</v>
      </c>
      <c r="AP462" s="30">
        <v>0.47967479674796748</v>
      </c>
      <c r="AQ462" s="30">
        <v>0.45528455284552849</v>
      </c>
      <c r="AR462" s="30">
        <v>6.5040650406504072E-2</v>
      </c>
      <c r="AS462" s="30">
        <v>0</v>
      </c>
      <c r="AT462" s="27">
        <v>1.1000000000000001</v>
      </c>
      <c r="AU462" s="27">
        <v>3.44</v>
      </c>
      <c r="AV462" s="27">
        <v>2.34</v>
      </c>
      <c r="AW462" s="27">
        <v>2.512432432432433</v>
      </c>
      <c r="AX462">
        <v>2.512432432432433</v>
      </c>
      <c r="AY462">
        <v>6.6118993157774328</v>
      </c>
      <c r="BC462" s="65">
        <v>11</v>
      </c>
      <c r="BG462">
        <v>0</v>
      </c>
      <c r="BH462">
        <v>0</v>
      </c>
      <c r="BI462">
        <v>0</v>
      </c>
    </row>
    <row r="463" spans="1:61" x14ac:dyDescent="0.3">
      <c r="A463" s="2" t="s">
        <v>1138</v>
      </c>
      <c r="B463" s="20" t="s">
        <v>1047</v>
      </c>
      <c r="C463" s="15"/>
      <c r="F463" s="2">
        <v>3.38</v>
      </c>
      <c r="G463" s="2" t="s">
        <v>380</v>
      </c>
      <c r="H463" s="11">
        <v>-1</v>
      </c>
      <c r="I463">
        <v>-1</v>
      </c>
      <c r="J463"/>
      <c r="L463" s="27">
        <v>0</v>
      </c>
      <c r="M463">
        <v>0</v>
      </c>
      <c r="N463">
        <v>0</v>
      </c>
      <c r="O463" s="2">
        <v>3.82</v>
      </c>
      <c r="P463" s="2">
        <v>3.82</v>
      </c>
      <c r="Q463" s="2">
        <v>31.3</v>
      </c>
      <c r="R463" s="2" t="s">
        <v>523</v>
      </c>
      <c r="S463" s="2">
        <v>31.3</v>
      </c>
      <c r="T463" s="27">
        <v>0</v>
      </c>
      <c r="U463"/>
      <c r="V463"/>
      <c r="W463">
        <v>0</v>
      </c>
      <c r="Z463">
        <v>0</v>
      </c>
      <c r="AD463">
        <v>0</v>
      </c>
      <c r="AE463" s="57">
        <f t="shared" si="9"/>
        <v>456.74212</v>
      </c>
      <c r="AF463" s="59">
        <v>0</v>
      </c>
      <c r="AG463" s="57">
        <v>0</v>
      </c>
      <c r="AH463" s="57">
        <v>0</v>
      </c>
      <c r="AL463" s="30">
        <v>1.558139534883721</v>
      </c>
      <c r="AM463" s="30">
        <v>1.3953488372093019</v>
      </c>
      <c r="AN463" s="30">
        <v>0.186046511627907</v>
      </c>
      <c r="AO463" s="30">
        <v>0</v>
      </c>
      <c r="AP463" s="30">
        <v>0.49629629629629629</v>
      </c>
      <c r="AQ463" s="30">
        <v>0.44444444444444448</v>
      </c>
      <c r="AR463" s="30">
        <v>5.9259259259259262E-2</v>
      </c>
      <c r="AS463" s="30">
        <v>0</v>
      </c>
      <c r="AT463" s="27">
        <v>1.1000000000000001</v>
      </c>
      <c r="AU463" s="27">
        <v>3.44</v>
      </c>
      <c r="AV463" s="27">
        <v>2.34</v>
      </c>
      <c r="AW463" s="27">
        <v>2.4851162790697678</v>
      </c>
      <c r="AX463">
        <v>2.485116279069767</v>
      </c>
      <c r="AY463">
        <v>6.6481102673295114</v>
      </c>
      <c r="BC463" s="65">
        <v>11</v>
      </c>
      <c r="BG463">
        <v>0</v>
      </c>
      <c r="BH463">
        <v>0</v>
      </c>
      <c r="BI463">
        <v>0</v>
      </c>
    </row>
    <row r="464" spans="1:61" x14ac:dyDescent="0.3">
      <c r="A464" s="2" t="s">
        <v>381</v>
      </c>
      <c r="B464" s="15" t="s">
        <v>842</v>
      </c>
      <c r="C464" s="15"/>
      <c r="F464" s="2">
        <v>3.47</v>
      </c>
      <c r="G464" s="2" t="s">
        <v>380</v>
      </c>
      <c r="H464" s="11">
        <v>-1</v>
      </c>
      <c r="I464">
        <v>-1</v>
      </c>
      <c r="J464"/>
      <c r="L464" s="27">
        <v>0</v>
      </c>
      <c r="M464">
        <v>0</v>
      </c>
      <c r="N464">
        <v>0</v>
      </c>
      <c r="O464" s="2">
        <v>3.78</v>
      </c>
      <c r="P464" s="2">
        <v>3.78</v>
      </c>
      <c r="Q464" s="2">
        <v>27.2</v>
      </c>
      <c r="R464" s="2" t="s">
        <v>523</v>
      </c>
      <c r="S464" s="2">
        <v>13.6</v>
      </c>
      <c r="T464" s="27">
        <v>0</v>
      </c>
      <c r="U464"/>
      <c r="V464"/>
      <c r="W464">
        <v>0</v>
      </c>
      <c r="Z464">
        <v>0</v>
      </c>
      <c r="AD464">
        <v>20</v>
      </c>
      <c r="AE464" s="57">
        <f t="shared" si="9"/>
        <v>388.64447999999999</v>
      </c>
      <c r="AF464" s="59">
        <v>0</v>
      </c>
      <c r="AG464" s="57">
        <v>0</v>
      </c>
      <c r="AH464" s="57">
        <v>0</v>
      </c>
      <c r="AL464" s="30">
        <v>1.882352941176471</v>
      </c>
      <c r="AM464" s="30">
        <v>2.3529411764705879</v>
      </c>
      <c r="AN464" s="30">
        <v>0.35294117647058831</v>
      </c>
      <c r="AO464" s="30">
        <v>0.47058823529411759</v>
      </c>
      <c r="AP464" s="30">
        <v>0.37209302325581389</v>
      </c>
      <c r="AQ464" s="30">
        <v>0.46511627906976749</v>
      </c>
      <c r="AR464" s="30">
        <v>6.9767441860465129E-2</v>
      </c>
      <c r="AS464" s="30">
        <v>9.3023255813953487E-2</v>
      </c>
      <c r="AT464" s="27">
        <v>1.1399999999999999</v>
      </c>
      <c r="AU464" s="27">
        <v>3.44</v>
      </c>
      <c r="AV464" s="27">
        <v>2.2999999999999998</v>
      </c>
      <c r="AW464" s="27">
        <v>2.6882352941176468</v>
      </c>
      <c r="AX464">
        <v>2.6882352941176468</v>
      </c>
      <c r="AY464">
        <v>6.2192249941001183</v>
      </c>
      <c r="BC464" s="65">
        <v>10</v>
      </c>
      <c r="BG464">
        <v>0</v>
      </c>
      <c r="BH464">
        <v>0</v>
      </c>
      <c r="BI464">
        <v>0</v>
      </c>
    </row>
    <row r="465" spans="1:61" x14ac:dyDescent="0.3">
      <c r="A465" s="2" t="s">
        <v>382</v>
      </c>
      <c r="B465" s="20" t="s">
        <v>1048</v>
      </c>
      <c r="C465" s="15"/>
      <c r="F465" s="2">
        <v>3.4</v>
      </c>
      <c r="G465" s="2" t="s">
        <v>380</v>
      </c>
      <c r="H465" s="11">
        <v>-1</v>
      </c>
      <c r="I465">
        <v>-1</v>
      </c>
      <c r="J465"/>
      <c r="L465" s="27">
        <v>0</v>
      </c>
      <c r="M465">
        <v>0</v>
      </c>
      <c r="N465">
        <v>0</v>
      </c>
      <c r="O465" s="2">
        <v>3.81</v>
      </c>
      <c r="P465" s="2">
        <v>3.81</v>
      </c>
      <c r="Q465" s="2">
        <v>35.4</v>
      </c>
      <c r="R465" s="2" t="s">
        <v>523</v>
      </c>
      <c r="S465" s="2">
        <v>17.7</v>
      </c>
      <c r="T465" s="27">
        <v>0</v>
      </c>
      <c r="U465"/>
      <c r="V465"/>
      <c r="W465">
        <v>0</v>
      </c>
      <c r="Z465">
        <v>0</v>
      </c>
      <c r="AD465">
        <v>20</v>
      </c>
      <c r="AE465" s="57">
        <f t="shared" si="9"/>
        <v>513.86993999999993</v>
      </c>
      <c r="AF465" s="59">
        <v>0</v>
      </c>
      <c r="AG465" s="57">
        <v>0</v>
      </c>
      <c r="AH465" s="57">
        <v>0</v>
      </c>
      <c r="AL465" s="30">
        <v>1.695652173913043</v>
      </c>
      <c r="AM465" s="30">
        <v>1.826086956521739</v>
      </c>
      <c r="AN465" s="30">
        <v>0.2608695652173913</v>
      </c>
      <c r="AO465" s="30">
        <v>0.34782608695652167</v>
      </c>
      <c r="AP465" s="30">
        <v>0.41052631578947368</v>
      </c>
      <c r="AQ465" s="30">
        <v>0.44210526315789472</v>
      </c>
      <c r="AR465" s="30">
        <v>6.3157894736842107E-2</v>
      </c>
      <c r="AS465" s="30">
        <v>8.4210526315789472E-2</v>
      </c>
      <c r="AT465" s="27">
        <v>1.1399999999999999</v>
      </c>
      <c r="AU465" s="27">
        <v>3.44</v>
      </c>
      <c r="AV465" s="27">
        <v>2.2999999999999998</v>
      </c>
      <c r="AW465" s="27">
        <v>2.5760869565217388</v>
      </c>
      <c r="AX465">
        <v>2.5760869565217388</v>
      </c>
      <c r="AY465">
        <v>6.4291568349981301</v>
      </c>
      <c r="BC465" s="65">
        <v>10</v>
      </c>
      <c r="BG465">
        <v>0</v>
      </c>
      <c r="BH465">
        <v>0</v>
      </c>
      <c r="BI465">
        <v>0</v>
      </c>
    </row>
    <row r="466" spans="1:61" x14ac:dyDescent="0.3">
      <c r="A466" s="2" t="s">
        <v>383</v>
      </c>
      <c r="B466" s="20" t="s">
        <v>1049</v>
      </c>
      <c r="C466" s="15"/>
      <c r="F466" s="2">
        <v>3.32</v>
      </c>
      <c r="G466" s="2" t="s">
        <v>380</v>
      </c>
      <c r="H466" s="11">
        <v>-1</v>
      </c>
      <c r="I466">
        <v>-1</v>
      </c>
      <c r="J466"/>
      <c r="L466" s="27">
        <v>0</v>
      </c>
      <c r="M466">
        <v>0</v>
      </c>
      <c r="N466">
        <v>0</v>
      </c>
      <c r="O466" s="2">
        <v>3.8</v>
      </c>
      <c r="P466" s="2">
        <v>3.8</v>
      </c>
      <c r="Q466" s="2">
        <v>19.899999999999999</v>
      </c>
      <c r="R466" s="2" t="s">
        <v>523</v>
      </c>
      <c r="S466" s="2">
        <v>19.899999999999999</v>
      </c>
      <c r="T466" s="27">
        <v>0</v>
      </c>
      <c r="U466"/>
      <c r="V466"/>
      <c r="W466">
        <v>0</v>
      </c>
      <c r="Z466">
        <v>0</v>
      </c>
      <c r="AD466">
        <v>20</v>
      </c>
      <c r="AE466" s="57">
        <f t="shared" si="9"/>
        <v>287.35599999999999</v>
      </c>
      <c r="AF466" s="59">
        <v>0</v>
      </c>
      <c r="AG466" s="57">
        <v>0</v>
      </c>
      <c r="AH466" s="57">
        <v>0</v>
      </c>
      <c r="AL466" s="30">
        <v>1.653846153846154</v>
      </c>
      <c r="AM466" s="30">
        <v>1.6923076923076921</v>
      </c>
      <c r="AN466" s="30">
        <v>0.23076923076923081</v>
      </c>
      <c r="AO466" s="30">
        <v>0.30769230769230771</v>
      </c>
      <c r="AP466" s="30">
        <v>0.42574257425742568</v>
      </c>
      <c r="AQ466" s="30">
        <v>0.43564356435643559</v>
      </c>
      <c r="AR466" s="30">
        <v>5.940594059405941E-2</v>
      </c>
      <c r="AS466" s="30">
        <v>7.9207920792079209E-2</v>
      </c>
      <c r="AT466" s="27">
        <v>1.1399999999999999</v>
      </c>
      <c r="AU466" s="27">
        <v>3.44</v>
      </c>
      <c r="AV466" s="27">
        <v>2.2999999999999998</v>
      </c>
      <c r="AW466" s="27">
        <v>2.546153846153846</v>
      </c>
      <c r="AX466">
        <v>2.546153846153846</v>
      </c>
      <c r="AY466">
        <v>6.4801861773330387</v>
      </c>
      <c r="BC466" s="65">
        <v>10</v>
      </c>
      <c r="BG466">
        <v>0</v>
      </c>
      <c r="BH466">
        <v>0</v>
      </c>
      <c r="BI466">
        <v>0</v>
      </c>
    </row>
    <row r="467" spans="1:61" x14ac:dyDescent="0.3">
      <c r="A467" s="2" t="s">
        <v>384</v>
      </c>
      <c r="B467" s="20" t="s">
        <v>1050</v>
      </c>
      <c r="C467" s="15"/>
      <c r="F467" s="2">
        <v>3.33</v>
      </c>
      <c r="G467" s="2" t="s">
        <v>380</v>
      </c>
      <c r="H467" s="11">
        <v>-1</v>
      </c>
      <c r="I467">
        <v>-1</v>
      </c>
      <c r="J467"/>
      <c r="L467" s="27">
        <v>0</v>
      </c>
      <c r="M467">
        <v>0</v>
      </c>
      <c r="N467">
        <v>0</v>
      </c>
      <c r="O467" s="2">
        <v>3.78</v>
      </c>
      <c r="P467" s="2">
        <v>3.78</v>
      </c>
      <c r="Q467" s="2">
        <v>21.5</v>
      </c>
      <c r="R467" s="2" t="s">
        <v>523</v>
      </c>
      <c r="S467" s="2">
        <v>21.5</v>
      </c>
      <c r="T467" s="27">
        <v>0</v>
      </c>
      <c r="U467"/>
      <c r="V467"/>
      <c r="W467">
        <v>0</v>
      </c>
      <c r="Z467">
        <v>0</v>
      </c>
      <c r="AD467">
        <v>20</v>
      </c>
      <c r="AE467" s="57">
        <f t="shared" si="9"/>
        <v>307.20060000000001</v>
      </c>
      <c r="AF467" s="59">
        <v>0</v>
      </c>
      <c r="AG467" s="57">
        <v>0</v>
      </c>
      <c r="AH467" s="57">
        <v>0</v>
      </c>
      <c r="AL467" s="30">
        <v>1.6206896551724139</v>
      </c>
      <c r="AM467" s="30">
        <v>1.586206896551724</v>
      </c>
      <c r="AN467" s="30">
        <v>0.2068965517241379</v>
      </c>
      <c r="AO467" s="30">
        <v>0.27586206896551718</v>
      </c>
      <c r="AP467" s="30">
        <v>0.43925233644859812</v>
      </c>
      <c r="AQ467" s="30">
        <v>0.42990654205607481</v>
      </c>
      <c r="AR467" s="30">
        <v>5.6074766355140193E-2</v>
      </c>
      <c r="AS467" s="30">
        <v>7.476635514018691E-2</v>
      </c>
      <c r="AT467" s="27">
        <v>1.1399999999999999</v>
      </c>
      <c r="AU467" s="27">
        <v>3.44</v>
      </c>
      <c r="AV467" s="27">
        <v>2.2999999999999998</v>
      </c>
      <c r="AW467" s="27">
        <v>2.522413793103448</v>
      </c>
      <c r="AX467">
        <v>2.522413793103448</v>
      </c>
      <c r="AY467">
        <v>6.5206577247021036</v>
      </c>
      <c r="BC467" s="65">
        <v>10</v>
      </c>
      <c r="BG467">
        <v>0</v>
      </c>
      <c r="BH467">
        <v>0</v>
      </c>
      <c r="BI467">
        <v>0</v>
      </c>
    </row>
    <row r="468" spans="1:61" x14ac:dyDescent="0.3">
      <c r="A468" s="2" t="s">
        <v>385</v>
      </c>
      <c r="B468" s="20" t="s">
        <v>1051</v>
      </c>
      <c r="C468" s="15"/>
      <c r="F468" s="2">
        <v>3.33</v>
      </c>
      <c r="G468" s="2" t="s">
        <v>380</v>
      </c>
      <c r="H468" s="11">
        <v>-1</v>
      </c>
      <c r="I468">
        <v>-1</v>
      </c>
      <c r="J468"/>
      <c r="L468" s="27">
        <v>0</v>
      </c>
      <c r="M468">
        <v>0</v>
      </c>
      <c r="N468">
        <v>0</v>
      </c>
      <c r="O468" s="2">
        <v>3.78</v>
      </c>
      <c r="P468" s="2">
        <v>3.78</v>
      </c>
      <c r="Q468" s="2">
        <v>24.4</v>
      </c>
      <c r="R468" s="2" t="s">
        <v>523</v>
      </c>
      <c r="S468" s="2">
        <v>24.4</v>
      </c>
      <c r="T468" s="27">
        <v>0</v>
      </c>
      <c r="U468"/>
      <c r="V468"/>
      <c r="W468">
        <v>0</v>
      </c>
      <c r="Z468">
        <v>0</v>
      </c>
      <c r="AD468">
        <v>20</v>
      </c>
      <c r="AE468" s="57">
        <f t="shared" si="9"/>
        <v>348.63695999999999</v>
      </c>
      <c r="AF468" s="59">
        <v>0</v>
      </c>
      <c r="AG468" s="57">
        <v>0</v>
      </c>
      <c r="AH468" s="57">
        <v>0</v>
      </c>
      <c r="AL468" s="30">
        <v>1.59375</v>
      </c>
      <c r="AM468" s="30">
        <v>1.5</v>
      </c>
      <c r="AN468" s="30">
        <v>0.1875</v>
      </c>
      <c r="AO468" s="30">
        <v>0.25</v>
      </c>
      <c r="AP468" s="30">
        <v>0.45132743362831862</v>
      </c>
      <c r="AQ468" s="30">
        <v>0.4247787610619469</v>
      </c>
      <c r="AR468" s="30">
        <v>5.3097345132743362E-2</v>
      </c>
      <c r="AS468" s="30">
        <v>7.0796460176991149E-2</v>
      </c>
      <c r="AT468" s="27">
        <v>1.1399999999999999</v>
      </c>
      <c r="AU468" s="27">
        <v>3.44</v>
      </c>
      <c r="AV468" s="27">
        <v>2.2999999999999998</v>
      </c>
      <c r="AW468" s="27">
        <v>2.5031249999999998</v>
      </c>
      <c r="AX468">
        <v>2.5031249999999998</v>
      </c>
      <c r="AY468">
        <v>6.5535408569394704</v>
      </c>
      <c r="BC468" s="65">
        <v>10</v>
      </c>
      <c r="BG468">
        <v>0</v>
      </c>
      <c r="BH468">
        <v>0</v>
      </c>
      <c r="BI468">
        <v>0</v>
      </c>
    </row>
    <row r="469" spans="1:61" x14ac:dyDescent="0.3">
      <c r="A469" s="2" t="s">
        <v>386</v>
      </c>
      <c r="B469" s="20" t="s">
        <v>1052</v>
      </c>
      <c r="C469" s="15"/>
      <c r="F469" s="2">
        <v>3.35</v>
      </c>
      <c r="G469" s="2" t="s">
        <v>380</v>
      </c>
      <c r="H469" s="11">
        <v>-1</v>
      </c>
      <c r="I469">
        <v>-1</v>
      </c>
      <c r="J469"/>
      <c r="L469" s="27">
        <v>0</v>
      </c>
      <c r="M469">
        <v>0</v>
      </c>
      <c r="N469">
        <v>0</v>
      </c>
      <c r="O469" s="2">
        <v>3.8</v>
      </c>
      <c r="P469" s="2">
        <v>3.8</v>
      </c>
      <c r="Q469" s="2">
        <v>29.2</v>
      </c>
      <c r="R469" s="2" t="s">
        <v>523</v>
      </c>
      <c r="S469" s="2">
        <v>29.2</v>
      </c>
      <c r="T469" s="27">
        <v>0</v>
      </c>
      <c r="U469"/>
      <c r="V469"/>
      <c r="W469">
        <v>0</v>
      </c>
      <c r="Z469">
        <v>0</v>
      </c>
      <c r="AD469">
        <v>20</v>
      </c>
      <c r="AE469" s="57">
        <f t="shared" si="9"/>
        <v>421.64799999999997</v>
      </c>
      <c r="AF469" s="59">
        <v>0</v>
      </c>
      <c r="AG469" s="57">
        <v>0</v>
      </c>
      <c r="AH469" s="57">
        <v>0</v>
      </c>
      <c r="AL469" s="30">
        <v>1.5526315789473679</v>
      </c>
      <c r="AM469" s="30">
        <v>1.368421052631579</v>
      </c>
      <c r="AN469" s="30">
        <v>0.15789473684210531</v>
      </c>
      <c r="AO469" s="30">
        <v>0.2105263157894737</v>
      </c>
      <c r="AP469" s="30">
        <v>0.47199999999999998</v>
      </c>
      <c r="AQ469" s="30">
        <v>0.41599999999999998</v>
      </c>
      <c r="AR469" s="30">
        <v>4.8000000000000001E-2</v>
      </c>
      <c r="AS469" s="30">
        <v>6.4000000000000001E-2</v>
      </c>
      <c r="AT469" s="27">
        <v>1.1399999999999999</v>
      </c>
      <c r="AU469" s="27">
        <v>3.44</v>
      </c>
      <c r="AV469" s="27">
        <v>2.2999999999999998</v>
      </c>
      <c r="AW469" s="27">
        <v>2.4736842105263159</v>
      </c>
      <c r="AX469">
        <v>2.473684210526315</v>
      </c>
      <c r="AY469">
        <v>6.6037309008807101</v>
      </c>
      <c r="BC469" s="65">
        <v>10</v>
      </c>
      <c r="BG469">
        <v>0</v>
      </c>
      <c r="BH469">
        <v>0</v>
      </c>
      <c r="BI469">
        <v>0</v>
      </c>
    </row>
    <row r="470" spans="1:61" x14ac:dyDescent="0.3">
      <c r="A470" s="2" t="s">
        <v>387</v>
      </c>
      <c r="B470" s="20" t="s">
        <v>1053</v>
      </c>
      <c r="C470" s="15"/>
      <c r="F470" s="2">
        <v>3.36</v>
      </c>
      <c r="G470" s="2" t="s">
        <v>380</v>
      </c>
      <c r="H470" s="11">
        <v>-1</v>
      </c>
      <c r="I470">
        <v>-1</v>
      </c>
      <c r="J470"/>
      <c r="L470" s="27">
        <v>0</v>
      </c>
      <c r="M470">
        <v>0</v>
      </c>
      <c r="N470">
        <v>0</v>
      </c>
      <c r="O470" s="2">
        <v>3.8</v>
      </c>
      <c r="P470" s="2">
        <v>3.8</v>
      </c>
      <c r="Q470" s="2">
        <v>33.4</v>
      </c>
      <c r="R470" s="2" t="s">
        <v>523</v>
      </c>
      <c r="S470" s="2">
        <v>33.4</v>
      </c>
      <c r="T470" s="27">
        <v>0</v>
      </c>
      <c r="U470"/>
      <c r="V470"/>
      <c r="W470">
        <v>0</v>
      </c>
      <c r="Z470">
        <v>0</v>
      </c>
      <c r="AD470">
        <v>20</v>
      </c>
      <c r="AE470" s="57">
        <f t="shared" si="9"/>
        <v>482.29599999999994</v>
      </c>
      <c r="AF470" s="59">
        <v>0</v>
      </c>
      <c r="AG470" s="57">
        <v>0</v>
      </c>
      <c r="AH470" s="57">
        <v>0</v>
      </c>
      <c r="AL470" s="30">
        <v>1.5227272727272729</v>
      </c>
      <c r="AM470" s="30">
        <v>1.2727272727272729</v>
      </c>
      <c r="AN470" s="30">
        <v>0.13636363636363641</v>
      </c>
      <c r="AO470" s="30">
        <v>0.1818181818181818</v>
      </c>
      <c r="AP470" s="30">
        <v>0.48905109489051091</v>
      </c>
      <c r="AQ470" s="30">
        <v>0.40875912408759119</v>
      </c>
      <c r="AR470" s="30">
        <v>4.3795620437956199E-2</v>
      </c>
      <c r="AS470" s="30">
        <v>5.8394160583941597E-2</v>
      </c>
      <c r="AT470" s="27">
        <v>1.1399999999999999</v>
      </c>
      <c r="AU470" s="27">
        <v>3.44</v>
      </c>
      <c r="AV470" s="27">
        <v>2.2999999999999998</v>
      </c>
      <c r="AW470" s="27">
        <v>2.452272727272728</v>
      </c>
      <c r="AX470">
        <v>2.4522727272727272</v>
      </c>
      <c r="AY470">
        <v>6.6402327510197949</v>
      </c>
      <c r="BC470" s="65">
        <v>10</v>
      </c>
      <c r="BG470">
        <v>0</v>
      </c>
      <c r="BH470">
        <v>0</v>
      </c>
      <c r="BI470">
        <v>0</v>
      </c>
    </row>
    <row r="471" spans="1:61" x14ac:dyDescent="0.3">
      <c r="A471" s="2" t="s">
        <v>388</v>
      </c>
      <c r="B471" s="20" t="s">
        <v>1054</v>
      </c>
      <c r="C471" s="15"/>
      <c r="F471" s="2">
        <v>3.33</v>
      </c>
      <c r="G471" s="2" t="s">
        <v>380</v>
      </c>
      <c r="H471" s="11">
        <v>-1</v>
      </c>
      <c r="I471">
        <v>-1</v>
      </c>
      <c r="J471"/>
      <c r="L471" s="27">
        <v>0</v>
      </c>
      <c r="M471">
        <v>0</v>
      </c>
      <c r="N471">
        <v>0</v>
      </c>
      <c r="O471" s="2">
        <v>3.76</v>
      </c>
      <c r="P471" s="2">
        <v>3.76</v>
      </c>
      <c r="Q471" s="2">
        <v>34.1</v>
      </c>
      <c r="R471" s="2" t="s">
        <v>523</v>
      </c>
      <c r="S471" s="2">
        <v>17.100000000000001</v>
      </c>
      <c r="T471" s="27">
        <v>0</v>
      </c>
      <c r="U471"/>
      <c r="V471"/>
      <c r="W471">
        <v>0</v>
      </c>
      <c r="Z471">
        <v>0</v>
      </c>
      <c r="AD471">
        <v>22</v>
      </c>
      <c r="AE471" s="57">
        <f t="shared" si="9"/>
        <v>482.09215999999998</v>
      </c>
      <c r="AF471" s="59">
        <v>0</v>
      </c>
      <c r="AG471" s="57">
        <v>0</v>
      </c>
      <c r="AH471" s="57">
        <v>0</v>
      </c>
      <c r="AL471" s="30">
        <v>1.7391304347826091</v>
      </c>
      <c r="AM471" s="30">
        <v>2</v>
      </c>
      <c r="AN471" s="30">
        <v>0.2608695652173913</v>
      </c>
      <c r="AO471" s="30">
        <v>0.34782608695652167</v>
      </c>
      <c r="AP471" s="30">
        <v>0.4</v>
      </c>
      <c r="AQ471" s="30">
        <v>0.46</v>
      </c>
      <c r="AR471" s="30">
        <v>0.06</v>
      </c>
      <c r="AS471" s="30">
        <v>0.08</v>
      </c>
      <c r="AT471" s="27">
        <v>1.1399999999999999</v>
      </c>
      <c r="AU471" s="27">
        <v>3.44</v>
      </c>
      <c r="AV471" s="27">
        <v>2.2999999999999998</v>
      </c>
      <c r="AW471" s="27">
        <v>2.63</v>
      </c>
      <c r="AX471">
        <v>2.63</v>
      </c>
      <c r="AY471">
        <v>6.444942219787217</v>
      </c>
      <c r="BC471" s="65">
        <v>11</v>
      </c>
      <c r="BG471">
        <v>0</v>
      </c>
      <c r="BH471">
        <v>0</v>
      </c>
      <c r="BI471">
        <v>0</v>
      </c>
    </row>
    <row r="472" spans="1:61" x14ac:dyDescent="0.3">
      <c r="A472" s="2" t="s">
        <v>389</v>
      </c>
      <c r="B472" s="20" t="s">
        <v>1055</v>
      </c>
      <c r="C472" s="15"/>
      <c r="F472" s="2">
        <v>3.33</v>
      </c>
      <c r="G472" s="2" t="s">
        <v>380</v>
      </c>
      <c r="H472" s="11">
        <v>-1</v>
      </c>
      <c r="I472">
        <v>-1</v>
      </c>
      <c r="J472"/>
      <c r="L472" s="27">
        <v>0</v>
      </c>
      <c r="M472">
        <v>0</v>
      </c>
      <c r="N472">
        <v>0</v>
      </c>
      <c r="O472" s="2">
        <v>3.77</v>
      </c>
      <c r="P472" s="2">
        <v>3.77</v>
      </c>
      <c r="Q472" s="2">
        <v>40.9</v>
      </c>
      <c r="R472" s="2" t="s">
        <v>523</v>
      </c>
      <c r="S472" s="2">
        <v>20.5</v>
      </c>
      <c r="T472" s="27">
        <v>0</v>
      </c>
      <c r="U472"/>
      <c r="V472"/>
      <c r="W472">
        <v>0</v>
      </c>
      <c r="Z472">
        <v>0</v>
      </c>
      <c r="AD472">
        <v>22</v>
      </c>
      <c r="AE472" s="57">
        <f t="shared" si="9"/>
        <v>581.30760999999995</v>
      </c>
      <c r="AF472" s="59">
        <v>0</v>
      </c>
      <c r="AG472" s="57">
        <v>0</v>
      </c>
      <c r="AH472" s="57">
        <v>0</v>
      </c>
      <c r="AL472" s="30">
        <v>1.6923076923076921</v>
      </c>
      <c r="AM472" s="30">
        <v>1.846153846153846</v>
      </c>
      <c r="AN472" s="30">
        <v>0.23076923076923081</v>
      </c>
      <c r="AO472" s="30">
        <v>0.30769230769230771</v>
      </c>
      <c r="AP472" s="30">
        <v>0.41509433962264147</v>
      </c>
      <c r="AQ472" s="30">
        <v>0.45283018867924529</v>
      </c>
      <c r="AR472" s="30">
        <v>5.6603773584905669E-2</v>
      </c>
      <c r="AS472" s="30">
        <v>7.5471698113207558E-2</v>
      </c>
      <c r="AT472" s="27">
        <v>1.1399999999999999</v>
      </c>
      <c r="AU472" s="27">
        <v>3.44</v>
      </c>
      <c r="AV472" s="27">
        <v>2.2999999999999998</v>
      </c>
      <c r="AW472" s="27">
        <v>2.5938461538461541</v>
      </c>
      <c r="AX472">
        <v>2.5938461538461541</v>
      </c>
      <c r="AY472">
        <v>6.4941501715695384</v>
      </c>
      <c r="BC472" s="65">
        <v>11</v>
      </c>
      <c r="BG472">
        <v>0</v>
      </c>
      <c r="BH472">
        <v>0</v>
      </c>
      <c r="BI472">
        <v>0</v>
      </c>
    </row>
    <row r="473" spans="1:61" x14ac:dyDescent="0.3">
      <c r="A473" s="2" t="s">
        <v>390</v>
      </c>
      <c r="B473" s="20" t="s">
        <v>1056</v>
      </c>
      <c r="C473" s="15"/>
      <c r="F473" s="2">
        <v>3.32</v>
      </c>
      <c r="G473" s="2" t="s">
        <v>380</v>
      </c>
      <c r="H473" s="11">
        <v>-1</v>
      </c>
      <c r="I473">
        <v>-1</v>
      </c>
      <c r="J473"/>
      <c r="L473" s="27">
        <v>0</v>
      </c>
      <c r="M473">
        <v>0</v>
      </c>
      <c r="N473">
        <v>0</v>
      </c>
      <c r="O473" s="2">
        <v>3.79</v>
      </c>
      <c r="P473" s="2">
        <v>3.79</v>
      </c>
      <c r="Q473" s="2">
        <v>43.8</v>
      </c>
      <c r="R473" s="2" t="s">
        <v>523</v>
      </c>
      <c r="S473" s="2">
        <v>21.9</v>
      </c>
      <c r="T473" s="27">
        <v>0</v>
      </c>
      <c r="U473"/>
      <c r="V473"/>
      <c r="W473">
        <v>0</v>
      </c>
      <c r="Z473">
        <v>0</v>
      </c>
      <c r="AD473">
        <v>22</v>
      </c>
      <c r="AE473" s="57">
        <f t="shared" si="9"/>
        <v>629.14757999999995</v>
      </c>
      <c r="AF473" s="59">
        <v>0</v>
      </c>
      <c r="AG473" s="57">
        <v>0</v>
      </c>
      <c r="AH473" s="57">
        <v>0</v>
      </c>
      <c r="AL473" s="30">
        <v>1.655172413793103</v>
      </c>
      <c r="AM473" s="30">
        <v>1.7241379310344831</v>
      </c>
      <c r="AN473" s="30">
        <v>0.2068965517241379</v>
      </c>
      <c r="AO473" s="30">
        <v>0.27586206896551718</v>
      </c>
      <c r="AP473" s="30">
        <v>0.42857142857142849</v>
      </c>
      <c r="AQ473" s="30">
        <v>0.4464285714285714</v>
      </c>
      <c r="AR473" s="30">
        <v>5.3571428571428568E-2</v>
      </c>
      <c r="AS473" s="30">
        <v>7.1428571428571425E-2</v>
      </c>
      <c r="AT473" s="27">
        <v>1.1399999999999999</v>
      </c>
      <c r="AU473" s="27">
        <v>3.44</v>
      </c>
      <c r="AV473" s="27">
        <v>2.2999999999999998</v>
      </c>
      <c r="AW473" s="27">
        <v>2.5651724137931029</v>
      </c>
      <c r="AX473">
        <v>2.5651724137931029</v>
      </c>
      <c r="AY473">
        <v>6.53317716781069</v>
      </c>
      <c r="BC473" s="65">
        <v>11</v>
      </c>
      <c r="BG473">
        <v>0</v>
      </c>
      <c r="BH473">
        <v>0</v>
      </c>
      <c r="BI473">
        <v>0</v>
      </c>
    </row>
    <row r="474" spans="1:61" x14ac:dyDescent="0.3">
      <c r="A474" s="2" t="s">
        <v>391</v>
      </c>
      <c r="B474" s="20" t="s">
        <v>1057</v>
      </c>
      <c r="C474" s="15"/>
      <c r="F474" s="2">
        <v>3.33</v>
      </c>
      <c r="G474" s="2" t="s">
        <v>380</v>
      </c>
      <c r="H474" s="11">
        <v>-1</v>
      </c>
      <c r="I474">
        <v>-1</v>
      </c>
      <c r="J474"/>
      <c r="L474" s="27">
        <v>0</v>
      </c>
      <c r="M474">
        <v>0</v>
      </c>
      <c r="N474">
        <v>0</v>
      </c>
      <c r="O474" s="2">
        <v>3.78</v>
      </c>
      <c r="P474" s="2">
        <v>3.78</v>
      </c>
      <c r="Q474" s="2">
        <v>47.3</v>
      </c>
      <c r="R474" s="2" t="s">
        <v>523</v>
      </c>
      <c r="S474" s="2">
        <v>23.7</v>
      </c>
      <c r="T474" s="27">
        <v>0</v>
      </c>
      <c r="U474"/>
      <c r="V474"/>
      <c r="W474">
        <v>0</v>
      </c>
      <c r="Z474">
        <v>0</v>
      </c>
      <c r="AD474">
        <v>22</v>
      </c>
      <c r="AE474" s="57">
        <f t="shared" si="9"/>
        <v>675.84131999999988</v>
      </c>
      <c r="AF474" s="59">
        <v>0</v>
      </c>
      <c r="AG474" s="57">
        <v>0</v>
      </c>
      <c r="AH474" s="57">
        <v>0</v>
      </c>
      <c r="AL474" s="30">
        <v>1.625</v>
      </c>
      <c r="AM474" s="30">
        <v>1.625</v>
      </c>
      <c r="AN474" s="30">
        <v>0.1875</v>
      </c>
      <c r="AO474" s="30">
        <v>0.25</v>
      </c>
      <c r="AP474" s="30">
        <v>0.44067796610169491</v>
      </c>
      <c r="AQ474" s="30">
        <v>0.44067796610169491</v>
      </c>
      <c r="AR474" s="30">
        <v>5.0847457627118647E-2</v>
      </c>
      <c r="AS474" s="30">
        <v>6.7796610169491525E-2</v>
      </c>
      <c r="AT474" s="27">
        <v>1.1399999999999999</v>
      </c>
      <c r="AU474" s="27">
        <v>3.44</v>
      </c>
      <c r="AV474" s="27">
        <v>2.2999999999999998</v>
      </c>
      <c r="AW474" s="27">
        <v>2.5418750000000001</v>
      </c>
      <c r="AX474">
        <v>2.5418750000000001</v>
      </c>
      <c r="AY474">
        <v>6.5648866022566246</v>
      </c>
      <c r="BC474" s="65">
        <v>11</v>
      </c>
      <c r="BG474">
        <v>0</v>
      </c>
      <c r="BH474">
        <v>0</v>
      </c>
      <c r="BI474">
        <v>0</v>
      </c>
    </row>
    <row r="475" spans="1:61" x14ac:dyDescent="0.3">
      <c r="A475" s="2" t="s">
        <v>392</v>
      </c>
      <c r="B475" s="20" t="s">
        <v>1058</v>
      </c>
      <c r="C475" s="15"/>
      <c r="F475" s="2">
        <v>3.35</v>
      </c>
      <c r="G475" s="2" t="s">
        <v>380</v>
      </c>
      <c r="H475" s="11">
        <v>-1</v>
      </c>
      <c r="I475">
        <v>-1</v>
      </c>
      <c r="J475"/>
      <c r="L475" s="27">
        <v>0</v>
      </c>
      <c r="M475">
        <v>0</v>
      </c>
      <c r="N475">
        <v>0</v>
      </c>
      <c r="O475" s="2">
        <v>3.81</v>
      </c>
      <c r="P475" s="2">
        <v>3.81</v>
      </c>
      <c r="Q475" s="2">
        <v>28.3</v>
      </c>
      <c r="R475" s="2" t="s">
        <v>523</v>
      </c>
      <c r="S475" s="2">
        <v>28.3</v>
      </c>
      <c r="T475" s="27">
        <v>0</v>
      </c>
      <c r="U475"/>
      <c r="V475"/>
      <c r="W475">
        <v>0</v>
      </c>
      <c r="Z475">
        <v>0</v>
      </c>
      <c r="AD475">
        <v>22</v>
      </c>
      <c r="AE475" s="57">
        <f t="shared" si="9"/>
        <v>410.80563000000001</v>
      </c>
      <c r="AF475" s="59">
        <v>0</v>
      </c>
      <c r="AG475" s="57">
        <v>0</v>
      </c>
      <c r="AH475" s="57">
        <v>0</v>
      </c>
      <c r="AL475" s="30">
        <v>1.5789473684210531</v>
      </c>
      <c r="AM475" s="30">
        <v>1.4736842105263159</v>
      </c>
      <c r="AN475" s="30">
        <v>0.15789473684210531</v>
      </c>
      <c r="AO475" s="30">
        <v>0.2105263157894737</v>
      </c>
      <c r="AP475" s="30">
        <v>0.46153846153846162</v>
      </c>
      <c r="AQ475" s="30">
        <v>0.43076923076923068</v>
      </c>
      <c r="AR475" s="30">
        <v>4.6153846153846149E-2</v>
      </c>
      <c r="AS475" s="30">
        <v>6.1538461538461528E-2</v>
      </c>
      <c r="AT475" s="27">
        <v>1.1399999999999999</v>
      </c>
      <c r="AU475" s="27">
        <v>3.44</v>
      </c>
      <c r="AV475" s="27">
        <v>2.2999999999999998</v>
      </c>
      <c r="AW475" s="27">
        <v>2.5063157894736841</v>
      </c>
      <c r="AX475">
        <v>2.5063157894736841</v>
      </c>
      <c r="AY475">
        <v>6.6132852127267361</v>
      </c>
      <c r="BC475" s="65">
        <v>11</v>
      </c>
      <c r="BG475">
        <v>0</v>
      </c>
      <c r="BH475">
        <v>0</v>
      </c>
      <c r="BI475">
        <v>0</v>
      </c>
    </row>
    <row r="476" spans="1:61" x14ac:dyDescent="0.3">
      <c r="A476" s="2" t="s">
        <v>1137</v>
      </c>
      <c r="B476" s="20" t="s">
        <v>1059</v>
      </c>
      <c r="C476" s="15"/>
      <c r="F476" s="2">
        <v>3.36</v>
      </c>
      <c r="G476" s="2" t="s">
        <v>380</v>
      </c>
      <c r="H476" s="11">
        <v>-1</v>
      </c>
      <c r="I476">
        <v>-1</v>
      </c>
      <c r="J476"/>
      <c r="L476" s="27">
        <v>0</v>
      </c>
      <c r="M476">
        <v>0</v>
      </c>
      <c r="N476">
        <v>0</v>
      </c>
      <c r="O476" s="2">
        <v>3.74</v>
      </c>
      <c r="P476" s="2">
        <v>3.74</v>
      </c>
      <c r="Q476" s="2">
        <v>30.8</v>
      </c>
      <c r="R476" s="2" t="s">
        <v>523</v>
      </c>
      <c r="S476" s="2">
        <v>30.8</v>
      </c>
      <c r="T476" s="27">
        <v>0</v>
      </c>
      <c r="U476"/>
      <c r="V476"/>
      <c r="W476">
        <v>0</v>
      </c>
      <c r="Z476">
        <v>0</v>
      </c>
      <c r="AD476">
        <v>22</v>
      </c>
      <c r="AE476" s="57">
        <f t="shared" si="9"/>
        <v>430.81808000000007</v>
      </c>
      <c r="AF476" s="59">
        <v>0</v>
      </c>
      <c r="AG476" s="57">
        <v>0</v>
      </c>
      <c r="AH476" s="57">
        <v>0</v>
      </c>
      <c r="AL476" s="30">
        <v>1.545454545454545</v>
      </c>
      <c r="AM476" s="30">
        <v>1.363636363636364</v>
      </c>
      <c r="AN476" s="30">
        <v>0.13636363636363641</v>
      </c>
      <c r="AO476" s="30">
        <v>0.1818181818181818</v>
      </c>
      <c r="AP476" s="30">
        <v>0.47887323943661969</v>
      </c>
      <c r="AQ476" s="30">
        <v>0.42253521126760563</v>
      </c>
      <c r="AR476" s="30">
        <v>4.2253521126760563E-2</v>
      </c>
      <c r="AS476" s="30">
        <v>5.6338028169014093E-2</v>
      </c>
      <c r="AT476" s="27">
        <v>1.1399999999999999</v>
      </c>
      <c r="AU476" s="27">
        <v>3.44</v>
      </c>
      <c r="AV476" s="27">
        <v>2.2999999999999998</v>
      </c>
      <c r="AW476" s="27">
        <v>2.4804545454545459</v>
      </c>
      <c r="AX476">
        <v>2.480454545454545</v>
      </c>
      <c r="AY476">
        <v>6.6484842021595449</v>
      </c>
      <c r="BC476" s="65">
        <v>11</v>
      </c>
      <c r="BG476">
        <v>0</v>
      </c>
      <c r="BH476">
        <v>0</v>
      </c>
      <c r="BI476">
        <v>0</v>
      </c>
    </row>
    <row r="477" spans="1:61" x14ac:dyDescent="0.3">
      <c r="A477" s="1" t="s">
        <v>394</v>
      </c>
      <c r="B477" s="20" t="s">
        <v>1060</v>
      </c>
      <c r="C477" s="15"/>
      <c r="F477" s="2">
        <v>3.29</v>
      </c>
      <c r="G477" s="2" t="s">
        <v>393</v>
      </c>
      <c r="H477" s="11">
        <v>-1</v>
      </c>
      <c r="I477">
        <v>-1</v>
      </c>
      <c r="J477"/>
      <c r="L477" s="27">
        <v>0</v>
      </c>
      <c r="M477">
        <v>0</v>
      </c>
      <c r="N477">
        <v>0</v>
      </c>
      <c r="O477" s="2">
        <v>3.85</v>
      </c>
      <c r="P477" s="2">
        <v>3.85</v>
      </c>
      <c r="Q477" s="2">
        <v>21.37</v>
      </c>
      <c r="R477" s="2" t="s">
        <v>1135</v>
      </c>
      <c r="T477" s="27">
        <v>0</v>
      </c>
      <c r="U477"/>
      <c r="V477"/>
      <c r="W477">
        <v>0</v>
      </c>
      <c r="Z477">
        <v>0</v>
      </c>
      <c r="AD477">
        <v>26</v>
      </c>
      <c r="AE477" s="57">
        <f t="shared" si="9"/>
        <v>316.75682500000005</v>
      </c>
      <c r="AF477" s="59">
        <v>0</v>
      </c>
      <c r="AG477" s="57">
        <v>0</v>
      </c>
      <c r="AH477" s="57">
        <v>0</v>
      </c>
      <c r="AL477" s="30">
        <v>1.791666666666667</v>
      </c>
      <c r="AM477" s="30">
        <v>2.416666666666667</v>
      </c>
      <c r="AN477" s="30">
        <v>1.166666666666667</v>
      </c>
      <c r="AO477" s="30">
        <v>1.166666666666667</v>
      </c>
      <c r="AP477" s="30">
        <v>0.27388535031847128</v>
      </c>
      <c r="AQ477" s="30">
        <v>0.36942675159235672</v>
      </c>
      <c r="AR477" s="30">
        <v>0.178343949044586</v>
      </c>
      <c r="AS477" s="30">
        <v>0.178343949044586</v>
      </c>
      <c r="AT477" s="27">
        <v>0.82</v>
      </c>
      <c r="AU477" s="27">
        <v>3.44</v>
      </c>
      <c r="AV477" s="27">
        <v>2.62</v>
      </c>
      <c r="AW477" s="27">
        <v>2.689166666666666</v>
      </c>
      <c r="AX477">
        <v>2.6891666666666669</v>
      </c>
      <c r="AY477">
        <v>6.2990365295585002</v>
      </c>
      <c r="BC477" s="65">
        <v>13</v>
      </c>
      <c r="BG477">
        <v>0</v>
      </c>
      <c r="BH477">
        <v>0</v>
      </c>
      <c r="BI477">
        <v>0</v>
      </c>
    </row>
    <row r="478" spans="1:61" x14ac:dyDescent="0.3">
      <c r="A478" s="5" t="s">
        <v>395</v>
      </c>
      <c r="B478" s="45" t="s">
        <v>1061</v>
      </c>
      <c r="C478" s="41"/>
      <c r="D478" s="5"/>
      <c r="E478" s="5"/>
      <c r="F478" s="5">
        <v>3.17</v>
      </c>
      <c r="G478" s="5" t="s">
        <v>393</v>
      </c>
      <c r="H478" s="42">
        <v>-2</v>
      </c>
      <c r="I478" s="5">
        <v>-1</v>
      </c>
      <c r="J478" s="5"/>
      <c r="K478" s="5"/>
      <c r="L478" s="43">
        <v>0</v>
      </c>
      <c r="M478">
        <v>0</v>
      </c>
      <c r="N478">
        <v>0</v>
      </c>
      <c r="O478" s="5">
        <v>-1</v>
      </c>
      <c r="P478" s="5"/>
      <c r="Q478" s="5">
        <v>21.88</v>
      </c>
      <c r="R478" s="5"/>
      <c r="S478" s="5"/>
      <c r="T478" s="43">
        <v>0</v>
      </c>
      <c r="U478" s="5"/>
      <c r="V478" s="5"/>
      <c r="W478">
        <v>0</v>
      </c>
      <c r="Z478">
        <v>0</v>
      </c>
      <c r="AC478" s="5"/>
      <c r="AD478" s="5">
        <v>26</v>
      </c>
      <c r="AE478" s="57">
        <f t="shared" si="9"/>
        <v>0</v>
      </c>
      <c r="AF478" s="59">
        <v>0</v>
      </c>
      <c r="AG478" s="57">
        <v>0</v>
      </c>
      <c r="AH478" s="57">
        <v>0</v>
      </c>
      <c r="AL478" s="5">
        <v>1.7272727272727271</v>
      </c>
      <c r="AM478" s="5">
        <v>2.1818181818181821</v>
      </c>
      <c r="AN478" s="5">
        <v>1.0181818181818181</v>
      </c>
      <c r="AO478" s="5">
        <v>1.0181818181818181</v>
      </c>
      <c r="AP478" s="5">
        <v>0.29051987767584098</v>
      </c>
      <c r="AQ478" s="5">
        <v>0.36697247706422009</v>
      </c>
      <c r="AR478" s="5">
        <v>0.17125382262996941</v>
      </c>
      <c r="AS478" s="5">
        <v>0.17125382262996941</v>
      </c>
      <c r="AT478" s="43">
        <v>0.82</v>
      </c>
      <c r="AU478" s="43">
        <v>3.44</v>
      </c>
      <c r="AV478" s="43">
        <v>2.62</v>
      </c>
      <c r="AW478" s="43">
        <v>2.6647272727272728</v>
      </c>
      <c r="AX478" s="5">
        <v>2.6647272727272728</v>
      </c>
      <c r="AY478" s="5">
        <v>6.4638943890893454</v>
      </c>
      <c r="BC478" s="65">
        <v>13</v>
      </c>
      <c r="BG478">
        <v>0</v>
      </c>
      <c r="BH478">
        <v>0</v>
      </c>
      <c r="BI478">
        <v>0</v>
      </c>
    </row>
    <row r="479" spans="1:61" x14ac:dyDescent="0.3">
      <c r="A479" s="5" t="s">
        <v>396</v>
      </c>
      <c r="B479" s="45" t="s">
        <v>1062</v>
      </c>
      <c r="C479" s="41"/>
      <c r="D479" s="5"/>
      <c r="E479" s="5"/>
      <c r="F479" s="5">
        <v>3.19</v>
      </c>
      <c r="G479" s="5" t="s">
        <v>393</v>
      </c>
      <c r="H479" s="42">
        <v>-2</v>
      </c>
      <c r="I479" s="5">
        <v>-1</v>
      </c>
      <c r="J479" s="5"/>
      <c r="K479" s="5"/>
      <c r="L479" s="43">
        <v>0</v>
      </c>
      <c r="M479">
        <v>0</v>
      </c>
      <c r="N479">
        <v>0</v>
      </c>
      <c r="O479" s="5">
        <v>-1</v>
      </c>
      <c r="P479" s="5"/>
      <c r="Q479" s="5">
        <v>23.3</v>
      </c>
      <c r="R479" s="5"/>
      <c r="S479" s="5"/>
      <c r="T479" s="43">
        <v>0</v>
      </c>
      <c r="U479" s="5"/>
      <c r="V479" s="5"/>
      <c r="W479">
        <v>0</v>
      </c>
      <c r="Z479">
        <v>0</v>
      </c>
      <c r="AC479" s="5"/>
      <c r="AD479" s="5">
        <v>26</v>
      </c>
      <c r="AE479" s="57">
        <f t="shared" si="9"/>
        <v>0</v>
      </c>
      <c r="AF479" s="59">
        <v>0</v>
      </c>
      <c r="AG479" s="57">
        <v>0</v>
      </c>
      <c r="AH479" s="57">
        <v>0</v>
      </c>
      <c r="AL479" s="5">
        <v>1.693548387096774</v>
      </c>
      <c r="AM479" s="5">
        <v>2.0483870967741939</v>
      </c>
      <c r="AN479" s="5">
        <v>1.064516129032258</v>
      </c>
      <c r="AO479" s="5">
        <v>1.129032258064516</v>
      </c>
      <c r="AP479" s="5">
        <v>0.28532608695652167</v>
      </c>
      <c r="AQ479" s="5">
        <v>0.34510869565217389</v>
      </c>
      <c r="AR479" s="5">
        <v>0.17934782608695651</v>
      </c>
      <c r="AS479" s="5">
        <v>0.19021739130434781</v>
      </c>
      <c r="AT479" s="43">
        <v>0.82</v>
      </c>
      <c r="AU479" s="43">
        <v>3.44</v>
      </c>
      <c r="AV479" s="43">
        <v>2.62</v>
      </c>
      <c r="AW479" s="43">
        <v>2.620645161290323</v>
      </c>
      <c r="AX479" s="5">
        <v>2.620645161290323</v>
      </c>
      <c r="AY479" s="5">
        <v>6.4654289883277096</v>
      </c>
      <c r="BC479" s="65">
        <v>13</v>
      </c>
      <c r="BG479">
        <v>0</v>
      </c>
      <c r="BH479">
        <v>0</v>
      </c>
      <c r="BI479">
        <v>0</v>
      </c>
    </row>
    <row r="480" spans="1:61" x14ac:dyDescent="0.3">
      <c r="A480" s="5" t="s">
        <v>397</v>
      </c>
      <c r="B480" s="45" t="s">
        <v>1063</v>
      </c>
      <c r="C480" s="41"/>
      <c r="D480" s="5"/>
      <c r="E480" s="5"/>
      <c r="F480" s="5">
        <v>3.19</v>
      </c>
      <c r="G480" s="5" t="s">
        <v>393</v>
      </c>
      <c r="H480" s="42">
        <v>-2</v>
      </c>
      <c r="I480" s="5">
        <v>-1</v>
      </c>
      <c r="J480" s="5"/>
      <c r="K480" s="5"/>
      <c r="L480" s="43">
        <v>0</v>
      </c>
      <c r="M480">
        <v>0</v>
      </c>
      <c r="N480">
        <v>0</v>
      </c>
      <c r="O480" s="5">
        <v>-1</v>
      </c>
      <c r="P480" s="5"/>
      <c r="Q480" s="5">
        <v>25.26</v>
      </c>
      <c r="R480" s="5"/>
      <c r="S480" s="5"/>
      <c r="T480" s="43">
        <v>0</v>
      </c>
      <c r="U480" s="43"/>
      <c r="V480" s="43"/>
      <c r="W480">
        <v>0</v>
      </c>
      <c r="Z480">
        <v>0</v>
      </c>
      <c r="AC480" s="5"/>
      <c r="AD480" s="5">
        <v>26</v>
      </c>
      <c r="AE480" s="57">
        <f t="shared" si="9"/>
        <v>0</v>
      </c>
      <c r="AF480" s="59">
        <v>0</v>
      </c>
      <c r="AG480" s="57">
        <v>0</v>
      </c>
      <c r="AH480" s="57">
        <v>0</v>
      </c>
      <c r="AI480" s="53"/>
      <c r="AL480" s="5">
        <v>1.661764705882353</v>
      </c>
      <c r="AM480" s="5">
        <v>1.9264705882352939</v>
      </c>
      <c r="AN480" s="5">
        <v>0.97058823529411764</v>
      </c>
      <c r="AO480" s="5">
        <v>1.029411764705882</v>
      </c>
      <c r="AP480" s="5">
        <v>0.29736842105263162</v>
      </c>
      <c r="AQ480" s="5">
        <v>0.34473684210526317</v>
      </c>
      <c r="AR480" s="5">
        <v>0.1736842105263158</v>
      </c>
      <c r="AS480" s="5">
        <v>0.18421052631578949</v>
      </c>
      <c r="AT480" s="43">
        <v>0.82</v>
      </c>
      <c r="AU480" s="43">
        <v>3.44</v>
      </c>
      <c r="AV480" s="43">
        <v>2.62</v>
      </c>
      <c r="AW480" s="43">
        <v>2.5938235294117651</v>
      </c>
      <c r="AX480" s="5">
        <v>2.5938235294117651</v>
      </c>
      <c r="AY480" s="5">
        <v>6.5012509424665001</v>
      </c>
      <c r="BC480" s="65">
        <v>13</v>
      </c>
      <c r="BG480">
        <v>0</v>
      </c>
      <c r="BH480">
        <v>0</v>
      </c>
      <c r="BI480">
        <v>0</v>
      </c>
    </row>
    <row r="481" spans="1:61" x14ac:dyDescent="0.3">
      <c r="A481" s="5" t="s">
        <v>398</v>
      </c>
      <c r="B481" s="45" t="s">
        <v>1064</v>
      </c>
      <c r="C481" s="41"/>
      <c r="D481" s="5"/>
      <c r="E481" s="5"/>
      <c r="F481" s="5">
        <v>3.17</v>
      </c>
      <c r="G481" s="5" t="s">
        <v>393</v>
      </c>
      <c r="H481" s="42">
        <v>-2</v>
      </c>
      <c r="I481" s="5">
        <v>-1</v>
      </c>
      <c r="J481" s="5"/>
      <c r="K481" s="5"/>
      <c r="L481" s="43">
        <v>0</v>
      </c>
      <c r="M481">
        <v>0</v>
      </c>
      <c r="N481">
        <v>0</v>
      </c>
      <c r="O481" s="5">
        <v>-1</v>
      </c>
      <c r="P481" s="5"/>
      <c r="Q481" s="5">
        <v>27.23</v>
      </c>
      <c r="R481" s="5"/>
      <c r="S481" s="5"/>
      <c r="T481" s="43">
        <v>0</v>
      </c>
      <c r="U481" s="43"/>
      <c r="V481" s="43"/>
      <c r="W481">
        <v>0</v>
      </c>
      <c r="Z481">
        <v>0</v>
      </c>
      <c r="AC481" s="5"/>
      <c r="AD481" s="5">
        <v>26</v>
      </c>
      <c r="AE481" s="57">
        <f t="shared" si="9"/>
        <v>0</v>
      </c>
      <c r="AF481" s="59">
        <v>0</v>
      </c>
      <c r="AG481" s="57">
        <v>0</v>
      </c>
      <c r="AH481" s="57">
        <v>0</v>
      </c>
      <c r="AI481" s="53"/>
      <c r="AL481" s="5">
        <v>1.6351351351351351</v>
      </c>
      <c r="AM481" s="5">
        <v>1.8243243243243239</v>
      </c>
      <c r="AN481" s="5">
        <v>0.89189189189189189</v>
      </c>
      <c r="AO481" s="5">
        <v>0.94594594594594594</v>
      </c>
      <c r="AP481" s="5">
        <v>0.30867346938775508</v>
      </c>
      <c r="AQ481" s="5">
        <v>0.34438775510204078</v>
      </c>
      <c r="AR481" s="5">
        <v>0.1683673469387755</v>
      </c>
      <c r="AS481" s="5">
        <v>0.1785714285714286</v>
      </c>
      <c r="AT481" s="43">
        <v>0.82</v>
      </c>
      <c r="AU481" s="43">
        <v>3.44</v>
      </c>
      <c r="AV481" s="43">
        <v>2.62</v>
      </c>
      <c r="AW481" s="43">
        <v>2.5713513513513511</v>
      </c>
      <c r="AX481" s="5">
        <v>2.571351351351352</v>
      </c>
      <c r="AY481" s="5">
        <v>6.5312639310692706</v>
      </c>
      <c r="BC481" s="65">
        <v>13</v>
      </c>
      <c r="BG481">
        <v>0</v>
      </c>
      <c r="BH481">
        <v>0</v>
      </c>
      <c r="BI481">
        <v>0</v>
      </c>
    </row>
    <row r="482" spans="1:61" x14ac:dyDescent="0.3">
      <c r="A482" s="5" t="s">
        <v>399</v>
      </c>
      <c r="B482" s="45" t="s">
        <v>1065</v>
      </c>
      <c r="C482" s="41"/>
      <c r="D482" s="5"/>
      <c r="E482" s="5"/>
      <c r="F482" s="5">
        <v>3.15</v>
      </c>
      <c r="G482" s="5" t="s">
        <v>393</v>
      </c>
      <c r="H482" s="42">
        <v>-2</v>
      </c>
      <c r="I482" s="5">
        <v>-1</v>
      </c>
      <c r="J482" s="5"/>
      <c r="K482" s="5"/>
      <c r="L482" s="43">
        <v>0</v>
      </c>
      <c r="M482">
        <v>0</v>
      </c>
      <c r="N482">
        <v>0</v>
      </c>
      <c r="O482" s="5">
        <v>-1</v>
      </c>
      <c r="P482" s="5"/>
      <c r="Q482" s="5">
        <v>33.19</v>
      </c>
      <c r="R482" s="5"/>
      <c r="S482" s="5"/>
      <c r="T482" s="43">
        <v>0</v>
      </c>
      <c r="U482" s="43"/>
      <c r="V482" s="43"/>
      <c r="W482">
        <v>0</v>
      </c>
      <c r="Z482">
        <v>0</v>
      </c>
      <c r="AC482" s="5"/>
      <c r="AD482" s="5">
        <v>26</v>
      </c>
      <c r="AE482" s="57">
        <f t="shared" si="9"/>
        <v>0</v>
      </c>
      <c r="AF482" s="59">
        <v>0</v>
      </c>
      <c r="AG482" s="57">
        <v>0</v>
      </c>
      <c r="AH482" s="57">
        <v>0</v>
      </c>
      <c r="AI482" s="53"/>
      <c r="AL482" s="5">
        <v>1.593023255813953</v>
      </c>
      <c r="AM482" s="5">
        <v>1.6627906976744189</v>
      </c>
      <c r="AN482" s="5">
        <v>0.76744186046511631</v>
      </c>
      <c r="AO482" s="5">
        <v>0.81395348837209303</v>
      </c>
      <c r="AP482" s="5">
        <v>0.32932692307692307</v>
      </c>
      <c r="AQ482" s="5">
        <v>0.34375000000000011</v>
      </c>
      <c r="AR482" s="5">
        <v>0.1586538461538462</v>
      </c>
      <c r="AS482" s="5">
        <v>0.16826923076923081</v>
      </c>
      <c r="AT482" s="43">
        <v>0.82</v>
      </c>
      <c r="AU482" s="43">
        <v>3.44</v>
      </c>
      <c r="AV482" s="43">
        <v>2.62</v>
      </c>
      <c r="AW482" s="43">
        <v>2.5358139534883719</v>
      </c>
      <c r="AX482" s="5">
        <v>2.5358139534883719</v>
      </c>
      <c r="AY482" s="5">
        <v>6.5787263316503957</v>
      </c>
      <c r="BC482" s="65">
        <v>13</v>
      </c>
      <c r="BG482">
        <v>0</v>
      </c>
      <c r="BH482">
        <v>0</v>
      </c>
      <c r="BI482">
        <v>0</v>
      </c>
    </row>
    <row r="483" spans="1:61" x14ac:dyDescent="0.3">
      <c r="A483" s="5" t="s">
        <v>400</v>
      </c>
      <c r="B483" s="45" t="s">
        <v>1066</v>
      </c>
      <c r="C483" s="41"/>
      <c r="D483" s="5"/>
      <c r="E483" s="5"/>
      <c r="F483" s="5">
        <v>3.15</v>
      </c>
      <c r="G483" s="5" t="s">
        <v>393</v>
      </c>
      <c r="H483" s="51">
        <v>-2</v>
      </c>
      <c r="I483" s="5">
        <v>-1</v>
      </c>
      <c r="J483" s="5"/>
      <c r="K483" s="5"/>
      <c r="L483" s="43">
        <v>0</v>
      </c>
      <c r="M483">
        <v>0</v>
      </c>
      <c r="N483">
        <v>0</v>
      </c>
      <c r="O483" s="5">
        <v>-1</v>
      </c>
      <c r="P483" s="5"/>
      <c r="Q483" s="5">
        <v>38.67</v>
      </c>
      <c r="R483" s="5"/>
      <c r="S483" s="5"/>
      <c r="T483" s="43">
        <v>0</v>
      </c>
      <c r="U483" s="43"/>
      <c r="V483" s="43"/>
      <c r="W483">
        <v>0</v>
      </c>
      <c r="Z483">
        <v>0</v>
      </c>
      <c r="AC483" s="5"/>
      <c r="AD483" s="5">
        <v>26</v>
      </c>
      <c r="AE483" s="57">
        <f t="shared" si="9"/>
        <v>0</v>
      </c>
      <c r="AF483" s="59">
        <v>0</v>
      </c>
      <c r="AG483" s="57">
        <v>0</v>
      </c>
      <c r="AH483" s="57">
        <v>0</v>
      </c>
      <c r="AI483" s="53"/>
      <c r="AL483" s="5">
        <v>1.561224489795918</v>
      </c>
      <c r="AM483" s="5">
        <v>1.5408163265306121</v>
      </c>
      <c r="AN483" s="5">
        <v>0.67346938775510201</v>
      </c>
      <c r="AO483" s="5">
        <v>0.7142857142857143</v>
      </c>
      <c r="AP483" s="5">
        <v>0.34772727272727277</v>
      </c>
      <c r="AQ483" s="5">
        <v>0.3431818181818182</v>
      </c>
      <c r="AR483" s="5">
        <v>0.15</v>
      </c>
      <c r="AS483" s="5">
        <v>0.15909090909090909</v>
      </c>
      <c r="AT483" s="43">
        <v>0.82</v>
      </c>
      <c r="AU483" s="43">
        <v>3.44</v>
      </c>
      <c r="AV483" s="43">
        <v>2.62</v>
      </c>
      <c r="AW483" s="43">
        <v>2.5089795918367348</v>
      </c>
      <c r="AX483" s="5">
        <v>2.5089795918367348</v>
      </c>
      <c r="AY483" s="5">
        <v>6.6145652871912439</v>
      </c>
      <c r="BC483" s="65">
        <v>13</v>
      </c>
      <c r="BG483">
        <v>0</v>
      </c>
      <c r="BH483">
        <v>0</v>
      </c>
      <c r="BI483">
        <v>0</v>
      </c>
    </row>
    <row r="484" spans="1:61" x14ac:dyDescent="0.3">
      <c r="A484" s="2" t="s">
        <v>381</v>
      </c>
      <c r="B484" s="15" t="s">
        <v>842</v>
      </c>
      <c r="C484" s="15"/>
      <c r="F484" s="2">
        <v>3.46</v>
      </c>
      <c r="G484" s="2" t="s">
        <v>401</v>
      </c>
      <c r="H484" s="11">
        <v>-1</v>
      </c>
      <c r="I484">
        <v>-1</v>
      </c>
      <c r="J484"/>
      <c r="L484" s="27">
        <v>0</v>
      </c>
      <c r="M484">
        <v>0</v>
      </c>
      <c r="N484">
        <v>0</v>
      </c>
      <c r="O484" s="2">
        <v>3.7829999999999999</v>
      </c>
      <c r="P484" s="2">
        <v>3.7829999999999999</v>
      </c>
      <c r="Q484" s="2">
        <v>27.18</v>
      </c>
      <c r="R484" s="2" t="s">
        <v>1135</v>
      </c>
      <c r="T484" s="27">
        <v>0</v>
      </c>
      <c r="U484" s="27"/>
      <c r="V484" s="27"/>
      <c r="W484">
        <v>0</v>
      </c>
      <c r="Z484">
        <v>0</v>
      </c>
      <c r="AD484">
        <v>20</v>
      </c>
      <c r="AE484" s="57">
        <f t="shared" si="9"/>
        <v>388.97539902</v>
      </c>
      <c r="AF484" s="59">
        <v>0</v>
      </c>
      <c r="AG484" s="57">
        <v>0</v>
      </c>
      <c r="AH484" s="57">
        <v>0</v>
      </c>
      <c r="AI484" s="53"/>
      <c r="AL484" s="30">
        <v>1.882352941176471</v>
      </c>
      <c r="AM484" s="30">
        <v>2.3529411764705879</v>
      </c>
      <c r="AN484" s="30">
        <v>0.35294117647058831</v>
      </c>
      <c r="AO484" s="30">
        <v>0.47058823529411759</v>
      </c>
      <c r="AP484" s="30">
        <v>0.37209302325581389</v>
      </c>
      <c r="AQ484" s="30">
        <v>0.46511627906976749</v>
      </c>
      <c r="AR484" s="30">
        <v>6.9767441860465129E-2</v>
      </c>
      <c r="AS484" s="30">
        <v>9.3023255813953487E-2</v>
      </c>
      <c r="AT484" s="27">
        <v>1.1399999999999999</v>
      </c>
      <c r="AU484" s="27">
        <v>3.44</v>
      </c>
      <c r="AV484" s="27">
        <v>2.2999999999999998</v>
      </c>
      <c r="AW484" s="27">
        <v>2.6882352941176468</v>
      </c>
      <c r="AX484">
        <v>2.6882352941176468</v>
      </c>
      <c r="AY484">
        <v>6.2192249941001183</v>
      </c>
      <c r="BC484" s="65">
        <v>10</v>
      </c>
      <c r="BG484">
        <v>0</v>
      </c>
      <c r="BH484">
        <v>0</v>
      </c>
      <c r="BI484">
        <v>0</v>
      </c>
    </row>
    <row r="485" spans="1:61" x14ac:dyDescent="0.3">
      <c r="A485" s="2" t="s">
        <v>385</v>
      </c>
      <c r="B485" s="20" t="s">
        <v>1067</v>
      </c>
      <c r="C485" s="15"/>
      <c r="F485" s="2">
        <v>3.58</v>
      </c>
      <c r="G485" s="2" t="s">
        <v>401</v>
      </c>
      <c r="H485" s="11">
        <v>-1</v>
      </c>
      <c r="I485">
        <v>-1</v>
      </c>
      <c r="J485"/>
      <c r="L485" s="27">
        <v>0</v>
      </c>
      <c r="M485">
        <v>0</v>
      </c>
      <c r="N485">
        <v>0</v>
      </c>
      <c r="O485" s="2">
        <v>3.802</v>
      </c>
      <c r="P485" s="2">
        <v>3.802</v>
      </c>
      <c r="Q485" s="2">
        <v>24.7</v>
      </c>
      <c r="R485" s="2" t="s">
        <v>439</v>
      </c>
      <c r="T485" s="27">
        <v>0</v>
      </c>
      <c r="U485" s="27"/>
      <c r="V485" s="27"/>
      <c r="W485">
        <v>0</v>
      </c>
      <c r="Z485">
        <v>0</v>
      </c>
      <c r="AD485">
        <v>20</v>
      </c>
      <c r="AE485" s="57">
        <f t="shared" si="9"/>
        <v>357.04353880000002</v>
      </c>
      <c r="AF485" s="59">
        <v>0</v>
      </c>
      <c r="AG485" s="57">
        <v>0</v>
      </c>
      <c r="AH485" s="57">
        <v>0</v>
      </c>
      <c r="AI485" s="53"/>
      <c r="AL485" s="30">
        <v>1.606060606060606</v>
      </c>
      <c r="AM485" s="30">
        <v>1.545454545454545</v>
      </c>
      <c r="AN485" s="30">
        <v>0.1818181818181818</v>
      </c>
      <c r="AO485" s="30">
        <v>0.2424242424242424</v>
      </c>
      <c r="AP485" s="30">
        <v>0.44915254237288132</v>
      </c>
      <c r="AQ485" s="30">
        <v>0.43220338983050849</v>
      </c>
      <c r="AR485" s="30">
        <v>5.0847457627118647E-2</v>
      </c>
      <c r="AS485" s="30">
        <v>6.7796610169491525E-2</v>
      </c>
      <c r="AT485" s="27">
        <v>1.1399999999999999</v>
      </c>
      <c r="AU485" s="27">
        <v>3.44</v>
      </c>
      <c r="AV485" s="27">
        <v>2.2999999999999998</v>
      </c>
      <c r="AW485" s="27">
        <v>2.51939393939394</v>
      </c>
      <c r="AX485">
        <v>2.51939393939394</v>
      </c>
      <c r="AY485">
        <v>6.5741021946079687</v>
      </c>
      <c r="BC485" s="65">
        <v>10</v>
      </c>
      <c r="BG485">
        <v>0</v>
      </c>
      <c r="BH485">
        <v>0</v>
      </c>
      <c r="BI485">
        <v>0</v>
      </c>
    </row>
    <row r="486" spans="1:61" x14ac:dyDescent="0.3">
      <c r="A486" s="2" t="s">
        <v>51</v>
      </c>
      <c r="B486" s="15" t="s">
        <v>707</v>
      </c>
      <c r="C486" s="15"/>
      <c r="F486" s="2">
        <v>5.5</v>
      </c>
      <c r="G486" s="2" t="s">
        <v>52</v>
      </c>
      <c r="H486" s="11" t="s">
        <v>540</v>
      </c>
      <c r="I486" t="s">
        <v>621</v>
      </c>
      <c r="J486"/>
      <c r="L486" s="27">
        <v>1</v>
      </c>
      <c r="M486">
        <v>4</v>
      </c>
      <c r="N486">
        <v>0</v>
      </c>
      <c r="O486" s="2">
        <v>-1</v>
      </c>
      <c r="T486" s="27">
        <v>12.88926011</v>
      </c>
      <c r="U486" s="27">
        <v>12.88926011</v>
      </c>
      <c r="V486" s="27">
        <v>12.88926011</v>
      </c>
      <c r="W486">
        <v>5.5223699999999996</v>
      </c>
      <c r="X486">
        <v>5.5240799999999997</v>
      </c>
      <c r="Y486">
        <v>25.026399999999999</v>
      </c>
      <c r="Z486">
        <v>0</v>
      </c>
      <c r="AD486">
        <v>18</v>
      </c>
      <c r="AE486" s="57">
        <f t="shared" si="9"/>
        <v>0</v>
      </c>
      <c r="AF486" s="59">
        <v>195.03203980213701</v>
      </c>
      <c r="AG486" s="57">
        <v>763.45570050087724</v>
      </c>
      <c r="AH486" s="57">
        <v>0</v>
      </c>
      <c r="AI486" s="53">
        <v>9.2292528029042184E-2</v>
      </c>
      <c r="AJ486" s="54">
        <v>9.4308025930991482E-2</v>
      </c>
      <c r="AL486" s="30">
        <v>2</v>
      </c>
      <c r="AM486" s="30">
        <v>3</v>
      </c>
      <c r="AN486" s="30">
        <v>1.857142857142857</v>
      </c>
      <c r="AO486" s="30">
        <v>4</v>
      </c>
      <c r="AP486" s="30">
        <v>0.18421052631578949</v>
      </c>
      <c r="AQ486" s="30">
        <v>0.27631578947368418</v>
      </c>
      <c r="AR486" s="30">
        <v>0.1710526315789474</v>
      </c>
      <c r="AS486" s="30">
        <v>0.36842105263157893</v>
      </c>
      <c r="AT486" s="27">
        <v>0.95</v>
      </c>
      <c r="AU486" s="27">
        <v>3.44</v>
      </c>
      <c r="AV486" s="27">
        <v>2.4900000000000002</v>
      </c>
      <c r="AW486" s="27">
        <v>2.782142857142857</v>
      </c>
      <c r="AX486">
        <v>2.7821428571428579</v>
      </c>
      <c r="AY486">
        <v>6.2021612289285706</v>
      </c>
      <c r="AZ486" s="62">
        <v>0.52524560229640982</v>
      </c>
      <c r="BA486" s="62">
        <v>0.53671599358424449</v>
      </c>
      <c r="BC486" s="65">
        <v>9</v>
      </c>
      <c r="BD486" s="65">
        <v>4.6146264014521092E-2</v>
      </c>
      <c r="BE486" s="65">
        <v>4.7154012965495741E-2</v>
      </c>
      <c r="BG486">
        <v>9.3300276980016833E-2</v>
      </c>
      <c r="BH486">
        <v>4.6650138490008423E-2</v>
      </c>
      <c r="BI486">
        <v>0.53098079794032715</v>
      </c>
    </row>
    <row r="487" spans="1:61" x14ac:dyDescent="0.3">
      <c r="A487" s="2" t="s">
        <v>403</v>
      </c>
      <c r="B487" s="19" t="s">
        <v>960</v>
      </c>
      <c r="C487" s="15"/>
      <c r="F487" s="2">
        <v>3.76</v>
      </c>
      <c r="G487" s="2" t="s">
        <v>402</v>
      </c>
      <c r="H487" s="11">
        <v>-1</v>
      </c>
      <c r="I487">
        <v>-1</v>
      </c>
      <c r="J487"/>
      <c r="L487" s="27">
        <v>0</v>
      </c>
      <c r="M487">
        <v>0</v>
      </c>
      <c r="N487">
        <v>0</v>
      </c>
      <c r="O487" s="2">
        <v>3.9</v>
      </c>
      <c r="P487" s="2">
        <v>3.9</v>
      </c>
      <c r="Q487" s="2">
        <f>15.91*2</f>
        <v>31.82</v>
      </c>
      <c r="T487" s="27">
        <v>0</v>
      </c>
      <c r="U487" s="27"/>
      <c r="V487" s="27"/>
      <c r="W487">
        <v>0</v>
      </c>
      <c r="Z487">
        <v>0</v>
      </c>
      <c r="AD487">
        <v>20</v>
      </c>
      <c r="AE487" s="57">
        <f t="shared" si="9"/>
        <v>483.98219999999998</v>
      </c>
      <c r="AF487" s="59">
        <v>0</v>
      </c>
      <c r="AG487" s="57">
        <v>0</v>
      </c>
      <c r="AH487" s="57">
        <v>0</v>
      </c>
      <c r="AI487" s="53"/>
      <c r="AL487" s="30">
        <v>1.882352941176471</v>
      </c>
      <c r="AM487" s="30">
        <v>2.3529411764705879</v>
      </c>
      <c r="AN487" s="30">
        <v>0.43529411764705878</v>
      </c>
      <c r="AO487" s="30">
        <v>0.82352941176470584</v>
      </c>
      <c r="AP487" s="30">
        <v>0.34261241970021411</v>
      </c>
      <c r="AQ487" s="30">
        <v>0.42826552462526768</v>
      </c>
      <c r="AR487" s="30">
        <v>7.922912205567452E-2</v>
      </c>
      <c r="AS487" s="30">
        <v>0.1498929336188437</v>
      </c>
      <c r="AT487" s="27">
        <v>0.82</v>
      </c>
      <c r="AU487" s="27">
        <v>3.44</v>
      </c>
      <c r="AV487" s="27">
        <v>2.62</v>
      </c>
      <c r="AW487" s="27">
        <v>2.5324117647058819</v>
      </c>
      <c r="AX487">
        <v>2.532941176470588</v>
      </c>
      <c r="AY487">
        <v>5.690008021176471</v>
      </c>
      <c r="BC487" s="65">
        <v>10</v>
      </c>
      <c r="BG487">
        <v>0</v>
      </c>
      <c r="BH487">
        <v>0</v>
      </c>
      <c r="BI487">
        <v>0</v>
      </c>
    </row>
    <row r="488" spans="1:61" x14ac:dyDescent="0.3">
      <c r="A488" s="2" t="s">
        <v>404</v>
      </c>
      <c r="B488" s="35" t="s">
        <v>961</v>
      </c>
      <c r="C488" s="36"/>
      <c r="F488" s="2">
        <v>3.88</v>
      </c>
      <c r="G488" s="2" t="s">
        <v>402</v>
      </c>
      <c r="H488" s="37">
        <v>-1</v>
      </c>
      <c r="I488" s="2">
        <v>-1</v>
      </c>
      <c r="L488" s="31">
        <v>0</v>
      </c>
      <c r="M488">
        <v>0</v>
      </c>
      <c r="N488">
        <v>0</v>
      </c>
      <c r="O488" s="2">
        <v>3.8050000000000002</v>
      </c>
      <c r="P488" s="2">
        <v>3.8050000000000002</v>
      </c>
      <c r="Q488" s="2">
        <v>27.44</v>
      </c>
      <c r="R488" s="2" t="s">
        <v>1135</v>
      </c>
      <c r="T488" s="31">
        <v>0</v>
      </c>
      <c r="U488" s="31"/>
      <c r="V488" s="31"/>
      <c r="W488">
        <v>0</v>
      </c>
      <c r="Z488">
        <v>0</v>
      </c>
      <c r="AD488" s="2">
        <v>20</v>
      </c>
      <c r="AE488" s="57">
        <f t="shared" si="9"/>
        <v>397.27700600000003</v>
      </c>
      <c r="AF488" s="59">
        <v>0</v>
      </c>
      <c r="AG488" s="57">
        <v>0</v>
      </c>
      <c r="AH488" s="57">
        <v>0</v>
      </c>
      <c r="AI488" s="53"/>
      <c r="AL488" s="2">
        <v>1.882352941176471</v>
      </c>
      <c r="AM488" s="2">
        <v>2.3529411764705879</v>
      </c>
      <c r="AN488" s="2">
        <v>0.43529411764705878</v>
      </c>
      <c r="AO488" s="2">
        <v>0.82352941176470584</v>
      </c>
      <c r="AP488" s="2">
        <v>0.34261241970021411</v>
      </c>
      <c r="AQ488" s="2">
        <v>0.42826552462526768</v>
      </c>
      <c r="AR488" s="2">
        <v>7.922912205567452E-2</v>
      </c>
      <c r="AS488" s="2">
        <v>0.1498929336188437</v>
      </c>
      <c r="AT488" s="31">
        <v>1.1850000000000001</v>
      </c>
      <c r="AU488" s="31">
        <v>3.44</v>
      </c>
      <c r="AV488" s="31">
        <v>2.2549999999999999</v>
      </c>
      <c r="AW488" s="31">
        <v>2.6947647058823532</v>
      </c>
      <c r="AX488" s="2">
        <v>2.6952941176470588</v>
      </c>
      <c r="AY488" s="2">
        <v>6.2494732999824709</v>
      </c>
      <c r="BC488" s="65">
        <v>10</v>
      </c>
      <c r="BG488">
        <v>0</v>
      </c>
      <c r="BH488">
        <v>0</v>
      </c>
      <c r="BI488">
        <v>0</v>
      </c>
    </row>
    <row r="489" spans="1:61" x14ac:dyDescent="0.3">
      <c r="A489" s="2" t="s">
        <v>405</v>
      </c>
      <c r="B489" s="19" t="s">
        <v>962</v>
      </c>
      <c r="C489" s="15"/>
      <c r="F489" s="2">
        <v>4.51</v>
      </c>
      <c r="G489" s="2" t="s">
        <v>402</v>
      </c>
      <c r="H489" s="11">
        <v>-1</v>
      </c>
      <c r="I489">
        <v>-1</v>
      </c>
      <c r="J489" s="1" t="s">
        <v>1188</v>
      </c>
      <c r="L489" s="27">
        <v>0</v>
      </c>
      <c r="M489">
        <v>0</v>
      </c>
      <c r="N489">
        <v>0</v>
      </c>
      <c r="O489" s="2">
        <v>-1</v>
      </c>
      <c r="T489" s="27">
        <v>0</v>
      </c>
      <c r="U489" s="27"/>
      <c r="V489" s="27"/>
      <c r="W489">
        <v>0</v>
      </c>
      <c r="Z489">
        <v>0</v>
      </c>
      <c r="AD489">
        <v>14</v>
      </c>
      <c r="AE489" s="57">
        <f t="shared" si="9"/>
        <v>0</v>
      </c>
      <c r="AF489" s="59">
        <v>0</v>
      </c>
      <c r="AG489" s="57">
        <v>0</v>
      </c>
      <c r="AH489" s="57">
        <v>0</v>
      </c>
      <c r="AI489" s="53"/>
      <c r="AL489" s="30">
        <v>1.9090909090909089</v>
      </c>
      <c r="AM489" s="30">
        <v>2.545454545454545</v>
      </c>
      <c r="AN489" s="30">
        <v>0.60909090909090913</v>
      </c>
      <c r="AO489" s="30">
        <v>2.790909090909091</v>
      </c>
      <c r="AP489" s="30">
        <v>0.24305555555555561</v>
      </c>
      <c r="AQ489" s="30">
        <v>0.32407407407407413</v>
      </c>
      <c r="AR489" s="30">
        <v>7.7546296296296308E-2</v>
      </c>
      <c r="AS489" s="30">
        <v>0.35532407407407413</v>
      </c>
      <c r="AT489" s="27">
        <v>0.82</v>
      </c>
      <c r="AU489" s="27">
        <v>3.44</v>
      </c>
      <c r="AV489" s="27">
        <v>2.62</v>
      </c>
      <c r="AW489" s="27">
        <v>2.6393636363636359</v>
      </c>
      <c r="AX489">
        <v>2.6363636363636358</v>
      </c>
      <c r="AY489">
        <v>6.0025089159090914</v>
      </c>
      <c r="BC489" s="65">
        <v>7</v>
      </c>
      <c r="BG489">
        <v>0</v>
      </c>
      <c r="BH489">
        <v>0</v>
      </c>
      <c r="BI489">
        <v>0</v>
      </c>
    </row>
    <row r="490" spans="1:61" x14ac:dyDescent="0.3">
      <c r="A490" s="2" t="s">
        <v>1194</v>
      </c>
      <c r="B490" s="35" t="s">
        <v>963</v>
      </c>
      <c r="C490" s="36"/>
      <c r="F490" s="2">
        <v>5.4</v>
      </c>
      <c r="G490" s="2" t="s">
        <v>402</v>
      </c>
      <c r="H490" s="37">
        <v>-1</v>
      </c>
      <c r="I490" s="2">
        <v>-1</v>
      </c>
      <c r="J490" s="2" t="s">
        <v>1168</v>
      </c>
      <c r="L490" s="31">
        <v>0</v>
      </c>
      <c r="M490">
        <v>0</v>
      </c>
      <c r="N490">
        <v>1</v>
      </c>
      <c r="O490" s="2">
        <v>3.89</v>
      </c>
      <c r="P490" s="2">
        <v>3.89</v>
      </c>
      <c r="Q490" s="2">
        <v>10.34</v>
      </c>
      <c r="R490" s="2" t="s">
        <v>440</v>
      </c>
      <c r="T490" s="31">
        <v>0</v>
      </c>
      <c r="U490" s="31"/>
      <c r="V490" s="31"/>
      <c r="W490">
        <v>0</v>
      </c>
      <c r="Z490">
        <v>3.88</v>
      </c>
      <c r="AA490">
        <v>3.88</v>
      </c>
      <c r="AB490">
        <v>10.66</v>
      </c>
      <c r="AD490" s="2">
        <v>14</v>
      </c>
      <c r="AE490" s="57">
        <f t="shared" si="9"/>
        <v>156.465914</v>
      </c>
      <c r="AF490" s="59">
        <v>0</v>
      </c>
      <c r="AG490" s="57">
        <v>0</v>
      </c>
      <c r="AH490" s="57">
        <v>160.479904</v>
      </c>
      <c r="AI490" s="53"/>
      <c r="AK490" s="54">
        <v>8.7238337331009372E-2</v>
      </c>
      <c r="AL490" s="2">
        <v>2</v>
      </c>
      <c r="AM490" s="2">
        <v>2.8</v>
      </c>
      <c r="AN490" s="2">
        <v>0.67</v>
      </c>
      <c r="AO490" s="2">
        <v>3.07</v>
      </c>
      <c r="AP490" s="2">
        <v>0.23419203747072601</v>
      </c>
      <c r="AQ490" s="2">
        <v>0.32786885245901642</v>
      </c>
      <c r="AR490" s="2">
        <v>7.8454332552693226E-2</v>
      </c>
      <c r="AS490" s="2">
        <v>0.35948477751756441</v>
      </c>
      <c r="AT490" s="31">
        <v>1.1000000000000001</v>
      </c>
      <c r="AU490" s="31">
        <v>3.44</v>
      </c>
      <c r="AV490" s="31">
        <v>2.34</v>
      </c>
      <c r="AW490" s="31">
        <v>2.8212999999999999</v>
      </c>
      <c r="AX490" s="2">
        <v>2.8180000000000001</v>
      </c>
      <c r="AY490" s="2">
        <v>6.3696075919999986</v>
      </c>
      <c r="BB490" s="62">
        <v>0</v>
      </c>
      <c r="BC490" s="65">
        <v>7</v>
      </c>
      <c r="BF490" s="65">
        <v>4.3619168665504693E-2</v>
      </c>
      <c r="BG490">
        <v>8.7238337331009372E-2</v>
      </c>
      <c r="BH490">
        <v>4.3619168665504693E-2</v>
      </c>
      <c r="BI490">
        <v>0</v>
      </c>
    </row>
    <row r="491" spans="1:61" x14ac:dyDescent="0.3">
      <c r="A491" s="2" t="s">
        <v>406</v>
      </c>
      <c r="B491" s="19" t="s">
        <v>964</v>
      </c>
      <c r="C491" s="15"/>
      <c r="F491" s="2">
        <v>0.01</v>
      </c>
      <c r="G491" s="2" t="s">
        <v>408</v>
      </c>
      <c r="H491" s="11">
        <v>-1</v>
      </c>
      <c r="I491" t="s">
        <v>677</v>
      </c>
      <c r="J491"/>
      <c r="L491" s="27">
        <v>0</v>
      </c>
      <c r="M491">
        <v>0</v>
      </c>
      <c r="N491">
        <v>0</v>
      </c>
      <c r="O491" s="2">
        <v>5.3959999999999999</v>
      </c>
      <c r="P491" s="2">
        <v>5.4489999999999998</v>
      </c>
      <c r="Q491" s="2">
        <v>20.521999999999998</v>
      </c>
      <c r="R491" s="2" t="s">
        <v>1139</v>
      </c>
      <c r="T491" s="27">
        <v>0</v>
      </c>
      <c r="U491" s="27"/>
      <c r="V491" s="27"/>
      <c r="W491">
        <v>0</v>
      </c>
      <c r="Z491">
        <v>0</v>
      </c>
      <c r="AD491">
        <v>13.84</v>
      </c>
      <c r="AE491" s="57">
        <f t="shared" si="9"/>
        <v>603.40434368799993</v>
      </c>
      <c r="AF491" s="59">
        <v>0</v>
      </c>
      <c r="AG491" s="57">
        <v>0</v>
      </c>
      <c r="AH491" s="57">
        <v>0</v>
      </c>
      <c r="AI491" s="53"/>
      <c r="AL491" s="30">
        <v>2</v>
      </c>
      <c r="AM491" s="30">
        <v>2.3221476510067109</v>
      </c>
      <c r="AN491" s="30">
        <v>1.593959731543624</v>
      </c>
      <c r="AO491" s="30">
        <v>0</v>
      </c>
      <c r="AP491" s="30">
        <v>0.33806012478729441</v>
      </c>
      <c r="AQ491" s="30">
        <v>0.39251276233692572</v>
      </c>
      <c r="AR491" s="30">
        <v>0.26942711287577992</v>
      </c>
      <c r="AS491" s="30">
        <v>0</v>
      </c>
      <c r="AT491" s="27">
        <v>1.1000000000000001</v>
      </c>
      <c r="AU491" s="27">
        <v>3.44</v>
      </c>
      <c r="AV491" s="27">
        <v>2.34</v>
      </c>
      <c r="AW491" s="27">
        <v>2.5943624161073831</v>
      </c>
      <c r="AX491">
        <v>2.5943624161073831</v>
      </c>
      <c r="AY491">
        <v>5.8869633505033558</v>
      </c>
      <c r="BA491" s="62">
        <v>0.46352185946891089</v>
      </c>
      <c r="BC491" s="65">
        <v>6.92</v>
      </c>
      <c r="BG491">
        <v>0</v>
      </c>
      <c r="BH491">
        <v>0</v>
      </c>
      <c r="BI491">
        <v>0.46352185946891089</v>
      </c>
    </row>
    <row r="492" spans="1:61" x14ac:dyDescent="0.3">
      <c r="A492" s="2" t="s">
        <v>407</v>
      </c>
      <c r="B492" s="19" t="s">
        <v>965</v>
      </c>
      <c r="C492" s="15"/>
      <c r="F492" s="2">
        <v>0.15</v>
      </c>
      <c r="G492" s="2" t="s">
        <v>408</v>
      </c>
      <c r="H492" s="11">
        <v>-1</v>
      </c>
      <c r="I492" t="s">
        <v>677</v>
      </c>
      <c r="J492"/>
      <c r="L492" s="27">
        <v>0</v>
      </c>
      <c r="M492">
        <v>2</v>
      </c>
      <c r="N492">
        <v>0</v>
      </c>
      <c r="O492" s="2">
        <v>5.484</v>
      </c>
      <c r="P492" s="2">
        <v>5.4790000000000001</v>
      </c>
      <c r="Q492" s="2">
        <v>20.064</v>
      </c>
      <c r="R492" s="2" t="s">
        <v>1139</v>
      </c>
      <c r="T492" s="27">
        <v>0</v>
      </c>
      <c r="U492" s="27"/>
      <c r="V492" s="27"/>
      <c r="W492">
        <v>3.9685999999999999</v>
      </c>
      <c r="X492">
        <v>3.9685999999999999</v>
      </c>
      <c r="Y492">
        <v>19.3154</v>
      </c>
      <c r="Z492">
        <v>0</v>
      </c>
      <c r="AD492">
        <v>12.7</v>
      </c>
      <c r="AE492" s="57">
        <f t="shared" si="9"/>
        <v>602.85971750399995</v>
      </c>
      <c r="AF492" s="59">
        <v>0</v>
      </c>
      <c r="AG492" s="57">
        <v>304.21341573178398</v>
      </c>
      <c r="AH492" s="57">
        <v>0</v>
      </c>
      <c r="AI492" s="53"/>
      <c r="AJ492" s="54">
        <v>9.098875515866349E-2</v>
      </c>
      <c r="AL492" s="30">
        <v>2</v>
      </c>
      <c r="AM492" s="30">
        <v>2.2378854625550662</v>
      </c>
      <c r="AN492" s="30">
        <v>1.6740088105726869</v>
      </c>
      <c r="AO492" s="30">
        <v>0</v>
      </c>
      <c r="AP492" s="30">
        <v>0.33830104321907611</v>
      </c>
      <c r="AQ492" s="30">
        <v>0.37853949329359171</v>
      </c>
      <c r="AR492" s="30">
        <v>0.2831594634873324</v>
      </c>
      <c r="AS492" s="30">
        <v>0</v>
      </c>
      <c r="AT492" s="27">
        <v>1.1000000000000001</v>
      </c>
      <c r="AU492" s="27">
        <v>3.44</v>
      </c>
      <c r="AV492" s="27">
        <v>2.34</v>
      </c>
      <c r="AW492" s="27">
        <v>2.5518942731277532</v>
      </c>
      <c r="AX492">
        <v>2.5518942731277532</v>
      </c>
      <c r="AY492">
        <v>5.8039684980176212</v>
      </c>
      <c r="BA492" s="62">
        <v>0.46352185946891089</v>
      </c>
      <c r="BC492" s="65">
        <v>6.35</v>
      </c>
      <c r="BE492" s="65">
        <v>4.1747008327855002E-2</v>
      </c>
      <c r="BG492">
        <v>9.098875515866349E-2</v>
      </c>
      <c r="BH492">
        <v>4.1747008327855002E-2</v>
      </c>
      <c r="BI492">
        <v>0.46352185946891089</v>
      </c>
    </row>
    <row r="493" spans="1:61" x14ac:dyDescent="0.3">
      <c r="A493" s="2" t="s">
        <v>409</v>
      </c>
      <c r="B493" s="19" t="s">
        <v>966</v>
      </c>
      <c r="C493" s="15"/>
      <c r="F493" s="2">
        <v>3.22</v>
      </c>
      <c r="G493" s="2" t="s">
        <v>411</v>
      </c>
      <c r="H493" s="11">
        <v>-1</v>
      </c>
      <c r="I493">
        <v>-1</v>
      </c>
      <c r="J493"/>
      <c r="L493" s="27">
        <v>0</v>
      </c>
      <c r="M493">
        <v>2</v>
      </c>
      <c r="N493">
        <v>0</v>
      </c>
      <c r="O493" s="2">
        <v>7.8239999999999998</v>
      </c>
      <c r="P493" s="2">
        <v>7.8432000000000004</v>
      </c>
      <c r="Q493" s="2">
        <v>7.9165000000000001</v>
      </c>
      <c r="R493" s="2" t="s">
        <v>1140</v>
      </c>
      <c r="T493" s="27">
        <v>0</v>
      </c>
      <c r="U493" s="27"/>
      <c r="V493" s="27"/>
      <c r="W493">
        <v>3.9685999999999999</v>
      </c>
      <c r="X493">
        <v>3.9685999999999999</v>
      </c>
      <c r="Y493">
        <v>19.3154</v>
      </c>
      <c r="Z493">
        <v>0</v>
      </c>
      <c r="AD493">
        <v>6</v>
      </c>
      <c r="AE493" s="57">
        <f t="shared" si="9"/>
        <v>485.79758046720002</v>
      </c>
      <c r="AF493" s="59">
        <v>0</v>
      </c>
      <c r="AG493" s="57">
        <v>304.21341573178398</v>
      </c>
      <c r="AH493" s="57">
        <v>0</v>
      </c>
      <c r="AI493" s="53"/>
      <c r="AJ493" s="54">
        <v>8.3494016655709991E-2</v>
      </c>
      <c r="AL493" s="30">
        <v>1.7690531177829101</v>
      </c>
      <c r="AM493" s="30">
        <v>2.7713625866050808</v>
      </c>
      <c r="AN493" s="30">
        <v>1</v>
      </c>
      <c r="AO493" s="30">
        <v>0</v>
      </c>
      <c r="AP493" s="30">
        <v>0.31929970821175491</v>
      </c>
      <c r="AQ493" s="30">
        <v>0.50020842017507294</v>
      </c>
      <c r="AR493" s="30">
        <v>0.18049187161317221</v>
      </c>
      <c r="AS493" s="30">
        <v>0</v>
      </c>
      <c r="AT493" s="27">
        <v>1.1000000000000001</v>
      </c>
      <c r="AU493" s="27">
        <v>3.44</v>
      </c>
      <c r="AV493" s="27">
        <v>2.34</v>
      </c>
      <c r="AW493" s="27">
        <v>2.8367205542725169</v>
      </c>
      <c r="AX493">
        <v>2.8367205542725169</v>
      </c>
      <c r="AY493">
        <v>6.3438920491916866</v>
      </c>
      <c r="BC493" s="65">
        <v>3</v>
      </c>
      <c r="BE493" s="65">
        <v>1.9722996060403931E-2</v>
      </c>
      <c r="BG493">
        <v>8.3494016655709991E-2</v>
      </c>
      <c r="BH493">
        <v>1.9722996060403931E-2</v>
      </c>
      <c r="BI493">
        <v>0</v>
      </c>
    </row>
    <row r="494" spans="1:61" x14ac:dyDescent="0.3">
      <c r="A494" s="2" t="s">
        <v>90</v>
      </c>
      <c r="B494" s="19" t="s">
        <v>967</v>
      </c>
      <c r="C494" s="15"/>
      <c r="F494" s="2">
        <v>3.87</v>
      </c>
      <c r="G494" s="2" t="s">
        <v>411</v>
      </c>
      <c r="H494" s="11">
        <v>-1</v>
      </c>
      <c r="I494">
        <v>-1</v>
      </c>
      <c r="J494"/>
      <c r="L494" s="27">
        <v>0</v>
      </c>
      <c r="M494">
        <v>0</v>
      </c>
      <c r="N494">
        <v>0</v>
      </c>
      <c r="O494" s="2">
        <v>3.9186000000000001</v>
      </c>
      <c r="P494" s="2">
        <v>3.9186000000000001</v>
      </c>
      <c r="Q494" s="2">
        <v>7.9149000000000003</v>
      </c>
      <c r="R494" s="2" t="s">
        <v>439</v>
      </c>
      <c r="T494" s="27">
        <v>0</v>
      </c>
      <c r="U494" s="27"/>
      <c r="V494" s="27"/>
      <c r="W494">
        <v>0</v>
      </c>
      <c r="Z494">
        <v>0</v>
      </c>
      <c r="AD494">
        <v>6</v>
      </c>
      <c r="AE494" s="57">
        <f t="shared" si="9"/>
        <v>121.536660930804</v>
      </c>
      <c r="AF494" s="59">
        <v>0</v>
      </c>
      <c r="AG494" s="57">
        <v>0</v>
      </c>
      <c r="AH494" s="57">
        <v>0</v>
      </c>
      <c r="AI494" s="53"/>
      <c r="AL494" s="30">
        <v>2</v>
      </c>
      <c r="AM494" s="30">
        <v>2.7713625866050808</v>
      </c>
      <c r="AN494" s="30">
        <v>0.76905311778290997</v>
      </c>
      <c r="AO494" s="30">
        <v>3.2332563510392611</v>
      </c>
      <c r="AP494" s="30">
        <v>0.2279547249276126</v>
      </c>
      <c r="AQ494" s="30">
        <v>0.31587259805211898</v>
      </c>
      <c r="AR494" s="30">
        <v>8.765464595946304E-2</v>
      </c>
      <c r="AS494" s="30">
        <v>0.36851803106080561</v>
      </c>
      <c r="AT494" s="27">
        <v>1.1000000000000001</v>
      </c>
      <c r="AU494" s="27">
        <v>3.44</v>
      </c>
      <c r="AV494" s="27">
        <v>2.34</v>
      </c>
      <c r="AW494" s="27">
        <v>2.813625866050808</v>
      </c>
      <c r="AX494">
        <v>2.8136258660508089</v>
      </c>
      <c r="AY494">
        <v>6.3665749591224019</v>
      </c>
      <c r="BC494" s="65">
        <v>3</v>
      </c>
      <c r="BG494">
        <v>0</v>
      </c>
      <c r="BH494">
        <v>0</v>
      </c>
      <c r="BI494">
        <v>0</v>
      </c>
    </row>
    <row r="495" spans="1:61" x14ac:dyDescent="0.3">
      <c r="A495" s="2" t="s">
        <v>410</v>
      </c>
      <c r="B495" s="15" t="s">
        <v>843</v>
      </c>
      <c r="C495" s="15"/>
      <c r="F495" s="2">
        <v>3.56</v>
      </c>
      <c r="G495" s="2" t="s">
        <v>411</v>
      </c>
      <c r="H495" s="11" t="s">
        <v>606</v>
      </c>
      <c r="I495" t="s">
        <v>678</v>
      </c>
      <c r="J495"/>
      <c r="L495" s="27">
        <v>2</v>
      </c>
      <c r="M495">
        <v>0</v>
      </c>
      <c r="N495">
        <v>0</v>
      </c>
      <c r="O495" s="2">
        <v>-1</v>
      </c>
      <c r="T495" s="27">
        <v>5.44114334</v>
      </c>
      <c r="U495" s="27">
        <v>5.44114334</v>
      </c>
      <c r="V495" s="27">
        <v>5.44114334</v>
      </c>
      <c r="W495">
        <v>0</v>
      </c>
      <c r="Z495">
        <v>0</v>
      </c>
      <c r="AD495">
        <v>6</v>
      </c>
      <c r="AE495" s="57">
        <f t="shared" si="9"/>
        <v>0</v>
      </c>
      <c r="AF495" s="59">
        <v>112.4131248985337</v>
      </c>
      <c r="AG495" s="57">
        <v>0</v>
      </c>
      <c r="AH495" s="57">
        <v>0</v>
      </c>
      <c r="AI495" s="53">
        <v>0.106749100790779</v>
      </c>
      <c r="AL495" s="30">
        <v>2</v>
      </c>
      <c r="AM495" s="30">
        <v>2.4</v>
      </c>
      <c r="AN495" s="30">
        <v>0.4</v>
      </c>
      <c r="AO495" s="30">
        <v>0</v>
      </c>
      <c r="AP495" s="30">
        <v>0.41666666666666669</v>
      </c>
      <c r="AQ495" s="30">
        <v>0.5</v>
      </c>
      <c r="AR495" s="30">
        <v>8.3333333333333343E-2</v>
      </c>
      <c r="AS495" s="30">
        <v>0</v>
      </c>
      <c r="AT495" s="27">
        <v>1</v>
      </c>
      <c r="AU495" s="27">
        <v>3.44</v>
      </c>
      <c r="AV495" s="27">
        <v>2.44</v>
      </c>
      <c r="AW495" s="27">
        <v>2.5720000000000001</v>
      </c>
      <c r="AX495">
        <v>2.5720000000000001</v>
      </c>
      <c r="AY495">
        <v>5.8278852370000003</v>
      </c>
      <c r="AZ495" s="62">
        <v>0.58846120068676144</v>
      </c>
      <c r="BA495" s="62">
        <v>0.59176212397517092</v>
      </c>
      <c r="BC495" s="65">
        <v>3</v>
      </c>
      <c r="BD495" s="65">
        <v>5.3374550395389492E-2</v>
      </c>
      <c r="BG495">
        <v>0.106749100790779</v>
      </c>
      <c r="BH495">
        <v>5.3374550395389492E-2</v>
      </c>
      <c r="BI495">
        <v>0.59011166233096612</v>
      </c>
    </row>
    <row r="496" spans="1:61" x14ac:dyDescent="0.3">
      <c r="A496" s="2" t="s">
        <v>413</v>
      </c>
      <c r="B496" s="15" t="s">
        <v>844</v>
      </c>
      <c r="C496" s="15"/>
      <c r="F496" s="2">
        <v>2.86</v>
      </c>
      <c r="G496" s="2" t="s">
        <v>412</v>
      </c>
      <c r="H496" s="11">
        <v>-1</v>
      </c>
      <c r="I496">
        <v>-1</v>
      </c>
      <c r="J496"/>
      <c r="L496" s="27">
        <v>0</v>
      </c>
      <c r="M496">
        <v>4</v>
      </c>
      <c r="N496">
        <v>0</v>
      </c>
      <c r="O496" s="2">
        <v>3.91</v>
      </c>
      <c r="P496" s="2">
        <v>3.91</v>
      </c>
      <c r="Q496" s="2">
        <v>18.495999999999999</v>
      </c>
      <c r="R496" s="2" t="s">
        <v>439</v>
      </c>
      <c r="T496" s="27">
        <v>0</v>
      </c>
      <c r="U496" s="27"/>
      <c r="V496" s="27"/>
      <c r="W496">
        <v>5.38</v>
      </c>
      <c r="X496">
        <v>5.44</v>
      </c>
      <c r="Y496">
        <v>7.6390000000000002</v>
      </c>
      <c r="Z496">
        <v>0</v>
      </c>
      <c r="AD496">
        <v>22</v>
      </c>
      <c r="AE496" s="57">
        <f t="shared" si="9"/>
        <v>282.7686976</v>
      </c>
      <c r="AF496" s="59">
        <v>0</v>
      </c>
      <c r="AG496" s="57">
        <v>223.5721408</v>
      </c>
      <c r="AH496" s="57">
        <v>0</v>
      </c>
      <c r="AI496" s="53"/>
      <c r="AJ496" s="54">
        <v>0.1073479008347001</v>
      </c>
      <c r="AL496" s="30">
        <v>2</v>
      </c>
      <c r="AM496" s="30">
        <v>3.052631578947369</v>
      </c>
      <c r="AN496" s="30">
        <v>1.8947368421052631</v>
      </c>
      <c r="AO496" s="30">
        <v>3.6842105263157889</v>
      </c>
      <c r="AP496" s="30">
        <v>0.18811881188118809</v>
      </c>
      <c r="AQ496" s="30">
        <v>0.28712871287128722</v>
      </c>
      <c r="AR496" s="30">
        <v>0.17821782178217821</v>
      </c>
      <c r="AS496" s="30">
        <v>0.34653465346534651</v>
      </c>
      <c r="AT496" s="27">
        <v>0.95</v>
      </c>
      <c r="AU496" s="27">
        <v>3.44</v>
      </c>
      <c r="AV496" s="27">
        <v>2.4900000000000002</v>
      </c>
      <c r="AW496" s="27">
        <v>2.7347368421052631</v>
      </c>
      <c r="AX496">
        <v>2.7347368421052631</v>
      </c>
      <c r="AY496">
        <v>6.1677369702631566</v>
      </c>
      <c r="BC496" s="65">
        <v>11</v>
      </c>
      <c r="BE496" s="65">
        <v>0.19680448486361679</v>
      </c>
      <c r="BG496">
        <v>0.1073479008347001</v>
      </c>
      <c r="BH496">
        <v>0.19680448486361679</v>
      </c>
      <c r="BI496">
        <v>0</v>
      </c>
    </row>
    <row r="497" spans="1:61" x14ac:dyDescent="0.3">
      <c r="A497" s="2" t="s">
        <v>414</v>
      </c>
      <c r="B497" s="15" t="s">
        <v>845</v>
      </c>
      <c r="C497" s="15"/>
      <c r="F497" s="2">
        <v>2.58</v>
      </c>
      <c r="G497" s="2" t="s">
        <v>412</v>
      </c>
      <c r="H497" s="11">
        <v>-1</v>
      </c>
      <c r="I497">
        <v>-1</v>
      </c>
      <c r="J497"/>
      <c r="L497" s="27">
        <v>0</v>
      </c>
      <c r="M497">
        <v>0</v>
      </c>
      <c r="N497">
        <v>0</v>
      </c>
      <c r="O497" s="2">
        <v>3.9119999999999999</v>
      </c>
      <c r="P497" s="2">
        <v>3.9119999999999999</v>
      </c>
      <c r="Q497" s="2">
        <v>18.582000000000001</v>
      </c>
      <c r="R497" s="2" t="s">
        <v>439</v>
      </c>
      <c r="T497" s="27">
        <v>0</v>
      </c>
      <c r="U497" s="27"/>
      <c r="V497" s="27"/>
      <c r="W497">
        <v>0</v>
      </c>
      <c r="Z497">
        <v>0</v>
      </c>
      <c r="AD497">
        <v>22</v>
      </c>
      <c r="AE497" s="57">
        <f t="shared" si="9"/>
        <v>284.37417100800002</v>
      </c>
      <c r="AF497" s="59">
        <v>0</v>
      </c>
      <c r="AG497" s="57">
        <v>0</v>
      </c>
      <c r="AH497" s="57">
        <v>0</v>
      </c>
      <c r="AI497" s="53"/>
      <c r="AL497" s="30">
        <v>2</v>
      </c>
      <c r="AM497" s="30">
        <v>3.1578947368421049</v>
      </c>
      <c r="AN497" s="30">
        <v>2.4210526315789469</v>
      </c>
      <c r="AO497" s="30">
        <v>4.4210526315789478</v>
      </c>
      <c r="AP497" s="30">
        <v>0.16666666666666671</v>
      </c>
      <c r="AQ497" s="30">
        <v>0.26315789473684209</v>
      </c>
      <c r="AR497" s="30">
        <v>0.2017543859649123</v>
      </c>
      <c r="AS497" s="30">
        <v>0.36842105263157898</v>
      </c>
      <c r="AT497" s="27">
        <v>0.95</v>
      </c>
      <c r="AU497" s="27">
        <v>3.44</v>
      </c>
      <c r="AV497" s="27">
        <v>2.4900000000000002</v>
      </c>
      <c r="AW497" s="27">
        <v>2.8073684210526308</v>
      </c>
      <c r="AX497">
        <v>2.8073684210526308</v>
      </c>
      <c r="AY497">
        <v>6.2210650663157896</v>
      </c>
      <c r="BC497" s="65">
        <v>11</v>
      </c>
      <c r="BG497">
        <v>0</v>
      </c>
      <c r="BH497">
        <v>0</v>
      </c>
      <c r="BI497">
        <v>0</v>
      </c>
    </row>
    <row r="498" spans="1:61" x14ac:dyDescent="0.3">
      <c r="A498" s="2" t="s">
        <v>415</v>
      </c>
      <c r="B498" s="15" t="s">
        <v>846</v>
      </c>
      <c r="C498" s="15"/>
      <c r="F498" s="2">
        <v>2.57</v>
      </c>
      <c r="G498" s="2" t="s">
        <v>412</v>
      </c>
      <c r="H498" s="11">
        <v>-1</v>
      </c>
      <c r="I498">
        <v>-1</v>
      </c>
      <c r="J498"/>
      <c r="L498" s="27">
        <v>0</v>
      </c>
      <c r="M498">
        <v>0</v>
      </c>
      <c r="N498">
        <v>0</v>
      </c>
      <c r="O498" s="2">
        <v>3.9607600000000001</v>
      </c>
      <c r="P498" s="2">
        <v>3.9607600000000001</v>
      </c>
      <c r="Q498" s="2">
        <v>18.789100000000001</v>
      </c>
      <c r="R498" s="2" t="s">
        <v>439</v>
      </c>
      <c r="T498" s="27">
        <v>0</v>
      </c>
      <c r="U498" s="27"/>
      <c r="V498" s="27"/>
      <c r="W498">
        <v>0</v>
      </c>
      <c r="Z498">
        <v>0</v>
      </c>
      <c r="AD498">
        <v>22</v>
      </c>
      <c r="AE498" s="57">
        <f t="shared" si="9"/>
        <v>294.75625676330418</v>
      </c>
      <c r="AF498" s="59">
        <v>0</v>
      </c>
      <c r="AG498" s="57">
        <v>0</v>
      </c>
      <c r="AH498" s="57">
        <v>0</v>
      </c>
      <c r="AI498" s="53"/>
      <c r="AL498" s="30">
        <v>2</v>
      </c>
      <c r="AM498" s="30">
        <v>3.052631578947369</v>
      </c>
      <c r="AN498" s="30">
        <v>1.8947368421052631</v>
      </c>
      <c r="AO498" s="30">
        <v>3.6842105263157889</v>
      </c>
      <c r="AP498" s="30">
        <v>0.18811881188118809</v>
      </c>
      <c r="AQ498" s="30">
        <v>0.28712871287128722</v>
      </c>
      <c r="AR498" s="30">
        <v>0.17821782178217821</v>
      </c>
      <c r="AS498" s="30">
        <v>0.34653465346534651</v>
      </c>
      <c r="AT498" s="27">
        <v>0.89</v>
      </c>
      <c r="AU498" s="27">
        <v>3.44</v>
      </c>
      <c r="AV498" s="27">
        <v>2.5499999999999998</v>
      </c>
      <c r="AW498" s="27">
        <v>2.7284210526315791</v>
      </c>
      <c r="AX498">
        <v>2.7284210526315791</v>
      </c>
      <c r="AY498">
        <v>6.1471768202631578</v>
      </c>
      <c r="BC498" s="65">
        <v>11</v>
      </c>
      <c r="BG498">
        <v>0</v>
      </c>
      <c r="BH498">
        <v>0</v>
      </c>
      <c r="BI498">
        <v>0</v>
      </c>
    </row>
    <row r="499" spans="1:61" x14ac:dyDescent="0.3">
      <c r="A499" s="2" t="s">
        <v>416</v>
      </c>
      <c r="B499" s="15" t="s">
        <v>847</v>
      </c>
      <c r="C499" s="15"/>
      <c r="F499" s="2">
        <v>2.6</v>
      </c>
      <c r="G499" s="2" t="s">
        <v>412</v>
      </c>
      <c r="H499" s="11">
        <v>-1</v>
      </c>
      <c r="I499">
        <v>-1</v>
      </c>
      <c r="J499"/>
      <c r="L499" s="27">
        <v>0</v>
      </c>
      <c r="M499">
        <v>0</v>
      </c>
      <c r="N499">
        <v>0</v>
      </c>
      <c r="O499" s="2">
        <v>3.9350499999999999</v>
      </c>
      <c r="P499" s="2">
        <v>3.9350499999999999</v>
      </c>
      <c r="Q499" s="2">
        <v>18.790900000000001</v>
      </c>
      <c r="R499" s="2" t="s">
        <v>439</v>
      </c>
      <c r="T499" s="27">
        <v>0</v>
      </c>
      <c r="U499" s="27"/>
      <c r="V499" s="27"/>
      <c r="W499">
        <v>0</v>
      </c>
      <c r="Z499">
        <v>0</v>
      </c>
      <c r="AD499">
        <v>22</v>
      </c>
      <c r="AE499" s="57">
        <f t="shared" si="9"/>
        <v>290.96991781862727</v>
      </c>
      <c r="AF499" s="59">
        <v>0</v>
      </c>
      <c r="AG499" s="57">
        <v>0</v>
      </c>
      <c r="AH499" s="57">
        <v>0</v>
      </c>
      <c r="AI499" s="53"/>
      <c r="AL499" s="30">
        <v>2</v>
      </c>
      <c r="AM499" s="30">
        <v>3.1578947368421049</v>
      </c>
      <c r="AN499" s="30">
        <v>2.4210526315789469</v>
      </c>
      <c r="AO499" s="30">
        <v>4.4210526315789478</v>
      </c>
      <c r="AP499" s="30">
        <v>0.16666666666666671</v>
      </c>
      <c r="AQ499" s="30">
        <v>0.26315789473684209</v>
      </c>
      <c r="AR499" s="30">
        <v>0.2017543859649123</v>
      </c>
      <c r="AS499" s="30">
        <v>0.36842105263157898</v>
      </c>
      <c r="AT499" s="27">
        <v>0.89</v>
      </c>
      <c r="AU499" s="27">
        <v>3.44</v>
      </c>
      <c r="AV499" s="27">
        <v>2.5499999999999998</v>
      </c>
      <c r="AW499" s="27">
        <v>2.804210526315789</v>
      </c>
      <c r="AX499">
        <v>2.804210526315789</v>
      </c>
      <c r="AY499">
        <v>6.2107849913157898</v>
      </c>
      <c r="BC499" s="65">
        <v>11</v>
      </c>
      <c r="BG499">
        <v>0</v>
      </c>
      <c r="BH499">
        <v>0</v>
      </c>
      <c r="BI499">
        <v>0</v>
      </c>
    </row>
    <row r="500" spans="1:61" x14ac:dyDescent="0.3">
      <c r="A500" s="2" t="s">
        <v>417</v>
      </c>
      <c r="B500" s="15" t="s">
        <v>848</v>
      </c>
      <c r="C500" s="15"/>
      <c r="F500" s="2">
        <v>2.57</v>
      </c>
      <c r="G500" s="2" t="s">
        <v>412</v>
      </c>
      <c r="H500" s="11">
        <v>-1</v>
      </c>
      <c r="I500">
        <v>-1</v>
      </c>
      <c r="J500"/>
      <c r="L500" s="27">
        <v>0</v>
      </c>
      <c r="M500">
        <v>0</v>
      </c>
      <c r="N500">
        <v>0</v>
      </c>
      <c r="O500" s="2">
        <v>3.8856000000000002</v>
      </c>
      <c r="P500" s="2">
        <v>3.8856000000000002</v>
      </c>
      <c r="Q500" s="2">
        <v>18.356999999999999</v>
      </c>
      <c r="R500" s="2" t="s">
        <v>439</v>
      </c>
      <c r="T500" s="27">
        <v>0</v>
      </c>
      <c r="U500" s="27"/>
      <c r="V500" s="27"/>
      <c r="W500">
        <v>0</v>
      </c>
      <c r="Z500">
        <v>0</v>
      </c>
      <c r="AD500">
        <v>22</v>
      </c>
      <c r="AE500" s="57">
        <f t="shared" si="9"/>
        <v>277.15191826751999</v>
      </c>
      <c r="AF500" s="59">
        <v>0</v>
      </c>
      <c r="AG500" s="57">
        <v>0</v>
      </c>
      <c r="AH500" s="57">
        <v>0</v>
      </c>
      <c r="AI500" s="53"/>
      <c r="AL500" s="30">
        <v>2</v>
      </c>
      <c r="AM500" s="30">
        <v>3.2105263157894739</v>
      </c>
      <c r="AN500" s="30">
        <v>2.3684210526315792</v>
      </c>
      <c r="AO500" s="30">
        <v>3.6842105263157889</v>
      </c>
      <c r="AP500" s="30">
        <v>0.17757009345794389</v>
      </c>
      <c r="AQ500" s="30">
        <v>0.28504672897196259</v>
      </c>
      <c r="AR500" s="30">
        <v>0.2102803738317757</v>
      </c>
      <c r="AS500" s="30">
        <v>0.32710280373831768</v>
      </c>
      <c r="AT500" s="27">
        <v>0.95</v>
      </c>
      <c r="AU500" s="27">
        <v>3.44</v>
      </c>
      <c r="AV500" s="27">
        <v>2.4900000000000002</v>
      </c>
      <c r="AW500" s="27">
        <v>2.7931578947368418</v>
      </c>
      <c r="AX500">
        <v>2.7931578947368418</v>
      </c>
      <c r="AY500">
        <v>6.207524303947368</v>
      </c>
      <c r="BC500" s="65">
        <v>11</v>
      </c>
      <c r="BG500">
        <v>0</v>
      </c>
      <c r="BH500">
        <v>0</v>
      </c>
      <c r="BI500">
        <v>0</v>
      </c>
    </row>
    <row r="501" spans="1:61" x14ac:dyDescent="0.3">
      <c r="A501" s="2" t="s">
        <v>418</v>
      </c>
      <c r="B501" s="15" t="s">
        <v>849</v>
      </c>
      <c r="C501" s="15"/>
      <c r="F501" s="2">
        <v>2.5</v>
      </c>
      <c r="G501" s="2" t="s">
        <v>412</v>
      </c>
      <c r="H501" s="11">
        <v>-1</v>
      </c>
      <c r="I501">
        <v>-1</v>
      </c>
      <c r="J501"/>
      <c r="L501" s="27">
        <v>0</v>
      </c>
      <c r="M501">
        <v>0</v>
      </c>
      <c r="N501">
        <v>0</v>
      </c>
      <c r="O501" s="2">
        <v>3.9121999999999999</v>
      </c>
      <c r="P501" s="2">
        <v>3.9121999999999999</v>
      </c>
      <c r="Q501" s="2">
        <v>18.724299999999999</v>
      </c>
      <c r="R501" s="2" t="s">
        <v>439</v>
      </c>
      <c r="T501" s="27">
        <v>0</v>
      </c>
      <c r="U501" s="27"/>
      <c r="V501" s="27"/>
      <c r="W501">
        <v>0</v>
      </c>
      <c r="Z501">
        <v>0</v>
      </c>
      <c r="AD501">
        <v>22</v>
      </c>
      <c r="AE501" s="57">
        <f t="shared" si="9"/>
        <v>286.58119431281199</v>
      </c>
      <c r="AF501" s="59">
        <v>0</v>
      </c>
      <c r="AG501" s="57">
        <v>0</v>
      </c>
      <c r="AH501" s="57">
        <v>0</v>
      </c>
      <c r="AI501" s="53"/>
      <c r="AL501" s="30">
        <v>2</v>
      </c>
      <c r="AM501" s="30">
        <v>3.2105263157894739</v>
      </c>
      <c r="AN501" s="30">
        <v>2.3684210526315792</v>
      </c>
      <c r="AO501" s="30">
        <v>3.6842105263157889</v>
      </c>
      <c r="AP501" s="30">
        <v>0.17757009345794389</v>
      </c>
      <c r="AQ501" s="30">
        <v>0.28504672897196259</v>
      </c>
      <c r="AR501" s="30">
        <v>0.2102803738317757</v>
      </c>
      <c r="AS501" s="30">
        <v>0.32710280373831768</v>
      </c>
      <c r="AT501" s="27">
        <v>0.89</v>
      </c>
      <c r="AU501" s="27">
        <v>3.44</v>
      </c>
      <c r="AV501" s="27">
        <v>2.5499999999999998</v>
      </c>
      <c r="AW501" s="27">
        <v>2.79</v>
      </c>
      <c r="AX501">
        <v>2.79</v>
      </c>
      <c r="AY501">
        <v>6.1972442289473681</v>
      </c>
      <c r="BC501" s="65">
        <v>11</v>
      </c>
      <c r="BG501">
        <v>0</v>
      </c>
      <c r="BH501">
        <v>0</v>
      </c>
      <c r="BI501">
        <v>0</v>
      </c>
    </row>
    <row r="502" spans="1:61" x14ac:dyDescent="0.3">
      <c r="A502" s="2" t="s">
        <v>419</v>
      </c>
      <c r="B502" s="15" t="s">
        <v>850</v>
      </c>
      <c r="C502" s="15"/>
      <c r="F502" s="2">
        <v>2.6</v>
      </c>
      <c r="G502" s="2" t="s">
        <v>412</v>
      </c>
      <c r="H502" s="11">
        <v>-1</v>
      </c>
      <c r="I502">
        <v>-1</v>
      </c>
      <c r="J502"/>
      <c r="L502" s="27">
        <v>0</v>
      </c>
      <c r="M502">
        <v>0</v>
      </c>
      <c r="N502">
        <v>0</v>
      </c>
      <c r="O502" s="2">
        <v>3.8752</v>
      </c>
      <c r="P502" s="2">
        <v>3.8752</v>
      </c>
      <c r="Q502" s="2">
        <v>18.687000000000001</v>
      </c>
      <c r="R502" s="2" t="s">
        <v>439</v>
      </c>
      <c r="T502" s="27">
        <v>0</v>
      </c>
      <c r="U502" s="27"/>
      <c r="V502" s="27"/>
      <c r="W502">
        <v>0</v>
      </c>
      <c r="Z502">
        <v>0</v>
      </c>
      <c r="AD502">
        <v>22</v>
      </c>
      <c r="AE502" s="57">
        <f t="shared" si="9"/>
        <v>280.62594997247999</v>
      </c>
      <c r="AF502" s="59">
        <v>0</v>
      </c>
      <c r="AG502" s="57">
        <v>0</v>
      </c>
      <c r="AH502" s="57">
        <v>0</v>
      </c>
      <c r="AI502" s="53"/>
      <c r="AL502" s="30">
        <v>2</v>
      </c>
      <c r="AM502" s="30">
        <v>3.3157894736842111</v>
      </c>
      <c r="AN502" s="30">
        <v>2.8947368421052628</v>
      </c>
      <c r="AO502" s="30">
        <v>4.4210526315789478</v>
      </c>
      <c r="AP502" s="30">
        <v>0.1583333333333333</v>
      </c>
      <c r="AQ502" s="30">
        <v>0.26250000000000001</v>
      </c>
      <c r="AR502" s="30">
        <v>0.22916666666666671</v>
      </c>
      <c r="AS502" s="30">
        <v>0.35</v>
      </c>
      <c r="AT502" s="27">
        <v>1.5</v>
      </c>
      <c r="AU502" s="27">
        <v>3.44</v>
      </c>
      <c r="AV502" s="27">
        <v>1.94</v>
      </c>
      <c r="AW502" s="27">
        <v>2.86578947368421</v>
      </c>
      <c r="AX502">
        <v>2.8657894736842109</v>
      </c>
      <c r="AY502">
        <v>6.2608524000000001</v>
      </c>
      <c r="BC502" s="65">
        <v>11</v>
      </c>
      <c r="BG502">
        <v>0</v>
      </c>
      <c r="BH502">
        <v>0</v>
      </c>
      <c r="BI502">
        <v>0</v>
      </c>
    </row>
    <row r="503" spans="1:61" x14ac:dyDescent="0.3">
      <c r="A503" s="2" t="s">
        <v>426</v>
      </c>
      <c r="B503" s="15" t="s">
        <v>851</v>
      </c>
      <c r="C503" s="15"/>
      <c r="F503" s="2">
        <v>2.82</v>
      </c>
      <c r="G503" s="2" t="s">
        <v>412</v>
      </c>
      <c r="H503" s="11">
        <v>-1</v>
      </c>
      <c r="I503">
        <v>-1</v>
      </c>
      <c r="J503"/>
      <c r="L503" s="27">
        <v>0</v>
      </c>
      <c r="M503">
        <v>0</v>
      </c>
      <c r="N503">
        <v>0</v>
      </c>
      <c r="O503" s="2">
        <v>3.9108999999999998</v>
      </c>
      <c r="P503" s="2">
        <v>3.9108999999999998</v>
      </c>
      <c r="Q503" s="2">
        <v>18.454999999999998</v>
      </c>
      <c r="R503" s="2" t="s">
        <v>439</v>
      </c>
      <c r="T503" s="27">
        <v>0</v>
      </c>
      <c r="U503" s="27"/>
      <c r="V503" s="27"/>
      <c r="W503">
        <v>0</v>
      </c>
      <c r="Z503">
        <v>0</v>
      </c>
      <c r="AD503">
        <v>22</v>
      </c>
      <c r="AE503" s="57">
        <f t="shared" si="9"/>
        <v>282.27178673854996</v>
      </c>
      <c r="AF503" s="59">
        <v>0</v>
      </c>
      <c r="AG503" s="57">
        <v>0</v>
      </c>
      <c r="AH503" s="57">
        <v>0</v>
      </c>
      <c r="AI503" s="53"/>
      <c r="AL503" s="30">
        <v>1.8947368421052631</v>
      </c>
      <c r="AM503" s="30">
        <v>3.052631578947369</v>
      </c>
      <c r="AN503" s="30">
        <v>2</v>
      </c>
      <c r="AO503" s="30">
        <v>2.2105263157894739</v>
      </c>
      <c r="AP503" s="30">
        <v>0.2068965517241379</v>
      </c>
      <c r="AQ503" s="30">
        <v>0.33333333333333343</v>
      </c>
      <c r="AR503" s="30">
        <v>0.21839080459770119</v>
      </c>
      <c r="AS503" s="30">
        <v>0.2413793103448276</v>
      </c>
      <c r="AT503" s="27">
        <v>0.95</v>
      </c>
      <c r="AU503" s="27">
        <v>3.44</v>
      </c>
      <c r="AV503" s="27">
        <v>2.4900000000000002</v>
      </c>
      <c r="AW503" s="27">
        <v>2.7452631578947368</v>
      </c>
      <c r="AX503">
        <v>2.7452631578947368</v>
      </c>
      <c r="AY503">
        <v>6.1573983386842102</v>
      </c>
      <c r="BC503" s="65">
        <v>11</v>
      </c>
      <c r="BG503">
        <v>0</v>
      </c>
      <c r="BH503">
        <v>0</v>
      </c>
      <c r="BI503">
        <v>0</v>
      </c>
    </row>
    <row r="504" spans="1:61" x14ac:dyDescent="0.3">
      <c r="A504" s="2" t="s">
        <v>420</v>
      </c>
      <c r="B504" s="15" t="s">
        <v>852</v>
      </c>
      <c r="C504" s="15"/>
      <c r="F504" s="2">
        <v>2.59</v>
      </c>
      <c r="G504" s="2" t="s">
        <v>412</v>
      </c>
      <c r="H504" s="11">
        <v>-1</v>
      </c>
      <c r="I504">
        <v>-1</v>
      </c>
      <c r="J504"/>
      <c r="L504" s="27">
        <v>0</v>
      </c>
      <c r="M504">
        <v>0</v>
      </c>
      <c r="N504">
        <v>0</v>
      </c>
      <c r="O504" s="2">
        <v>3.91</v>
      </c>
      <c r="P504" s="2">
        <v>3.91</v>
      </c>
      <c r="Q504" s="2">
        <v>18.651</v>
      </c>
      <c r="R504" s="2" t="s">
        <v>439</v>
      </c>
      <c r="T504" s="27">
        <v>0</v>
      </c>
      <c r="U504" s="27"/>
      <c r="V504" s="27"/>
      <c r="W504">
        <v>0</v>
      </c>
      <c r="Z504">
        <v>0</v>
      </c>
      <c r="AD504">
        <v>22</v>
      </c>
      <c r="AE504" s="57">
        <f t="shared" si="9"/>
        <v>285.13835310000002</v>
      </c>
      <c r="AF504" s="59">
        <v>0</v>
      </c>
      <c r="AG504" s="57">
        <v>0</v>
      </c>
      <c r="AH504" s="57">
        <v>0</v>
      </c>
      <c r="AI504" s="53"/>
      <c r="AL504" s="30">
        <v>1.8947368421052631</v>
      </c>
      <c r="AM504" s="30">
        <v>3.1578947368421049</v>
      </c>
      <c r="AN504" s="30">
        <v>2.5263157894736841</v>
      </c>
      <c r="AO504" s="30">
        <v>2.947368421052631</v>
      </c>
      <c r="AP504" s="30">
        <v>0.18</v>
      </c>
      <c r="AQ504" s="30">
        <v>0.3</v>
      </c>
      <c r="AR504" s="30">
        <v>0.24</v>
      </c>
      <c r="AS504" s="30">
        <v>0.28000000000000003</v>
      </c>
      <c r="AT504" s="27">
        <v>0.95</v>
      </c>
      <c r="AU504" s="27">
        <v>3.44</v>
      </c>
      <c r="AV504" s="27">
        <v>2.4900000000000002</v>
      </c>
      <c r="AW504" s="27">
        <v>2.817894736842105</v>
      </c>
      <c r="AX504">
        <v>2.817894736842105</v>
      </c>
      <c r="AY504">
        <v>6.2107264347368423</v>
      </c>
      <c r="BC504" s="65">
        <v>11</v>
      </c>
      <c r="BG504">
        <v>0</v>
      </c>
      <c r="BH504">
        <v>0</v>
      </c>
      <c r="BI504">
        <v>0</v>
      </c>
    </row>
    <row r="505" spans="1:61" x14ac:dyDescent="0.3">
      <c r="A505" s="2" t="s">
        <v>421</v>
      </c>
      <c r="B505" s="15" t="s">
        <v>853</v>
      </c>
      <c r="C505" s="15"/>
      <c r="F505" s="2">
        <v>2.66</v>
      </c>
      <c r="G505" s="2" t="s">
        <v>412</v>
      </c>
      <c r="H505" s="11">
        <v>-1</v>
      </c>
      <c r="I505">
        <v>-1</v>
      </c>
      <c r="J505"/>
      <c r="L505" s="27">
        <v>0</v>
      </c>
      <c r="M505">
        <v>0</v>
      </c>
      <c r="N505">
        <v>0</v>
      </c>
      <c r="O505" s="2">
        <v>3.9683000000000002</v>
      </c>
      <c r="P505" s="2">
        <v>3.9683000000000002</v>
      </c>
      <c r="Q505" s="2">
        <v>18.798999999999999</v>
      </c>
      <c r="R505" s="2" t="s">
        <v>439</v>
      </c>
      <c r="T505" s="27">
        <v>0</v>
      </c>
      <c r="U505" s="27"/>
      <c r="V505" s="27"/>
      <c r="W505">
        <v>0</v>
      </c>
      <c r="Z505">
        <v>0</v>
      </c>
      <c r="AD505">
        <v>22</v>
      </c>
      <c r="AE505" s="57">
        <f t="shared" si="9"/>
        <v>296.03546452711004</v>
      </c>
      <c r="AF505" s="59">
        <v>0</v>
      </c>
      <c r="AG505" s="57">
        <v>0</v>
      </c>
      <c r="AH505" s="57">
        <v>0</v>
      </c>
      <c r="AI505" s="53"/>
      <c r="AL505" s="30">
        <v>1.8947368421052631</v>
      </c>
      <c r="AM505" s="30">
        <v>3.052631578947369</v>
      </c>
      <c r="AN505" s="30">
        <v>2</v>
      </c>
      <c r="AO505" s="30">
        <v>2.2105263157894739</v>
      </c>
      <c r="AP505" s="30">
        <v>0.2068965517241379</v>
      </c>
      <c r="AQ505" s="30">
        <v>0.33333333333333343</v>
      </c>
      <c r="AR505" s="30">
        <v>0.21839080459770119</v>
      </c>
      <c r="AS505" s="30">
        <v>0.2413793103448276</v>
      </c>
      <c r="AT505" s="27">
        <v>0.89</v>
      </c>
      <c r="AU505" s="27">
        <v>3.44</v>
      </c>
      <c r="AV505" s="27">
        <v>2.5499999999999998</v>
      </c>
      <c r="AW505" s="27">
        <v>2.7389473684210519</v>
      </c>
      <c r="AX505">
        <v>2.7389473684210519</v>
      </c>
      <c r="AY505">
        <v>6.1368381886842096</v>
      </c>
      <c r="BC505" s="65">
        <v>11</v>
      </c>
      <c r="BG505">
        <v>0</v>
      </c>
      <c r="BH505">
        <v>0</v>
      </c>
      <c r="BI505">
        <v>0</v>
      </c>
    </row>
    <row r="506" spans="1:61" x14ac:dyDescent="0.3">
      <c r="A506" s="2" t="s">
        <v>422</v>
      </c>
      <c r="B506" s="15" t="s">
        <v>854</v>
      </c>
      <c r="C506" s="15"/>
      <c r="F506" s="2">
        <v>2.56</v>
      </c>
      <c r="G506" s="2" t="s">
        <v>412</v>
      </c>
      <c r="H506" s="11">
        <v>-1</v>
      </c>
      <c r="I506">
        <v>-1</v>
      </c>
      <c r="J506"/>
      <c r="L506" s="27">
        <v>0</v>
      </c>
      <c r="M506">
        <v>0</v>
      </c>
      <c r="N506">
        <v>0</v>
      </c>
      <c r="O506" s="2">
        <v>3.9487999999999999</v>
      </c>
      <c r="P506" s="2">
        <v>3.9487999999999999</v>
      </c>
      <c r="Q506" s="2">
        <v>18.829999999999998</v>
      </c>
      <c r="R506" s="2" t="s">
        <v>439</v>
      </c>
      <c r="T506" s="27">
        <v>0</v>
      </c>
      <c r="U506" s="27"/>
      <c r="V506" s="27"/>
      <c r="W506">
        <v>0</v>
      </c>
      <c r="Z506">
        <v>0</v>
      </c>
      <c r="AD506">
        <v>22</v>
      </c>
      <c r="AE506" s="57">
        <f t="shared" si="9"/>
        <v>293.61659371519994</v>
      </c>
      <c r="AF506" s="59">
        <v>0</v>
      </c>
      <c r="AG506" s="57">
        <v>0</v>
      </c>
      <c r="AH506" s="57">
        <v>0</v>
      </c>
      <c r="AI506" s="53"/>
      <c r="AL506" s="30">
        <v>1.8947368421052631</v>
      </c>
      <c r="AM506" s="30">
        <v>3.1578947368421049</v>
      </c>
      <c r="AN506" s="30">
        <v>2.5263157894736841</v>
      </c>
      <c r="AO506" s="30">
        <v>2.947368421052631</v>
      </c>
      <c r="AP506" s="30">
        <v>0.18</v>
      </c>
      <c r="AQ506" s="30">
        <v>0.3</v>
      </c>
      <c r="AR506" s="30">
        <v>0.24</v>
      </c>
      <c r="AS506" s="30">
        <v>0.28000000000000003</v>
      </c>
      <c r="AT506" s="27">
        <v>0.89</v>
      </c>
      <c r="AU506" s="27">
        <v>3.44</v>
      </c>
      <c r="AV506" s="27">
        <v>2.5499999999999998</v>
      </c>
      <c r="AW506" s="27">
        <v>2.8147368421052632</v>
      </c>
      <c r="AX506">
        <v>2.8147368421052632</v>
      </c>
      <c r="AY506">
        <v>6.2004463597368424</v>
      </c>
      <c r="BC506" s="65">
        <v>11</v>
      </c>
      <c r="BG506">
        <v>0</v>
      </c>
      <c r="BH506">
        <v>0</v>
      </c>
      <c r="BI506">
        <v>0</v>
      </c>
    </row>
    <row r="507" spans="1:61" x14ac:dyDescent="0.3">
      <c r="A507" s="2" t="s">
        <v>423</v>
      </c>
      <c r="B507" s="15" t="s">
        <v>855</v>
      </c>
      <c r="C507" s="15"/>
      <c r="F507" s="2">
        <v>2.5099999999999998</v>
      </c>
      <c r="G507" s="2" t="s">
        <v>412</v>
      </c>
      <c r="H507" s="11">
        <v>-1</v>
      </c>
      <c r="I507">
        <v>-1</v>
      </c>
      <c r="J507"/>
      <c r="L507" s="27">
        <v>0</v>
      </c>
      <c r="M507">
        <v>0</v>
      </c>
      <c r="N507">
        <v>0</v>
      </c>
      <c r="O507" s="2">
        <v>3.8788399999999998</v>
      </c>
      <c r="P507" s="2">
        <v>3.8788399999999998</v>
      </c>
      <c r="Q507" s="2">
        <v>18.3658</v>
      </c>
      <c r="R507" s="2" t="s">
        <v>439</v>
      </c>
      <c r="T507" s="27">
        <v>0</v>
      </c>
      <c r="U507" s="27"/>
      <c r="V507" s="27"/>
      <c r="W507">
        <v>0</v>
      </c>
      <c r="Z507">
        <v>0</v>
      </c>
      <c r="AD507">
        <v>22</v>
      </c>
      <c r="AE507" s="57">
        <f t="shared" si="9"/>
        <v>276.32080264774049</v>
      </c>
      <c r="AF507" s="59">
        <v>0</v>
      </c>
      <c r="AG507" s="57">
        <v>0</v>
      </c>
      <c r="AH507" s="57">
        <v>0</v>
      </c>
      <c r="AI507" s="53"/>
      <c r="AL507" s="30">
        <v>1.9473684210526321</v>
      </c>
      <c r="AM507" s="30">
        <v>3.2105263157894739</v>
      </c>
      <c r="AN507" s="30">
        <v>2.4210526315789469</v>
      </c>
      <c r="AO507" s="30">
        <v>2.947368421052631</v>
      </c>
      <c r="AP507" s="30">
        <v>0.185</v>
      </c>
      <c r="AQ507" s="30">
        <v>0.30499999999999999</v>
      </c>
      <c r="AR507" s="30">
        <v>0.23</v>
      </c>
      <c r="AS507" s="30">
        <v>0.28000000000000003</v>
      </c>
      <c r="AT507" s="27">
        <v>0.95</v>
      </c>
      <c r="AU507" s="27">
        <v>3.44</v>
      </c>
      <c r="AV507" s="27">
        <v>2.4900000000000002</v>
      </c>
      <c r="AW507" s="27">
        <v>2.798421052631578</v>
      </c>
      <c r="AX507">
        <v>2.7984210526315789</v>
      </c>
      <c r="AY507">
        <v>6.2023549881578939</v>
      </c>
      <c r="BC507" s="65">
        <v>11</v>
      </c>
      <c r="BG507">
        <v>0</v>
      </c>
      <c r="BH507">
        <v>0</v>
      </c>
      <c r="BI507">
        <v>0</v>
      </c>
    </row>
    <row r="508" spans="1:61" x14ac:dyDescent="0.3">
      <c r="A508" s="2" t="s">
        <v>424</v>
      </c>
      <c r="B508" s="15" t="s">
        <v>856</v>
      </c>
      <c r="C508" s="15"/>
      <c r="F508" s="2">
        <v>2.48</v>
      </c>
      <c r="G508" s="2" t="s">
        <v>412</v>
      </c>
      <c r="H508" s="11">
        <v>-1</v>
      </c>
      <c r="I508">
        <v>-1</v>
      </c>
      <c r="J508"/>
      <c r="L508" s="27">
        <v>0</v>
      </c>
      <c r="M508">
        <v>0</v>
      </c>
      <c r="N508">
        <v>0</v>
      </c>
      <c r="O508" s="2">
        <v>3.9116</v>
      </c>
      <c r="P508" s="2">
        <v>3.9116</v>
      </c>
      <c r="Q508" s="2">
        <v>18.6922</v>
      </c>
      <c r="R508" s="2" t="s">
        <v>439</v>
      </c>
      <c r="T508" s="27">
        <v>0</v>
      </c>
      <c r="U508" s="27"/>
      <c r="V508" s="27"/>
      <c r="W508">
        <v>0</v>
      </c>
      <c r="Z508">
        <v>0</v>
      </c>
      <c r="AD508">
        <v>22</v>
      </c>
      <c r="AE508" s="57">
        <f t="shared" si="9"/>
        <v>286.00214747843199</v>
      </c>
      <c r="AF508" s="59">
        <v>0</v>
      </c>
      <c r="AG508" s="57">
        <v>0</v>
      </c>
      <c r="AH508" s="57">
        <v>0</v>
      </c>
      <c r="AI508" s="53"/>
      <c r="AL508" s="30">
        <v>1.9473684210526321</v>
      </c>
      <c r="AM508" s="30">
        <v>3.2105263157894739</v>
      </c>
      <c r="AN508" s="30">
        <v>2.4210526315789469</v>
      </c>
      <c r="AO508" s="30">
        <v>2.947368421052631</v>
      </c>
      <c r="AP508" s="30">
        <v>0.185</v>
      </c>
      <c r="AQ508" s="30">
        <v>0.30499999999999999</v>
      </c>
      <c r="AR508" s="30">
        <v>0.23</v>
      </c>
      <c r="AS508" s="30">
        <v>0.28000000000000003</v>
      </c>
      <c r="AT508" s="27">
        <v>0.89</v>
      </c>
      <c r="AU508" s="27">
        <v>3.44</v>
      </c>
      <c r="AV508" s="27">
        <v>2.5499999999999998</v>
      </c>
      <c r="AW508" s="27">
        <v>2.7952631578947358</v>
      </c>
      <c r="AX508">
        <v>2.7952631578947371</v>
      </c>
      <c r="AY508">
        <v>6.1920749131578949</v>
      </c>
      <c r="BC508" s="65">
        <v>11</v>
      </c>
      <c r="BG508">
        <v>0</v>
      </c>
      <c r="BH508">
        <v>0</v>
      </c>
      <c r="BI508">
        <v>0</v>
      </c>
    </row>
    <row r="509" spans="1:61" x14ac:dyDescent="0.3">
      <c r="A509" s="2" t="s">
        <v>425</v>
      </c>
      <c r="B509" s="15" t="s">
        <v>857</v>
      </c>
      <c r="C509" s="15"/>
      <c r="F509" s="2">
        <v>2.5299999999999998</v>
      </c>
      <c r="G509" s="2" t="s">
        <v>412</v>
      </c>
      <c r="H509" s="11">
        <v>-1</v>
      </c>
      <c r="I509">
        <v>-1</v>
      </c>
      <c r="J509"/>
      <c r="L509" s="27">
        <v>0</v>
      </c>
      <c r="M509">
        <v>0</v>
      </c>
      <c r="N509">
        <v>0</v>
      </c>
      <c r="O509" s="2">
        <v>3.8759000000000001</v>
      </c>
      <c r="P509" s="2">
        <v>3.8759000000000001</v>
      </c>
      <c r="Q509" s="2">
        <v>18.463000000000001</v>
      </c>
      <c r="R509" s="2" t="s">
        <v>439</v>
      </c>
      <c r="T509" s="27">
        <v>0</v>
      </c>
      <c r="U509" s="27"/>
      <c r="V509" s="27"/>
      <c r="W509">
        <v>0</v>
      </c>
      <c r="Z509">
        <v>0</v>
      </c>
      <c r="AD509">
        <v>22</v>
      </c>
      <c r="AE509" s="57">
        <f t="shared" si="9"/>
        <v>277.36227875502999</v>
      </c>
      <c r="AF509" s="59">
        <v>0</v>
      </c>
      <c r="AG509" s="57">
        <v>0</v>
      </c>
      <c r="AH509" s="57">
        <v>0</v>
      </c>
      <c r="AI509" s="53"/>
      <c r="AL509" s="30">
        <v>1.9473684210526321</v>
      </c>
      <c r="AM509" s="30">
        <v>3.3157894736842111</v>
      </c>
      <c r="AN509" s="30">
        <v>2.947368421052631</v>
      </c>
      <c r="AO509" s="30">
        <v>3.6842105263157889</v>
      </c>
      <c r="AP509" s="30">
        <v>0.16371681415929201</v>
      </c>
      <c r="AQ509" s="30">
        <v>0.27876106194690259</v>
      </c>
      <c r="AR509" s="30">
        <v>0.247787610619469</v>
      </c>
      <c r="AS509" s="30">
        <v>0.30973451327433632</v>
      </c>
      <c r="AT509" s="27">
        <v>1.54</v>
      </c>
      <c r="AU509" s="27">
        <v>3.44</v>
      </c>
      <c r="AV509" s="27">
        <v>1.9</v>
      </c>
      <c r="AW509" s="27">
        <v>2.8710526315789471</v>
      </c>
      <c r="AX509">
        <v>2.871052631578948</v>
      </c>
      <c r="AY509">
        <v>6.255683084210526</v>
      </c>
      <c r="BC509" s="65">
        <v>11</v>
      </c>
      <c r="BG509">
        <v>0</v>
      </c>
      <c r="BH509">
        <v>0</v>
      </c>
      <c r="BI509">
        <v>0</v>
      </c>
    </row>
    <row r="510" spans="1:61" x14ac:dyDescent="0.3">
      <c r="A510" s="2" t="s">
        <v>63</v>
      </c>
      <c r="B510" s="15" t="s">
        <v>777</v>
      </c>
      <c r="C510" s="15"/>
      <c r="F510" s="2">
        <v>3.45</v>
      </c>
      <c r="G510" s="2" t="s">
        <v>432</v>
      </c>
      <c r="H510" s="11">
        <v>-1</v>
      </c>
      <c r="I510">
        <v>-1</v>
      </c>
      <c r="J510"/>
      <c r="L510" s="27">
        <v>0</v>
      </c>
      <c r="M510">
        <v>0</v>
      </c>
      <c r="N510">
        <v>0</v>
      </c>
      <c r="O510" s="2">
        <v>3.8531</v>
      </c>
      <c r="P510" s="2">
        <v>3.8531</v>
      </c>
      <c r="Q510" s="2">
        <v>16.2151</v>
      </c>
      <c r="R510" s="2" t="s">
        <v>1141</v>
      </c>
      <c r="T510" s="27">
        <v>0</v>
      </c>
      <c r="U510" s="27"/>
      <c r="V510" s="27"/>
      <c r="W510">
        <v>0</v>
      </c>
      <c r="Z510">
        <v>0</v>
      </c>
      <c r="AD510">
        <v>20</v>
      </c>
      <c r="AE510" s="57">
        <f t="shared" si="9"/>
        <v>240.73553001411099</v>
      </c>
      <c r="AF510" s="59">
        <v>0</v>
      </c>
      <c r="AG510" s="57">
        <v>0</v>
      </c>
      <c r="AH510" s="57">
        <v>0</v>
      </c>
      <c r="AI510" s="53"/>
      <c r="AL510" s="30">
        <v>1.75</v>
      </c>
      <c r="AM510" s="30">
        <v>2.5</v>
      </c>
      <c r="AN510" s="30">
        <v>0.75</v>
      </c>
      <c r="AO510" s="30">
        <v>0</v>
      </c>
      <c r="AP510" s="30">
        <v>0.35</v>
      </c>
      <c r="AQ510" s="30">
        <v>0.5</v>
      </c>
      <c r="AR510" s="30">
        <v>0.15</v>
      </c>
      <c r="AS510" s="30">
        <v>0</v>
      </c>
      <c r="AT510" s="27">
        <v>1</v>
      </c>
      <c r="AU510" s="27">
        <v>3.44</v>
      </c>
      <c r="AV510" s="27">
        <v>2.44</v>
      </c>
      <c r="AW510" s="27">
        <v>2.7124999999999999</v>
      </c>
      <c r="AX510">
        <v>2.7124999999999999</v>
      </c>
      <c r="AY510">
        <v>6.264025610615688</v>
      </c>
      <c r="BC510" s="65">
        <v>10</v>
      </c>
      <c r="BG510">
        <v>0</v>
      </c>
      <c r="BH510">
        <v>0</v>
      </c>
      <c r="BI510">
        <v>0</v>
      </c>
    </row>
    <row r="511" spans="1:61" x14ac:dyDescent="0.3">
      <c r="A511" s="2" t="s">
        <v>63</v>
      </c>
      <c r="B511" s="15" t="s">
        <v>777</v>
      </c>
      <c r="C511" s="15"/>
      <c r="D511" s="2" t="s">
        <v>867</v>
      </c>
      <c r="E511" s="2">
        <v>1</v>
      </c>
      <c r="F511" s="2">
        <v>3.5</v>
      </c>
      <c r="G511" s="2" t="s">
        <v>432</v>
      </c>
      <c r="H511" s="11">
        <v>-1</v>
      </c>
      <c r="I511">
        <v>-1</v>
      </c>
      <c r="J511"/>
      <c r="L511" s="27">
        <v>0</v>
      </c>
      <c r="M511">
        <v>0</v>
      </c>
      <c r="N511">
        <v>0</v>
      </c>
      <c r="O511" s="2">
        <v>3.843</v>
      </c>
      <c r="P511" s="2">
        <v>3.843</v>
      </c>
      <c r="Q511" s="2">
        <v>32.261000000000003</v>
      </c>
      <c r="R511" s="2" t="s">
        <v>1142</v>
      </c>
      <c r="T511" s="27">
        <v>0</v>
      </c>
      <c r="U511"/>
      <c r="V511"/>
      <c r="W511">
        <v>0</v>
      </c>
      <c r="Z511">
        <v>0</v>
      </c>
      <c r="AD511">
        <v>20</v>
      </c>
      <c r="AE511" s="57">
        <f t="shared" si="9"/>
        <v>476.45138538900005</v>
      </c>
      <c r="AF511" s="59">
        <v>0</v>
      </c>
      <c r="AG511" s="57">
        <v>0</v>
      </c>
      <c r="AH511" s="57">
        <v>0</v>
      </c>
      <c r="AL511" s="30">
        <v>1.75</v>
      </c>
      <c r="AM511" s="30">
        <v>2.5</v>
      </c>
      <c r="AN511" s="30">
        <v>0.75</v>
      </c>
      <c r="AO511" s="30">
        <v>0</v>
      </c>
      <c r="AP511" s="30">
        <v>0.35</v>
      </c>
      <c r="AQ511" s="30">
        <v>0.5</v>
      </c>
      <c r="AR511" s="30">
        <v>0.15</v>
      </c>
      <c r="AS511" s="30">
        <v>0</v>
      </c>
      <c r="AT511" s="27">
        <v>1</v>
      </c>
      <c r="AU511" s="27">
        <v>3.44</v>
      </c>
      <c r="AV511" s="27">
        <v>2.44</v>
      </c>
      <c r="AW511" s="27">
        <v>2.7124999999999999</v>
      </c>
      <c r="AX511">
        <v>2.7124999999999999</v>
      </c>
      <c r="AY511">
        <v>6.264025610615688</v>
      </c>
      <c r="BC511" s="65">
        <v>10</v>
      </c>
      <c r="BG511">
        <v>0</v>
      </c>
      <c r="BH511">
        <v>0</v>
      </c>
      <c r="BI511">
        <v>0</v>
      </c>
    </row>
    <row r="512" spans="1:61" x14ac:dyDescent="0.3">
      <c r="A512" s="2" t="s">
        <v>363</v>
      </c>
      <c r="B512" s="20" t="s">
        <v>1068</v>
      </c>
      <c r="C512" s="15"/>
      <c r="F512" s="2">
        <v>3.52</v>
      </c>
      <c r="G512" s="2" t="s">
        <v>432</v>
      </c>
      <c r="H512" s="11">
        <v>-1</v>
      </c>
      <c r="I512">
        <v>-1</v>
      </c>
      <c r="J512"/>
      <c r="L512" s="27">
        <v>0</v>
      </c>
      <c r="M512">
        <v>0</v>
      </c>
      <c r="N512">
        <v>0</v>
      </c>
      <c r="O512" s="2">
        <v>3.8693</v>
      </c>
      <c r="P512" s="2">
        <v>3.8693</v>
      </c>
      <c r="Q512" s="2">
        <v>16.124700000000001</v>
      </c>
      <c r="R512" s="2" t="s">
        <v>1142</v>
      </c>
      <c r="T512" s="27">
        <v>0</v>
      </c>
      <c r="U512"/>
      <c r="V512"/>
      <c r="W512">
        <v>0</v>
      </c>
      <c r="Z512">
        <v>0</v>
      </c>
      <c r="AD512">
        <v>20</v>
      </c>
      <c r="AE512" s="57">
        <f t="shared" si="9"/>
        <v>241.41066370650302</v>
      </c>
      <c r="AF512" s="59">
        <v>0</v>
      </c>
      <c r="AG512" s="57">
        <v>0</v>
      </c>
      <c r="AH512" s="57">
        <v>0</v>
      </c>
      <c r="AL512" s="30">
        <v>1.6086956521739131</v>
      </c>
      <c r="AM512" s="30">
        <v>1.956521739130435</v>
      </c>
      <c r="AN512" s="30">
        <v>0.52173913043478259</v>
      </c>
      <c r="AO512" s="30">
        <v>0</v>
      </c>
      <c r="AP512" s="30">
        <v>0.3936170212765957</v>
      </c>
      <c r="AQ512" s="30">
        <v>0.47872340425531912</v>
      </c>
      <c r="AR512" s="30">
        <v>0.1276595744680851</v>
      </c>
      <c r="AS512" s="30">
        <v>0</v>
      </c>
      <c r="AT512" s="27">
        <v>1</v>
      </c>
      <c r="AU512" s="27">
        <v>3.44</v>
      </c>
      <c r="AV512" s="27">
        <v>2.44</v>
      </c>
      <c r="AW512" s="27">
        <v>2.6082608695652172</v>
      </c>
      <c r="AX512">
        <v>2.6082608695652181</v>
      </c>
      <c r="AY512">
        <v>6.5043590032654777</v>
      </c>
      <c r="BC512" s="65">
        <v>10</v>
      </c>
      <c r="BG512">
        <v>0</v>
      </c>
      <c r="BH512">
        <v>0</v>
      </c>
      <c r="BI512">
        <v>0</v>
      </c>
    </row>
    <row r="513" spans="1:61" x14ac:dyDescent="0.3">
      <c r="A513" s="2" t="s">
        <v>366</v>
      </c>
      <c r="B513" s="20" t="s">
        <v>1069</v>
      </c>
      <c r="C513" s="15"/>
      <c r="F513" s="2">
        <v>3.58</v>
      </c>
      <c r="G513" s="2" t="s">
        <v>432</v>
      </c>
      <c r="H513" s="11">
        <v>-1</v>
      </c>
      <c r="I513">
        <v>-1</v>
      </c>
      <c r="J513"/>
      <c r="L513" s="27">
        <v>0</v>
      </c>
      <c r="M513">
        <v>0</v>
      </c>
      <c r="N513">
        <v>0</v>
      </c>
      <c r="O513" s="2">
        <v>3.8614999999999999</v>
      </c>
      <c r="P513" s="2">
        <v>3.8614999999999999</v>
      </c>
      <c r="Q513" s="2">
        <v>25.281600000000001</v>
      </c>
      <c r="R513" s="2" t="s">
        <v>1141</v>
      </c>
      <c r="T513" s="27">
        <v>0</v>
      </c>
      <c r="U513"/>
      <c r="V513"/>
      <c r="W513">
        <v>0</v>
      </c>
      <c r="Z513">
        <v>0</v>
      </c>
      <c r="AD513">
        <v>20</v>
      </c>
      <c r="AE513" s="57">
        <f t="shared" si="9"/>
        <v>376.97854517159999</v>
      </c>
      <c r="AF513" s="59">
        <v>0</v>
      </c>
      <c r="AG513" s="57">
        <v>0</v>
      </c>
      <c r="AH513" s="57">
        <v>0</v>
      </c>
      <c r="AL513" s="30">
        <v>1.53125</v>
      </c>
      <c r="AM513" s="30">
        <v>1.59375</v>
      </c>
      <c r="AN513" s="30">
        <v>0.375</v>
      </c>
      <c r="AO513" s="30">
        <v>0</v>
      </c>
      <c r="AP513" s="30">
        <v>0.4375</v>
      </c>
      <c r="AQ513" s="30">
        <v>0.45535714285714279</v>
      </c>
      <c r="AR513" s="30">
        <v>0.1071428571428571</v>
      </c>
      <c r="AS513" s="30">
        <v>0</v>
      </c>
      <c r="AT513" s="27">
        <v>1</v>
      </c>
      <c r="AU513" s="27">
        <v>3.44</v>
      </c>
      <c r="AV513" s="27">
        <v>2.44</v>
      </c>
      <c r="AW513" s="27">
        <v>2.5262500000000001</v>
      </c>
      <c r="AX513">
        <v>2.5262500000000001</v>
      </c>
      <c r="AY513">
        <v>6.6075924153816246</v>
      </c>
      <c r="BC513" s="65">
        <v>10</v>
      </c>
      <c r="BG513">
        <v>0</v>
      </c>
      <c r="BH513">
        <v>0</v>
      </c>
      <c r="BI513">
        <v>0</v>
      </c>
    </row>
    <row r="514" spans="1:61" x14ac:dyDescent="0.3">
      <c r="A514" s="2" t="s">
        <v>368</v>
      </c>
      <c r="B514" s="20" t="s">
        <v>1070</v>
      </c>
      <c r="C514" s="15"/>
      <c r="F514" s="2">
        <v>3.52</v>
      </c>
      <c r="G514" s="2" t="s">
        <v>432</v>
      </c>
      <c r="H514" s="11">
        <v>-1</v>
      </c>
      <c r="I514">
        <v>-1</v>
      </c>
      <c r="J514"/>
      <c r="L514" s="27">
        <v>0</v>
      </c>
      <c r="M514">
        <v>0</v>
      </c>
      <c r="N514">
        <v>0</v>
      </c>
      <c r="O514" s="2">
        <v>3.8675999999999999</v>
      </c>
      <c r="P514" s="2">
        <v>3.8675999999999999</v>
      </c>
      <c r="Q514" s="2">
        <v>34.564999999999998</v>
      </c>
      <c r="R514" s="2" t="s">
        <v>1143</v>
      </c>
      <c r="T514" s="27">
        <v>0</v>
      </c>
      <c r="U514"/>
      <c r="V514"/>
      <c r="W514">
        <v>0</v>
      </c>
      <c r="Z514">
        <v>0</v>
      </c>
      <c r="AD514">
        <v>20</v>
      </c>
      <c r="AE514" s="57">
        <f t="shared" si="9"/>
        <v>517.03466815439992</v>
      </c>
      <c r="AF514" s="59">
        <v>0</v>
      </c>
      <c r="AG514" s="57">
        <v>0</v>
      </c>
      <c r="AH514" s="57">
        <v>0</v>
      </c>
      <c r="AL514" s="30">
        <v>1.4772727272727271</v>
      </c>
      <c r="AM514" s="30">
        <v>1.3409090909090911</v>
      </c>
      <c r="AN514" s="30">
        <v>0.27272727272727271</v>
      </c>
      <c r="AO514" s="30">
        <v>0</v>
      </c>
      <c r="AP514" s="30">
        <v>0.47794117647058831</v>
      </c>
      <c r="AQ514" s="30">
        <v>0.43382352941176472</v>
      </c>
      <c r="AR514" s="30">
        <v>8.8235294117647051E-2</v>
      </c>
      <c r="AS514" s="30">
        <v>0</v>
      </c>
      <c r="AT514" s="27">
        <v>1</v>
      </c>
      <c r="AU514" s="27">
        <v>3.44</v>
      </c>
      <c r="AV514" s="27">
        <v>2.44</v>
      </c>
      <c r="AW514" s="27">
        <v>2.4690909090909088</v>
      </c>
      <c r="AX514">
        <v>2.4690909090909088</v>
      </c>
      <c r="AY514">
        <v>6.679542975341362</v>
      </c>
      <c r="BC514" s="65">
        <v>10</v>
      </c>
      <c r="BG514">
        <v>0</v>
      </c>
      <c r="BH514">
        <v>0</v>
      </c>
      <c r="BI514">
        <v>0</v>
      </c>
    </row>
    <row r="515" spans="1:61" x14ac:dyDescent="0.3">
      <c r="A515" s="2" t="s">
        <v>427</v>
      </c>
      <c r="B515" s="20" t="s">
        <v>1068</v>
      </c>
      <c r="C515" s="15"/>
      <c r="D515" s="2" t="s">
        <v>867</v>
      </c>
      <c r="E515" s="2">
        <v>1</v>
      </c>
      <c r="F515" s="2">
        <v>3.57</v>
      </c>
      <c r="G515" s="2" t="s">
        <v>432</v>
      </c>
      <c r="H515" s="11">
        <v>-1</v>
      </c>
      <c r="I515">
        <v>-1</v>
      </c>
      <c r="J515"/>
      <c r="L515" s="27">
        <v>0</v>
      </c>
      <c r="M515">
        <v>0</v>
      </c>
      <c r="N515">
        <v>0</v>
      </c>
      <c r="O515" s="2">
        <v>3.8532999999999999</v>
      </c>
      <c r="P515" s="2">
        <v>3.8532999999999999</v>
      </c>
      <c r="Q515" s="2">
        <v>31.7422</v>
      </c>
      <c r="R515" s="2" t="s">
        <v>1142</v>
      </c>
      <c r="T515" s="27">
        <v>0</v>
      </c>
      <c r="U515"/>
      <c r="V515"/>
      <c r="W515">
        <v>0</v>
      </c>
      <c r="Z515">
        <v>0</v>
      </c>
      <c r="AD515">
        <v>20</v>
      </c>
      <c r="AE515" s="57">
        <f t="shared" ref="AE515:AE525" si="10">O515*P515*Q515</f>
        <v>471.30567447455797</v>
      </c>
      <c r="AF515" s="59">
        <v>0</v>
      </c>
      <c r="AG515" s="57">
        <v>0</v>
      </c>
      <c r="AH515" s="57">
        <v>0</v>
      </c>
      <c r="AL515" s="30">
        <v>1.6086956521739131</v>
      </c>
      <c r="AM515" s="30">
        <v>1.956521739130435</v>
      </c>
      <c r="AN515" s="30">
        <v>0.52173913043478259</v>
      </c>
      <c r="AO515" s="30">
        <v>0</v>
      </c>
      <c r="AP515" s="30">
        <v>0.3936170212765957</v>
      </c>
      <c r="AQ515" s="30">
        <v>0.47872340425531912</v>
      </c>
      <c r="AR515" s="30">
        <v>0.1276595744680851</v>
      </c>
      <c r="AS515" s="30">
        <v>0</v>
      </c>
      <c r="AT515" s="27">
        <v>1</v>
      </c>
      <c r="AU515" s="27">
        <v>3.44</v>
      </c>
      <c r="AV515" s="27">
        <v>2.44</v>
      </c>
      <c r="AW515" s="27">
        <v>2.6082608695652172</v>
      </c>
      <c r="AX515">
        <v>2.6082608695652181</v>
      </c>
      <c r="AY515">
        <v>6.5043590032654777</v>
      </c>
      <c r="BC515" s="65">
        <v>10</v>
      </c>
      <c r="BG515">
        <v>0</v>
      </c>
      <c r="BH515">
        <v>0</v>
      </c>
      <c r="BI515">
        <v>0</v>
      </c>
    </row>
    <row r="516" spans="1:61" x14ac:dyDescent="0.3">
      <c r="A516" s="2" t="s">
        <v>428</v>
      </c>
      <c r="B516" s="20" t="s">
        <v>1069</v>
      </c>
      <c r="C516" s="15"/>
      <c r="D516" s="2" t="s">
        <v>867</v>
      </c>
      <c r="E516" s="2">
        <v>1</v>
      </c>
      <c r="F516" s="2">
        <v>3.52</v>
      </c>
      <c r="G516" s="2" t="s">
        <v>432</v>
      </c>
      <c r="H516" s="11">
        <v>-1</v>
      </c>
      <c r="I516">
        <v>-1</v>
      </c>
      <c r="J516"/>
      <c r="L516" s="27">
        <v>0</v>
      </c>
      <c r="M516">
        <v>0</v>
      </c>
      <c r="N516">
        <v>0</v>
      </c>
      <c r="O516" s="2">
        <v>3.8580000000000001</v>
      </c>
      <c r="P516" s="2">
        <v>3.8580000000000001</v>
      </c>
      <c r="Q516" s="2">
        <v>23.879799999999999</v>
      </c>
      <c r="R516" s="2" t="s">
        <v>1141</v>
      </c>
      <c r="T516" s="27">
        <v>0</v>
      </c>
      <c r="U516"/>
      <c r="V516"/>
      <c r="W516">
        <v>0</v>
      </c>
      <c r="Z516">
        <v>0</v>
      </c>
      <c r="AD516">
        <v>20</v>
      </c>
      <c r="AE516" s="57">
        <f t="shared" si="10"/>
        <v>355.4308594872</v>
      </c>
      <c r="AF516" s="59">
        <v>0</v>
      </c>
      <c r="AG516" s="57">
        <v>0</v>
      </c>
      <c r="AH516" s="57">
        <v>0</v>
      </c>
      <c r="AL516" s="30">
        <v>1.53125</v>
      </c>
      <c r="AM516" s="30">
        <v>1.59375</v>
      </c>
      <c r="AN516" s="30">
        <v>0.375</v>
      </c>
      <c r="AO516" s="30">
        <v>0</v>
      </c>
      <c r="AP516" s="30">
        <v>0.4375</v>
      </c>
      <c r="AQ516" s="30">
        <v>0.45535714285714279</v>
      </c>
      <c r="AR516" s="30">
        <v>0.1071428571428571</v>
      </c>
      <c r="AS516" s="30">
        <v>0</v>
      </c>
      <c r="AT516" s="27">
        <v>1</v>
      </c>
      <c r="AU516" s="27">
        <v>3.44</v>
      </c>
      <c r="AV516" s="27">
        <v>2.44</v>
      </c>
      <c r="AW516" s="27">
        <v>2.5262500000000001</v>
      </c>
      <c r="AX516">
        <v>2.5262500000000001</v>
      </c>
      <c r="AY516">
        <v>6.6075924153816246</v>
      </c>
      <c r="BC516" s="65">
        <v>10</v>
      </c>
      <c r="BG516">
        <v>0</v>
      </c>
      <c r="BH516">
        <v>0</v>
      </c>
      <c r="BI516">
        <v>0</v>
      </c>
    </row>
    <row r="517" spans="1:61" x14ac:dyDescent="0.3">
      <c r="A517" s="2" t="s">
        <v>429</v>
      </c>
      <c r="B517" s="20" t="s">
        <v>1070</v>
      </c>
      <c r="C517" s="15"/>
      <c r="D517" s="2" t="s">
        <v>867</v>
      </c>
      <c r="E517" s="2">
        <v>1</v>
      </c>
      <c r="F517" s="2">
        <v>3.59</v>
      </c>
      <c r="G517" s="2" t="s">
        <v>432</v>
      </c>
      <c r="H517" s="11">
        <v>-1</v>
      </c>
      <c r="I517">
        <v>-1</v>
      </c>
      <c r="J517"/>
      <c r="L517" s="27">
        <v>0</v>
      </c>
      <c r="M517">
        <v>0</v>
      </c>
      <c r="N517">
        <v>0</v>
      </c>
      <c r="O517" s="2">
        <v>3.8639000000000001</v>
      </c>
      <c r="P517" s="2">
        <v>3.8639000000000001</v>
      </c>
      <c r="Q517" s="2">
        <v>34.090000000000003</v>
      </c>
      <c r="R517" s="2" t="s">
        <v>1142</v>
      </c>
      <c r="T517" s="27">
        <v>0</v>
      </c>
      <c r="U517"/>
      <c r="V517"/>
      <c r="W517">
        <v>0</v>
      </c>
      <c r="Z517">
        <v>0</v>
      </c>
      <c r="AD517">
        <v>20</v>
      </c>
      <c r="AE517" s="57">
        <f t="shared" si="10"/>
        <v>508.95426422890006</v>
      </c>
      <c r="AF517" s="59">
        <v>0</v>
      </c>
      <c r="AG517" s="57">
        <v>0</v>
      </c>
      <c r="AH517" s="57">
        <v>0</v>
      </c>
      <c r="AL517" s="30">
        <v>1.4772727272727271</v>
      </c>
      <c r="AM517" s="30">
        <v>1.3409090909090911</v>
      </c>
      <c r="AN517" s="30">
        <v>0.27272727272727271</v>
      </c>
      <c r="AO517" s="30">
        <v>0</v>
      </c>
      <c r="AP517" s="30">
        <v>0.47794117647058831</v>
      </c>
      <c r="AQ517" s="30">
        <v>0.43382352941176472</v>
      </c>
      <c r="AR517" s="30">
        <v>8.8235294117647051E-2</v>
      </c>
      <c r="AS517" s="30">
        <v>0</v>
      </c>
      <c r="AT517" s="27">
        <v>1</v>
      </c>
      <c r="AU517" s="27">
        <v>3.44</v>
      </c>
      <c r="AV517" s="27">
        <v>2.44</v>
      </c>
      <c r="AW517" s="27">
        <v>2.4690909090909088</v>
      </c>
      <c r="AX517">
        <v>2.4690909090909088</v>
      </c>
      <c r="AY517">
        <v>6.679542975341362</v>
      </c>
      <c r="BC517" s="65">
        <v>10</v>
      </c>
      <c r="BG517">
        <v>0</v>
      </c>
      <c r="BH517">
        <v>0</v>
      </c>
      <c r="BI517">
        <v>0</v>
      </c>
    </row>
    <row r="518" spans="1:61" x14ac:dyDescent="0.3">
      <c r="A518" s="2" t="s">
        <v>430</v>
      </c>
      <c r="B518" s="20" t="s">
        <v>1068</v>
      </c>
      <c r="C518" s="15"/>
      <c r="D518" s="2" t="s">
        <v>867</v>
      </c>
      <c r="E518" s="2">
        <v>1</v>
      </c>
      <c r="F518" s="2">
        <v>3.57</v>
      </c>
      <c r="G518" s="2" t="s">
        <v>432</v>
      </c>
      <c r="H518" s="11">
        <v>-1</v>
      </c>
      <c r="I518">
        <v>-1</v>
      </c>
      <c r="J518"/>
      <c r="L518" s="27">
        <v>0</v>
      </c>
      <c r="M518">
        <v>0</v>
      </c>
      <c r="N518">
        <v>0</v>
      </c>
      <c r="O518" s="2">
        <v>3.8664000000000001</v>
      </c>
      <c r="P518" s="2">
        <v>3.8664000000000001</v>
      </c>
      <c r="Q518" s="2">
        <v>16.116399999999999</v>
      </c>
      <c r="R518" s="2" t="s">
        <v>1141</v>
      </c>
      <c r="T518" s="27">
        <v>0</v>
      </c>
      <c r="U518"/>
      <c r="V518"/>
      <c r="W518">
        <v>0</v>
      </c>
      <c r="Z518">
        <v>0</v>
      </c>
      <c r="AD518">
        <v>20</v>
      </c>
      <c r="AE518" s="57">
        <f t="shared" si="10"/>
        <v>240.92485265894399</v>
      </c>
      <c r="AF518" s="59">
        <v>0</v>
      </c>
      <c r="AG518" s="57">
        <v>0</v>
      </c>
      <c r="AH518" s="57">
        <v>0</v>
      </c>
      <c r="AL518" s="30">
        <v>1.6086956521739131</v>
      </c>
      <c r="AM518" s="30">
        <v>1.956521739130435</v>
      </c>
      <c r="AN518" s="30">
        <v>0.52173913043478259</v>
      </c>
      <c r="AO518" s="30">
        <v>0</v>
      </c>
      <c r="AP518" s="30">
        <v>0.3936170212765957</v>
      </c>
      <c r="AQ518" s="30">
        <v>0.47872340425531912</v>
      </c>
      <c r="AR518" s="30">
        <v>0.1276595744680851</v>
      </c>
      <c r="AS518" s="30">
        <v>0</v>
      </c>
      <c r="AT518" s="27">
        <v>1</v>
      </c>
      <c r="AU518" s="27">
        <v>3.44</v>
      </c>
      <c r="AV518" s="27">
        <v>2.44</v>
      </c>
      <c r="AW518" s="27">
        <v>2.6082608695652172</v>
      </c>
      <c r="AX518">
        <v>2.6082608695652181</v>
      </c>
      <c r="AY518">
        <v>6.5043590032654777</v>
      </c>
      <c r="BC518" s="65">
        <v>10</v>
      </c>
      <c r="BG518">
        <v>0</v>
      </c>
      <c r="BH518">
        <v>0</v>
      </c>
      <c r="BI518">
        <v>0</v>
      </c>
    </row>
    <row r="519" spans="1:61" x14ac:dyDescent="0.3">
      <c r="A519" s="2" t="s">
        <v>431</v>
      </c>
      <c r="B519" s="20" t="s">
        <v>1069</v>
      </c>
      <c r="C519" s="15"/>
      <c r="D519" s="2" t="s">
        <v>867</v>
      </c>
      <c r="E519" s="2">
        <v>1</v>
      </c>
      <c r="F519" s="2">
        <v>3.57</v>
      </c>
      <c r="G519" s="2" t="s">
        <v>432</v>
      </c>
      <c r="H519" s="11">
        <v>-1</v>
      </c>
      <c r="I519">
        <v>-1</v>
      </c>
      <c r="J519"/>
      <c r="L519" s="27">
        <v>0</v>
      </c>
      <c r="M519">
        <v>0</v>
      </c>
      <c r="N519">
        <v>0</v>
      </c>
      <c r="O519" s="2">
        <v>3.8982000000000001</v>
      </c>
      <c r="P519" s="2">
        <v>3.8982000000000001</v>
      </c>
      <c r="Q519" s="2">
        <v>51.103099999999998</v>
      </c>
      <c r="R519" s="2" t="s">
        <v>1144</v>
      </c>
      <c r="T519" s="27">
        <v>0</v>
      </c>
      <c r="U519"/>
      <c r="V519"/>
      <c r="W519">
        <v>0</v>
      </c>
      <c r="Z519">
        <v>0</v>
      </c>
      <c r="AD519">
        <v>20</v>
      </c>
      <c r="AE519" s="57">
        <f t="shared" si="10"/>
        <v>776.56082905004405</v>
      </c>
      <c r="AF519" s="59">
        <v>0</v>
      </c>
      <c r="AG519" s="57">
        <v>0</v>
      </c>
      <c r="AH519" s="57">
        <v>0</v>
      </c>
      <c r="AL519" s="30">
        <v>1.53125</v>
      </c>
      <c r="AM519" s="30">
        <v>1.59375</v>
      </c>
      <c r="AN519" s="30">
        <v>0.375</v>
      </c>
      <c r="AO519" s="30">
        <v>0</v>
      </c>
      <c r="AP519" s="30">
        <v>0.4375</v>
      </c>
      <c r="AQ519" s="30">
        <v>0.45535714285714279</v>
      </c>
      <c r="AR519" s="30">
        <v>0.1071428571428571</v>
      </c>
      <c r="AS519" s="30">
        <v>0</v>
      </c>
      <c r="AT519" s="27">
        <v>1</v>
      </c>
      <c r="AU519" s="27">
        <v>3.44</v>
      </c>
      <c r="AV519" s="27">
        <v>2.44</v>
      </c>
      <c r="AW519" s="27">
        <v>2.5262500000000001</v>
      </c>
      <c r="AX519">
        <v>2.5262500000000001</v>
      </c>
      <c r="AY519">
        <v>6.6075924153816246</v>
      </c>
      <c r="BC519" s="65">
        <v>10</v>
      </c>
      <c r="BG519">
        <v>0</v>
      </c>
      <c r="BH519">
        <v>0</v>
      </c>
      <c r="BI519">
        <v>0</v>
      </c>
    </row>
    <row r="520" spans="1:61" x14ac:dyDescent="0.3">
      <c r="A520" s="2" t="s">
        <v>107</v>
      </c>
      <c r="B520" s="20" t="s">
        <v>1070</v>
      </c>
      <c r="C520" s="15"/>
      <c r="D520" s="2" t="s">
        <v>867</v>
      </c>
      <c r="E520" s="2">
        <v>1</v>
      </c>
      <c r="F520" s="2">
        <v>3.61</v>
      </c>
      <c r="G520" s="2" t="s">
        <v>432</v>
      </c>
      <c r="H520" s="11">
        <v>-1</v>
      </c>
      <c r="I520">
        <v>-1</v>
      </c>
      <c r="J520"/>
      <c r="L520" s="27">
        <v>0</v>
      </c>
      <c r="M520">
        <v>0</v>
      </c>
      <c r="N520">
        <v>0</v>
      </c>
      <c r="O520" s="2">
        <v>3.8875000000000002</v>
      </c>
      <c r="P520" s="2">
        <v>3.8875000000000002</v>
      </c>
      <c r="Q520" s="2">
        <v>34.478000000000002</v>
      </c>
      <c r="R520" s="2" t="s">
        <v>451</v>
      </c>
      <c r="T520" s="27">
        <v>0</v>
      </c>
      <c r="U520"/>
      <c r="V520"/>
      <c r="W520">
        <v>0</v>
      </c>
      <c r="Z520">
        <v>0</v>
      </c>
      <c r="AD520">
        <v>20</v>
      </c>
      <c r="AE520" s="57">
        <f t="shared" si="10"/>
        <v>521.05416218750008</v>
      </c>
      <c r="AF520" s="59">
        <v>0</v>
      </c>
      <c r="AG520" s="57">
        <v>0</v>
      </c>
      <c r="AH520" s="57">
        <v>0</v>
      </c>
      <c r="AL520" s="30">
        <v>1.4772727272727271</v>
      </c>
      <c r="AM520" s="30">
        <v>1.3409090909090911</v>
      </c>
      <c r="AN520" s="30">
        <v>0.27272727272727271</v>
      </c>
      <c r="AO520" s="30">
        <v>0</v>
      </c>
      <c r="AP520" s="30">
        <v>0.47794117647058831</v>
      </c>
      <c r="AQ520" s="30">
        <v>0.43382352941176472</v>
      </c>
      <c r="AR520" s="30">
        <v>8.8235294117647051E-2</v>
      </c>
      <c r="AS520" s="30">
        <v>0</v>
      </c>
      <c r="AT520" s="27">
        <v>1</v>
      </c>
      <c r="AU520" s="27">
        <v>3.44</v>
      </c>
      <c r="AV520" s="27">
        <v>2.44</v>
      </c>
      <c r="AW520" s="27">
        <v>2.4690909090909088</v>
      </c>
      <c r="AX520">
        <v>2.4690909090909088</v>
      </c>
      <c r="AY520">
        <v>6.679542975341362</v>
      </c>
      <c r="BC520" s="65">
        <v>10</v>
      </c>
      <c r="BG520">
        <v>0</v>
      </c>
      <c r="BH520">
        <v>0</v>
      </c>
      <c r="BI520">
        <v>0</v>
      </c>
    </row>
    <row r="521" spans="1:61" x14ac:dyDescent="0.3">
      <c r="A521" s="2" t="s">
        <v>4</v>
      </c>
      <c r="B521" s="63" t="s">
        <v>1213</v>
      </c>
      <c r="C521" s="15"/>
      <c r="D521"/>
      <c r="E521"/>
      <c r="F521" s="2">
        <v>3.5</v>
      </c>
      <c r="G521" s="4"/>
      <c r="H521" s="11"/>
      <c r="I521"/>
      <c r="J521"/>
      <c r="K521"/>
      <c r="L521"/>
      <c r="M521">
        <v>0</v>
      </c>
      <c r="N521">
        <v>0</v>
      </c>
      <c r="O521">
        <v>3.86</v>
      </c>
      <c r="P521">
        <v>3.86</v>
      </c>
      <c r="Q521" s="2">
        <v>29.5</v>
      </c>
      <c r="R521"/>
      <c r="S521"/>
      <c r="T521"/>
      <c r="U521"/>
      <c r="V521"/>
      <c r="W521">
        <v>0</v>
      </c>
      <c r="Z521">
        <v>0</v>
      </c>
      <c r="AC521"/>
      <c r="AD521"/>
      <c r="AE521" s="57">
        <f t="shared" si="10"/>
        <v>439.53819999999996</v>
      </c>
      <c r="AG521" s="57">
        <v>0</v>
      </c>
      <c r="AH521" s="57">
        <v>0</v>
      </c>
      <c r="AL521" s="30"/>
      <c r="AM521" s="30"/>
      <c r="AN521" s="30"/>
      <c r="AO521" s="30"/>
      <c r="AP521" s="30"/>
      <c r="AQ521" s="30"/>
      <c r="AR521" s="30"/>
      <c r="AS521" s="30"/>
      <c r="AT521"/>
      <c r="AU521"/>
      <c r="AV521"/>
      <c r="AW521"/>
      <c r="AX521"/>
      <c r="AY521"/>
      <c r="BC521" s="65">
        <v>10</v>
      </c>
      <c r="BG521">
        <v>0</v>
      </c>
      <c r="BH521">
        <v>0</v>
      </c>
      <c r="BI521">
        <v>0</v>
      </c>
    </row>
    <row r="522" spans="1:61" x14ac:dyDescent="0.3">
      <c r="A522" s="2" t="s">
        <v>1181</v>
      </c>
      <c r="B522" s="63" t="s">
        <v>1214</v>
      </c>
      <c r="C522"/>
      <c r="D522"/>
      <c r="E522"/>
      <c r="F522" s="2">
        <v>3.6</v>
      </c>
      <c r="G522"/>
      <c r="H522"/>
      <c r="I522"/>
      <c r="J522"/>
      <c r="K522"/>
      <c r="L522"/>
      <c r="M522">
        <v>4</v>
      </c>
      <c r="N522">
        <v>0</v>
      </c>
      <c r="O522">
        <v>3.85</v>
      </c>
      <c r="P522">
        <v>3.85</v>
      </c>
      <c r="Q522" s="2">
        <v>29.5</v>
      </c>
      <c r="R522"/>
      <c r="S522"/>
      <c r="T522"/>
      <c r="U522"/>
      <c r="V522"/>
      <c r="W522">
        <v>3.8801999999999999</v>
      </c>
      <c r="X522">
        <v>29.507999999999999</v>
      </c>
      <c r="Y522">
        <v>7.7140000000000004</v>
      </c>
      <c r="Z522">
        <v>0</v>
      </c>
      <c r="AC522"/>
      <c r="AD522"/>
      <c r="AE522" s="57">
        <f t="shared" si="10"/>
        <v>437.26375000000007</v>
      </c>
      <c r="AG522" s="57">
        <v>883.22940750240002</v>
      </c>
      <c r="AH522" s="57">
        <v>0</v>
      </c>
      <c r="AJ522" s="54">
        <v>9.0576694254581439E-2</v>
      </c>
      <c r="AL522" s="30"/>
      <c r="AM522" s="30"/>
      <c r="AN522" s="30"/>
      <c r="AO522" s="30"/>
      <c r="AP522" s="30"/>
      <c r="AQ522" s="30"/>
      <c r="AR522" s="30"/>
      <c r="AS522" s="30"/>
      <c r="AT522"/>
      <c r="AU522"/>
      <c r="AV522"/>
      <c r="AW522"/>
      <c r="AX522"/>
      <c r="AY522"/>
      <c r="BC522" s="65">
        <v>10</v>
      </c>
      <c r="BE522" s="65">
        <v>4.5288347127290719E-2</v>
      </c>
      <c r="BG522">
        <v>9.0576694254581439E-2</v>
      </c>
      <c r="BH522">
        <v>4.5288347127290719E-2</v>
      </c>
      <c r="BI522">
        <v>0</v>
      </c>
    </row>
    <row r="523" spans="1:61" x14ac:dyDescent="0.3">
      <c r="A523" s="2" t="s">
        <v>1182</v>
      </c>
      <c r="B523" s="63" t="s">
        <v>1215</v>
      </c>
      <c r="C523"/>
      <c r="D523"/>
      <c r="E523"/>
      <c r="F523" s="2">
        <v>3.8</v>
      </c>
      <c r="G523"/>
      <c r="H523"/>
      <c r="I523"/>
      <c r="J523"/>
      <c r="K523"/>
      <c r="L523"/>
      <c r="M523">
        <v>0</v>
      </c>
      <c r="N523">
        <v>0</v>
      </c>
      <c r="O523">
        <v>3.88</v>
      </c>
      <c r="P523">
        <v>3.88</v>
      </c>
      <c r="Q523" s="2">
        <v>29.8</v>
      </c>
      <c r="R523"/>
      <c r="S523"/>
      <c r="T523"/>
      <c r="U523"/>
      <c r="V523"/>
      <c r="W523">
        <v>0</v>
      </c>
      <c r="Z523">
        <v>0</v>
      </c>
      <c r="AC523"/>
      <c r="AD523"/>
      <c r="AE523" s="57">
        <f t="shared" si="10"/>
        <v>448.62112000000002</v>
      </c>
      <c r="AG523" s="57">
        <v>0</v>
      </c>
      <c r="AH523" s="57">
        <v>0</v>
      </c>
      <c r="AL523" s="30"/>
      <c r="AM523" s="30"/>
      <c r="AN523" s="30"/>
      <c r="AO523" s="30"/>
      <c r="AP523" s="30"/>
      <c r="AQ523" s="30"/>
      <c r="AR523" s="30"/>
      <c r="AS523" s="30"/>
      <c r="AT523"/>
      <c r="AU523"/>
      <c r="AV523"/>
      <c r="AW523"/>
      <c r="AX523"/>
      <c r="AY523"/>
      <c r="BC523" s="65">
        <v>10</v>
      </c>
      <c r="BG523">
        <v>0</v>
      </c>
      <c r="BH523">
        <v>0</v>
      </c>
      <c r="BI523">
        <v>0</v>
      </c>
    </row>
    <row r="524" spans="1:61" x14ac:dyDescent="0.3">
      <c r="A524" s="2" t="s">
        <v>308</v>
      </c>
      <c r="B524" s="63" t="s">
        <v>1216</v>
      </c>
      <c r="C524"/>
      <c r="D524"/>
      <c r="E524"/>
      <c r="F524" s="2">
        <v>4.2</v>
      </c>
      <c r="G524"/>
      <c r="H524"/>
      <c r="I524"/>
      <c r="J524"/>
      <c r="K524"/>
      <c r="L524"/>
      <c r="M524">
        <v>0</v>
      </c>
      <c r="N524">
        <v>0</v>
      </c>
      <c r="O524">
        <v>3.86</v>
      </c>
      <c r="P524">
        <v>3.86</v>
      </c>
      <c r="Q524" s="2">
        <v>29.8</v>
      </c>
      <c r="R524"/>
      <c r="S524"/>
      <c r="T524"/>
      <c r="U524"/>
      <c r="V524"/>
      <c r="W524">
        <v>0</v>
      </c>
      <c r="Z524">
        <v>0</v>
      </c>
      <c r="AC524"/>
      <c r="AD524"/>
      <c r="AE524" s="57">
        <f t="shared" si="10"/>
        <v>444.00808000000001</v>
      </c>
      <c r="AG524" s="57">
        <v>0</v>
      </c>
      <c r="AH524" s="57">
        <v>0</v>
      </c>
      <c r="AL524" s="30"/>
      <c r="AM524" s="30"/>
      <c r="AN524" s="30"/>
      <c r="AO524" s="30"/>
      <c r="AP524" s="30"/>
      <c r="AQ524" s="30"/>
      <c r="AR524" s="30"/>
      <c r="AS524" s="30"/>
      <c r="AT524"/>
      <c r="AU524"/>
      <c r="AV524"/>
      <c r="AW524"/>
      <c r="AX524"/>
      <c r="AY524"/>
      <c r="BC524" s="65">
        <v>10</v>
      </c>
      <c r="BG524">
        <v>0</v>
      </c>
      <c r="BH524">
        <v>0</v>
      </c>
      <c r="BI524">
        <v>0</v>
      </c>
    </row>
    <row r="525" spans="1:61" x14ac:dyDescent="0.3">
      <c r="A525" s="2" t="s">
        <v>308</v>
      </c>
      <c r="B525" s="63" t="s">
        <v>1216</v>
      </c>
      <c r="C525"/>
      <c r="D525"/>
      <c r="E525"/>
      <c r="F525" s="2">
        <v>4.2</v>
      </c>
      <c r="G525"/>
      <c r="H525"/>
      <c r="I525"/>
      <c r="J525"/>
      <c r="K525">
        <v>3.86</v>
      </c>
      <c r="L525">
        <v>3.86</v>
      </c>
      <c r="M525">
        <v>2</v>
      </c>
      <c r="N525">
        <v>0</v>
      </c>
      <c r="O525" s="2">
        <v>29.8</v>
      </c>
      <c r="P525"/>
      <c r="Q525"/>
      <c r="R525"/>
      <c r="S525"/>
      <c r="T525"/>
      <c r="U525" s="6"/>
      <c r="V525"/>
      <c r="W525">
        <v>3.8656999999999999</v>
      </c>
      <c r="X525">
        <v>29.777000000000001</v>
      </c>
      <c r="Y525">
        <v>3.8519999999999999</v>
      </c>
      <c r="Z525">
        <v>0</v>
      </c>
      <c r="AC525"/>
      <c r="AE525" s="57">
        <f t="shared" si="10"/>
        <v>0</v>
      </c>
      <c r="AG525" s="57">
        <v>443.39967116280002</v>
      </c>
      <c r="AH525" s="57">
        <v>0</v>
      </c>
      <c r="AJ525" s="54">
        <v>9.0212065099420147E-2</v>
      </c>
      <c r="BC525" s="65">
        <v>10</v>
      </c>
      <c r="BE525" s="65">
        <v>4.5106032549710073E-2</v>
      </c>
      <c r="BG525">
        <v>9.0212065099420147E-2</v>
      </c>
      <c r="BH525">
        <v>4.5106032549710073E-2</v>
      </c>
      <c r="BI525">
        <v>0</v>
      </c>
    </row>
  </sheetData>
  <hyperlinks>
    <hyperlink ref="G287" r:id="rId1" tooltip="Persistent link using digital object identifier" display="https://doi.org/10.1016/j.pnsc.2012.03.002"/>
    <hyperlink ref="G288" r:id="rId2" tooltip="Persistent link using digital object identifier" display="https://doi.org/10.1016/j.pnsc.2012.03.002"/>
    <hyperlink ref="I6" r:id="rId3" display="https://www.crystallography.net/cod/1544425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4.4" x14ac:dyDescent="0.3"/>
  <cols>
    <col min="1" max="1" width="36.109375" customWidth="1"/>
  </cols>
  <sheetData>
    <row r="1" spans="1:2" x14ac:dyDescent="0.3">
      <c r="A1" s="2" t="s">
        <v>475</v>
      </c>
      <c r="B1">
        <v>102</v>
      </c>
    </row>
    <row r="2" spans="1:2" x14ac:dyDescent="0.3">
      <c r="A2" s="2" t="s">
        <v>474</v>
      </c>
      <c r="B2">
        <v>96</v>
      </c>
    </row>
    <row r="3" spans="1:2" x14ac:dyDescent="0.3">
      <c r="A3" t="s">
        <v>524</v>
      </c>
      <c r="B3">
        <v>85</v>
      </c>
    </row>
    <row r="4" spans="1:2" x14ac:dyDescent="0.3">
      <c r="A4" s="2" t="s">
        <v>476</v>
      </c>
      <c r="B4">
        <v>79</v>
      </c>
    </row>
    <row r="5" spans="1:2" x14ac:dyDescent="0.3">
      <c r="A5" s="2" t="s">
        <v>479</v>
      </c>
      <c r="B5">
        <v>44</v>
      </c>
    </row>
    <row r="6" spans="1:2" x14ac:dyDescent="0.3">
      <c r="A6" s="2" t="s">
        <v>525</v>
      </c>
      <c r="B6">
        <v>43</v>
      </c>
    </row>
    <row r="7" spans="1:2" x14ac:dyDescent="0.3">
      <c r="A7" t="s">
        <v>473</v>
      </c>
      <c r="B7">
        <v>37</v>
      </c>
    </row>
    <row r="8" spans="1:2" x14ac:dyDescent="0.3">
      <c r="A8" s="2" t="s">
        <v>477</v>
      </c>
      <c r="B8">
        <v>17</v>
      </c>
    </row>
    <row r="9" spans="1:2" x14ac:dyDescent="0.3">
      <c r="A9" s="2" t="s">
        <v>478</v>
      </c>
      <c r="B9">
        <v>17</v>
      </c>
    </row>
    <row r="10" spans="1:2" x14ac:dyDescent="0.3">
      <c r="A10" s="2" t="s">
        <v>480</v>
      </c>
      <c r="B10">
        <v>13</v>
      </c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</sheetData>
  <sortState ref="A1:B7">
    <sortCondition descending="1" ref="B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9" sqref="B19"/>
    </sheetView>
  </sheetViews>
  <sheetFormatPr defaultRowHeight="14.4" x14ac:dyDescent="0.3"/>
  <cols>
    <col min="5" max="5" width="13.6640625" customWidth="1"/>
  </cols>
  <sheetData>
    <row r="1" spans="1:6" x14ac:dyDescent="0.3">
      <c r="A1" s="9" t="s">
        <v>444</v>
      </c>
      <c r="B1" s="10">
        <v>1</v>
      </c>
      <c r="C1" t="s">
        <v>520</v>
      </c>
      <c r="E1" t="s">
        <v>522</v>
      </c>
      <c r="F1">
        <v>1</v>
      </c>
    </row>
    <row r="2" spans="1:6" x14ac:dyDescent="0.3">
      <c r="A2" s="9" t="s">
        <v>450</v>
      </c>
      <c r="B2" s="10">
        <v>13</v>
      </c>
      <c r="C2" t="s">
        <v>519</v>
      </c>
      <c r="E2" t="s">
        <v>521</v>
      </c>
      <c r="F2">
        <v>24</v>
      </c>
    </row>
    <row r="3" spans="1:6" x14ac:dyDescent="0.3">
      <c r="A3" s="9" t="s">
        <v>472</v>
      </c>
      <c r="B3" s="10">
        <v>1</v>
      </c>
      <c r="C3" t="s">
        <v>519</v>
      </c>
      <c r="E3" t="s">
        <v>523</v>
      </c>
      <c r="F3">
        <v>60</v>
      </c>
    </row>
    <row r="4" spans="1:6" x14ac:dyDescent="0.3">
      <c r="A4" s="9" t="s">
        <v>515</v>
      </c>
      <c r="B4" s="10">
        <v>2</v>
      </c>
      <c r="C4" t="s">
        <v>519</v>
      </c>
    </row>
    <row r="5" spans="1:6" x14ac:dyDescent="0.3">
      <c r="A5" s="9" t="s">
        <v>484</v>
      </c>
      <c r="B5" s="10">
        <v>1</v>
      </c>
      <c r="C5" t="s">
        <v>519</v>
      </c>
    </row>
    <row r="6" spans="1:6" x14ac:dyDescent="0.3">
      <c r="A6" s="9" t="s">
        <v>495</v>
      </c>
      <c r="B6" s="10">
        <v>5</v>
      </c>
      <c r="C6" t="s">
        <v>519</v>
      </c>
    </row>
    <row r="7" spans="1:6" x14ac:dyDescent="0.3">
      <c r="A7" s="9" t="s">
        <v>485</v>
      </c>
      <c r="B7" s="10">
        <v>1</v>
      </c>
      <c r="C7" t="s">
        <v>519</v>
      </c>
    </row>
    <row r="8" spans="1:6" x14ac:dyDescent="0.3">
      <c r="A8" s="9" t="s">
        <v>513</v>
      </c>
      <c r="B8" s="10">
        <v>1</v>
      </c>
      <c r="C8" t="s">
        <v>519</v>
      </c>
      <c r="D8">
        <f>SUM(B2:B8)</f>
        <v>24</v>
      </c>
    </row>
    <row r="9" spans="1:6" x14ac:dyDescent="0.3">
      <c r="A9" s="9" t="s">
        <v>440</v>
      </c>
      <c r="B9" s="10">
        <v>25</v>
      </c>
      <c r="C9" t="s">
        <v>518</v>
      </c>
    </row>
    <row r="10" spans="1:6" x14ac:dyDescent="0.3">
      <c r="A10" s="9" t="s">
        <v>516</v>
      </c>
      <c r="B10" s="10">
        <v>2</v>
      </c>
      <c r="C10" t="s">
        <v>518</v>
      </c>
    </row>
    <row r="11" spans="1:6" x14ac:dyDescent="0.3">
      <c r="A11" s="9" t="s">
        <v>486</v>
      </c>
      <c r="B11" s="10">
        <v>1</v>
      </c>
      <c r="C11" t="s">
        <v>518</v>
      </c>
    </row>
    <row r="12" spans="1:6" x14ac:dyDescent="0.3">
      <c r="A12" s="9" t="s">
        <v>439</v>
      </c>
      <c r="B12" s="10">
        <v>28</v>
      </c>
      <c r="C12" t="s">
        <v>518</v>
      </c>
    </row>
    <row r="13" spans="1:6" x14ac:dyDescent="0.3">
      <c r="A13" s="9" t="s">
        <v>451</v>
      </c>
      <c r="B13" s="10">
        <v>1</v>
      </c>
      <c r="C13" t="s">
        <v>518</v>
      </c>
    </row>
    <row r="14" spans="1:6" x14ac:dyDescent="0.3">
      <c r="A14" s="9" t="s">
        <v>496</v>
      </c>
      <c r="B14" s="10">
        <v>1</v>
      </c>
      <c r="C14" t="s">
        <v>518</v>
      </c>
    </row>
    <row r="15" spans="1:6" x14ac:dyDescent="0.3">
      <c r="A15" s="9" t="s">
        <v>452</v>
      </c>
      <c r="B15" s="10">
        <v>2</v>
      </c>
      <c r="C15" t="s">
        <v>518</v>
      </c>
      <c r="D15">
        <f>SUM(B9:B15)</f>
        <v>60</v>
      </c>
    </row>
    <row r="18" spans="2:2" x14ac:dyDescent="0.3">
      <c r="B18">
        <f>SUM(B1:B15)</f>
        <v>85</v>
      </c>
    </row>
  </sheetData>
  <sortState ref="A1:C15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24"/>
  <sheetViews>
    <sheetView topLeftCell="S1" workbookViewId="0">
      <pane ySplit="1" topLeftCell="A2" activePane="bottomLeft" state="frozen"/>
      <selection pane="bottomLeft" activeCell="F20" sqref="A1:BE524"/>
    </sheetView>
  </sheetViews>
  <sheetFormatPr defaultRowHeight="14.4" x14ac:dyDescent="0.3"/>
  <cols>
    <col min="1" max="1" width="21.21875" customWidth="1"/>
    <col min="2" max="2" width="20.21875" customWidth="1"/>
    <col min="3" max="3" width="11.6640625" customWidth="1"/>
    <col min="4" max="4" width="5.33203125" customWidth="1"/>
    <col min="5" max="5" width="6.88671875" customWidth="1"/>
    <col min="6" max="6" width="8.77734375" customWidth="1"/>
    <col min="7" max="7" width="27" customWidth="1"/>
    <col min="8" max="8" width="17.6640625" customWidth="1"/>
    <col min="10" max="10" width="11.77734375" customWidth="1"/>
    <col min="11" max="11" width="8.109375" customWidth="1"/>
    <col min="12" max="12" width="6.6640625" customWidth="1"/>
    <col min="13" max="13" width="10.6640625" customWidth="1"/>
    <col min="15" max="15" width="8.88671875" style="1" customWidth="1"/>
    <col min="16" max="16" width="8.88671875" style="3"/>
    <col min="17" max="17" width="8.88671875" style="5"/>
    <col min="23" max="23" width="8.88671875" style="6"/>
    <col min="24" max="24" width="14.6640625" customWidth="1"/>
    <col min="25" max="25" width="30.33203125" customWidth="1"/>
    <col min="26" max="26" width="13.21875" customWidth="1"/>
    <col min="27" max="27" width="12.88671875" customWidth="1"/>
    <col min="28" max="28" width="14.5546875" customWidth="1"/>
    <col min="29" max="29" width="12.88671875" customWidth="1"/>
    <col min="30" max="30" width="11.109375" customWidth="1"/>
    <col min="31" max="31" width="21.88671875" customWidth="1"/>
    <col min="32" max="32" width="16.44140625" customWidth="1"/>
    <col min="38" max="38" width="12" bestFit="1" customWidth="1"/>
    <col min="41" max="41" width="15.5546875" customWidth="1"/>
    <col min="42" max="42" width="11.88671875" customWidth="1"/>
    <col min="43" max="43" width="13.109375" customWidth="1"/>
    <col min="44" max="44" width="21.6640625" style="30" customWidth="1"/>
    <col min="45" max="45" width="25.109375" style="30" customWidth="1"/>
    <col min="46" max="46" width="17.44140625" style="30" customWidth="1"/>
    <col min="47" max="47" width="18.88671875" style="30" customWidth="1"/>
    <col min="48" max="51" width="8.88671875" style="30"/>
    <col min="52" max="52" width="20.33203125" customWidth="1"/>
    <col min="55" max="55" width="20.33203125" customWidth="1"/>
    <col min="56" max="56" width="12.109375" customWidth="1"/>
  </cols>
  <sheetData>
    <row r="1" spans="1:61" x14ac:dyDescent="0.3">
      <c r="A1" s="2" t="s">
        <v>112</v>
      </c>
      <c r="B1" s="16" t="s">
        <v>688</v>
      </c>
      <c r="C1" s="18" t="s">
        <v>896</v>
      </c>
      <c r="D1" s="2" t="s">
        <v>679</v>
      </c>
      <c r="E1" s="2" t="s">
        <v>884</v>
      </c>
      <c r="F1" s="2" t="s">
        <v>113</v>
      </c>
      <c r="G1" s="2" t="s">
        <v>50</v>
      </c>
      <c r="H1" s="12" t="s">
        <v>526</v>
      </c>
      <c r="I1" s="13" t="s">
        <v>609</v>
      </c>
      <c r="J1" s="33" t="s">
        <v>1150</v>
      </c>
      <c r="K1" s="2" t="s">
        <v>514</v>
      </c>
      <c r="L1" s="2" t="s">
        <v>509</v>
      </c>
      <c r="M1" s="21" t="s">
        <v>1100</v>
      </c>
      <c r="N1" s="26" t="s">
        <v>1112</v>
      </c>
      <c r="O1" s="2" t="s">
        <v>467</v>
      </c>
      <c r="P1" s="2" t="s">
        <v>468</v>
      </c>
      <c r="Q1" s="2" t="s">
        <v>469</v>
      </c>
      <c r="R1" s="2" t="s">
        <v>438</v>
      </c>
      <c r="S1" s="32" t="s">
        <v>1136</v>
      </c>
      <c r="T1" s="26" t="s">
        <v>1109</v>
      </c>
      <c r="U1" s="26" t="s">
        <v>1110</v>
      </c>
      <c r="V1" s="26" t="s">
        <v>1111</v>
      </c>
      <c r="W1" s="2" t="s">
        <v>441</v>
      </c>
      <c r="X1" s="2" t="s">
        <v>443</v>
      </c>
      <c r="Y1" s="2" t="s">
        <v>466</v>
      </c>
      <c r="Z1" s="2" t="s">
        <v>433</v>
      </c>
      <c r="AA1" s="2" t="s">
        <v>456</v>
      </c>
      <c r="AB1" s="2" t="s">
        <v>457</v>
      </c>
      <c r="AC1" s="2" t="s">
        <v>442</v>
      </c>
      <c r="AD1" s="2" t="s">
        <v>434</v>
      </c>
      <c r="AE1" s="2" t="s">
        <v>449</v>
      </c>
      <c r="AF1" s="2" t="s">
        <v>436</v>
      </c>
      <c r="AG1" s="2" t="s">
        <v>437</v>
      </c>
      <c r="AH1" s="2" t="s">
        <v>448</v>
      </c>
      <c r="AI1" s="2" t="s">
        <v>445</v>
      </c>
      <c r="AJ1" s="2" t="s">
        <v>446</v>
      </c>
      <c r="AK1" t="s">
        <v>437</v>
      </c>
      <c r="AL1" t="s">
        <v>448</v>
      </c>
      <c r="AM1" t="s">
        <v>445</v>
      </c>
      <c r="AN1" t="s">
        <v>446</v>
      </c>
      <c r="AO1" s="13" t="s">
        <v>1098</v>
      </c>
      <c r="AP1" s="24" t="s">
        <v>1107</v>
      </c>
      <c r="AQ1" s="24" t="s">
        <v>1108</v>
      </c>
      <c r="AR1" s="29" t="s">
        <v>1117</v>
      </c>
      <c r="AS1" s="29" t="s">
        <v>1118</v>
      </c>
      <c r="AT1" s="29" t="s">
        <v>1119</v>
      </c>
      <c r="AU1" s="29" t="s">
        <v>1120</v>
      </c>
      <c r="AV1" s="29" t="s">
        <v>1121</v>
      </c>
      <c r="AW1" s="29" t="s">
        <v>1122</v>
      </c>
      <c r="AX1" s="29" t="s">
        <v>1123</v>
      </c>
      <c r="AY1" s="29" t="s">
        <v>1124</v>
      </c>
      <c r="AZ1" s="28" t="s">
        <v>1113</v>
      </c>
      <c r="BA1" s="28" t="s">
        <v>1114</v>
      </c>
      <c r="BB1" s="28" t="s">
        <v>1115</v>
      </c>
      <c r="BC1" s="28" t="s">
        <v>1116</v>
      </c>
      <c r="BD1" s="13" t="s">
        <v>1096</v>
      </c>
      <c r="BE1" s="13" t="s">
        <v>1097</v>
      </c>
    </row>
    <row r="2" spans="1:61" x14ac:dyDescent="0.3">
      <c r="A2" s="2" t="s">
        <v>0</v>
      </c>
      <c r="B2" s="15" t="s">
        <v>689</v>
      </c>
      <c r="C2" s="15"/>
      <c r="D2" s="2"/>
      <c r="E2" s="2"/>
      <c r="F2" s="2">
        <v>3.5</v>
      </c>
      <c r="G2" s="2" t="s">
        <v>454</v>
      </c>
      <c r="H2" s="11" t="s">
        <v>527</v>
      </c>
      <c r="I2" t="s">
        <v>610</v>
      </c>
      <c r="K2" s="2">
        <v>1</v>
      </c>
      <c r="L2" s="7" t="s">
        <v>512</v>
      </c>
      <c r="M2" s="7"/>
      <c r="N2" s="25">
        <v>4</v>
      </c>
      <c r="O2" s="2"/>
      <c r="P2" s="2"/>
      <c r="Q2" s="2"/>
      <c r="R2" s="2"/>
      <c r="S2" s="2"/>
      <c r="T2" s="25">
        <v>6.6040679999999998</v>
      </c>
      <c r="U2" s="25">
        <v>7.9389519999999996</v>
      </c>
      <c r="V2" s="25">
        <v>33.703336</v>
      </c>
      <c r="W2" s="2"/>
      <c r="X2" s="2"/>
      <c r="Y2" s="2"/>
      <c r="Z2" s="2"/>
      <c r="AA2" s="2">
        <v>130</v>
      </c>
      <c r="AB2" s="2" t="s">
        <v>458</v>
      </c>
      <c r="AC2" s="2"/>
      <c r="AD2" s="2"/>
      <c r="AE2" s="2"/>
      <c r="AF2" s="2"/>
      <c r="AG2" s="2"/>
      <c r="AH2" s="2"/>
      <c r="AI2" s="2"/>
      <c r="AJ2" s="2"/>
      <c r="AO2">
        <v>34</v>
      </c>
      <c r="AP2" s="23">
        <v>1767.0449718798691</v>
      </c>
      <c r="AQ2" s="23">
        <v>7.6964651247849417E-2</v>
      </c>
      <c r="AR2" s="30">
        <v>1.62962962962963</v>
      </c>
      <c r="AS2" s="30">
        <v>2.518518518518519</v>
      </c>
      <c r="AT2" s="30">
        <v>0.88888888888888884</v>
      </c>
      <c r="AU2" s="30">
        <v>0</v>
      </c>
      <c r="AV2" s="30">
        <v>0.32352941176470579</v>
      </c>
      <c r="AW2" s="30">
        <v>0.5</v>
      </c>
      <c r="AX2" s="30">
        <v>0.1764705882352941</v>
      </c>
      <c r="AY2" s="30">
        <v>0</v>
      </c>
      <c r="AZ2" s="27">
        <v>0.82</v>
      </c>
      <c r="BA2" s="27">
        <v>3.44</v>
      </c>
      <c r="BB2" s="27">
        <v>2.62</v>
      </c>
      <c r="BC2" s="27">
        <v>2.642962962962963</v>
      </c>
      <c r="BD2">
        <v>2.642962962962963</v>
      </c>
      <c r="BE2">
        <v>5.9587362692592576</v>
      </c>
    </row>
    <row r="3" spans="1:61" x14ac:dyDescent="0.3">
      <c r="A3" s="2" t="s">
        <v>1</v>
      </c>
      <c r="B3" s="15" t="s">
        <v>690</v>
      </c>
      <c r="C3" s="15"/>
      <c r="D3" s="2"/>
      <c r="E3" s="2"/>
      <c r="F3" s="2">
        <v>3.2</v>
      </c>
      <c r="G3" s="2" t="s">
        <v>454</v>
      </c>
      <c r="H3" s="11" t="s">
        <v>528</v>
      </c>
      <c r="I3" t="s">
        <v>611</v>
      </c>
      <c r="K3" s="2">
        <v>1</v>
      </c>
      <c r="L3" s="2" t="s">
        <v>510</v>
      </c>
      <c r="M3" s="2"/>
      <c r="N3" s="25">
        <v>1</v>
      </c>
      <c r="O3" s="2">
        <v>7.806</v>
      </c>
      <c r="P3" s="2">
        <v>7.6680000000000001</v>
      </c>
      <c r="Q3" s="2">
        <v>21.54</v>
      </c>
      <c r="R3" s="1" t="s">
        <v>513</v>
      </c>
      <c r="S3" s="1"/>
      <c r="T3" s="25">
        <v>3.9327019999999999</v>
      </c>
      <c r="U3" s="25">
        <v>3.9458000000000002</v>
      </c>
      <c r="V3" s="25">
        <v>11.356398779999999</v>
      </c>
      <c r="W3" s="7" t="s">
        <v>508</v>
      </c>
      <c r="X3" s="2"/>
      <c r="Y3" s="2">
        <v>2</v>
      </c>
      <c r="Z3" s="2"/>
      <c r="AA3" s="2">
        <v>28</v>
      </c>
      <c r="AB3" s="2" t="s">
        <v>497</v>
      </c>
      <c r="AC3" s="2"/>
      <c r="AD3" s="2"/>
      <c r="AE3" s="2"/>
      <c r="AF3" s="2"/>
      <c r="AG3" s="2"/>
      <c r="AH3" s="2"/>
      <c r="AI3" s="2"/>
      <c r="AJ3" s="2"/>
      <c r="AO3">
        <v>14</v>
      </c>
      <c r="AP3" s="23">
        <v>173.54502164551991</v>
      </c>
      <c r="AQ3" s="23">
        <v>8.0670709348241429E-2</v>
      </c>
      <c r="AR3" s="30">
        <v>1.7272727272727271</v>
      </c>
      <c r="AS3" s="30">
        <v>2.545454545454545</v>
      </c>
      <c r="AT3" s="30">
        <v>0.81818181818181823</v>
      </c>
      <c r="AU3" s="30">
        <v>0</v>
      </c>
      <c r="AV3" s="30">
        <v>0.3392857142857143</v>
      </c>
      <c r="AW3" s="30">
        <v>0.5</v>
      </c>
      <c r="AX3" s="30">
        <v>0.1607142857142857</v>
      </c>
      <c r="AY3" s="30">
        <v>0</v>
      </c>
      <c r="AZ3" s="27">
        <v>0.82</v>
      </c>
      <c r="BA3" s="27">
        <v>3.44</v>
      </c>
      <c r="BB3" s="27">
        <v>2.62</v>
      </c>
      <c r="BC3" s="27">
        <v>2.6545454545454539</v>
      </c>
      <c r="BD3">
        <v>2.6545454545454539</v>
      </c>
      <c r="BE3">
        <v>5.9946911436363637</v>
      </c>
    </row>
    <row r="4" spans="1:61" x14ac:dyDescent="0.3">
      <c r="A4" s="2" t="s">
        <v>2</v>
      </c>
      <c r="B4" s="15" t="s">
        <v>691</v>
      </c>
      <c r="C4" s="15"/>
      <c r="D4" s="2"/>
      <c r="E4" s="2"/>
      <c r="F4" s="2">
        <v>3.35</v>
      </c>
      <c r="G4" s="2" t="s">
        <v>454</v>
      </c>
      <c r="H4" s="11" t="s">
        <v>529</v>
      </c>
      <c r="I4">
        <v>-1</v>
      </c>
      <c r="K4" s="2">
        <v>1</v>
      </c>
      <c r="L4" s="2" t="s">
        <v>510</v>
      </c>
      <c r="M4" s="2"/>
      <c r="N4" s="25">
        <v>2</v>
      </c>
      <c r="O4" s="2">
        <v>3.8849999999999998</v>
      </c>
      <c r="P4" s="2">
        <v>3.8849999999999998</v>
      </c>
      <c r="Q4" s="2">
        <v>10.989000000000001</v>
      </c>
      <c r="R4" s="1" t="s">
        <v>439</v>
      </c>
      <c r="S4" s="1"/>
      <c r="T4" s="25">
        <v>11.92921406</v>
      </c>
      <c r="U4" s="25">
        <v>11.92921406</v>
      </c>
      <c r="V4" s="25">
        <v>11.92921406</v>
      </c>
      <c r="W4" s="2" t="s">
        <v>508</v>
      </c>
      <c r="X4" s="2"/>
      <c r="Y4" s="2">
        <v>2</v>
      </c>
      <c r="Z4" s="2"/>
      <c r="AA4" s="2">
        <v>60</v>
      </c>
      <c r="AB4" s="2" t="s">
        <v>498</v>
      </c>
      <c r="AC4" s="2"/>
      <c r="AD4" s="2"/>
      <c r="AE4" s="2"/>
      <c r="AF4" s="2"/>
      <c r="AG4" s="2"/>
      <c r="AH4" s="2"/>
      <c r="AI4" s="2"/>
      <c r="AJ4" s="2"/>
      <c r="AO4">
        <v>14</v>
      </c>
      <c r="AP4" s="23">
        <v>349.00875366799971</v>
      </c>
      <c r="AQ4" s="23">
        <v>8.0227214090553903E-2</v>
      </c>
      <c r="AR4" s="30">
        <v>1.7272727272727271</v>
      </c>
      <c r="AS4" s="30">
        <v>2.545454545454545</v>
      </c>
      <c r="AT4" s="30">
        <v>0.81818181818181823</v>
      </c>
      <c r="AU4" s="30">
        <v>0</v>
      </c>
      <c r="AV4" s="30">
        <v>0.3392857142857143</v>
      </c>
      <c r="AW4" s="30">
        <v>0.5</v>
      </c>
      <c r="AX4" s="30">
        <v>0.1607142857142857</v>
      </c>
      <c r="AY4" s="30">
        <v>0</v>
      </c>
      <c r="AZ4" s="27">
        <v>0.82</v>
      </c>
      <c r="BA4" s="27">
        <v>3.44</v>
      </c>
      <c r="BB4" s="27">
        <v>2.62</v>
      </c>
      <c r="BC4" s="27">
        <v>2.6545454545454539</v>
      </c>
      <c r="BD4">
        <v>2.6545454545454552</v>
      </c>
      <c r="BE4">
        <v>5.9865512095454543</v>
      </c>
    </row>
    <row r="5" spans="1:61" x14ac:dyDescent="0.3">
      <c r="A5" s="2" t="s">
        <v>3</v>
      </c>
      <c r="B5" s="15" t="s">
        <v>692</v>
      </c>
      <c r="C5" s="15"/>
      <c r="D5" s="2"/>
      <c r="E5" s="2"/>
      <c r="F5" s="2">
        <v>3.3</v>
      </c>
      <c r="G5" s="2" t="s">
        <v>454</v>
      </c>
      <c r="H5" s="11" t="s">
        <v>530</v>
      </c>
      <c r="I5" t="s">
        <v>612</v>
      </c>
      <c r="K5" s="2">
        <v>1</v>
      </c>
      <c r="L5" s="2" t="s">
        <v>510</v>
      </c>
      <c r="M5" s="2"/>
      <c r="N5" s="25">
        <v>1</v>
      </c>
      <c r="O5" s="2">
        <v>3.9049999999999998</v>
      </c>
      <c r="P5" s="2">
        <v>3.9049999999999998</v>
      </c>
      <c r="Q5" s="2">
        <v>11.185</v>
      </c>
      <c r="R5" s="1" t="s">
        <v>439</v>
      </c>
      <c r="S5" s="1"/>
      <c r="T5" s="25">
        <v>3.952105</v>
      </c>
      <c r="U5" s="25">
        <v>3.952105</v>
      </c>
      <c r="V5" s="25">
        <v>11.503833</v>
      </c>
      <c r="W5" s="2" t="s">
        <v>508</v>
      </c>
      <c r="X5" s="2"/>
      <c r="Y5" s="2">
        <v>2</v>
      </c>
      <c r="Z5" s="2"/>
      <c r="AA5" s="2">
        <v>12</v>
      </c>
      <c r="AB5" s="2" t="s">
        <v>499</v>
      </c>
      <c r="AC5" s="2"/>
      <c r="AD5" s="2"/>
      <c r="AE5" s="2"/>
      <c r="AF5" s="2"/>
      <c r="AG5" s="2"/>
      <c r="AH5" s="2"/>
      <c r="AI5" s="2"/>
      <c r="AJ5" s="2"/>
      <c r="AO5">
        <v>14</v>
      </c>
      <c r="AP5" s="23">
        <v>179.6799083471451</v>
      </c>
      <c r="AQ5" s="23">
        <v>7.7916335380980528E-2</v>
      </c>
      <c r="AR5" s="30">
        <v>1.7272727272727271</v>
      </c>
      <c r="AS5" s="30">
        <v>2.545454545454545</v>
      </c>
      <c r="AT5" s="30">
        <v>0.81818181818181823</v>
      </c>
      <c r="AU5" s="30">
        <v>0</v>
      </c>
      <c r="AV5" s="30">
        <v>0.3392857142857143</v>
      </c>
      <c r="AW5" s="30">
        <v>0.5</v>
      </c>
      <c r="AX5" s="30">
        <v>0.1607142857142857</v>
      </c>
      <c r="AY5" s="30">
        <v>0</v>
      </c>
      <c r="AZ5" s="27">
        <v>0.79</v>
      </c>
      <c r="BA5" s="27">
        <v>3.44</v>
      </c>
      <c r="BB5" s="27">
        <v>2.65</v>
      </c>
      <c r="BC5" s="27">
        <v>2.6518181818181819</v>
      </c>
      <c r="BD5">
        <v>2.6518181818181819</v>
      </c>
      <c r="BE5">
        <v>5.9730281035195452</v>
      </c>
    </row>
    <row r="6" spans="1:61" x14ac:dyDescent="0.3">
      <c r="A6" s="2" t="s">
        <v>4</v>
      </c>
      <c r="B6" s="15" t="s">
        <v>693</v>
      </c>
      <c r="C6" s="15"/>
      <c r="D6" s="2"/>
      <c r="E6" s="2"/>
      <c r="F6" s="2">
        <v>3.35</v>
      </c>
      <c r="G6" s="2" t="s">
        <v>454</v>
      </c>
      <c r="H6" s="11" t="s">
        <v>531</v>
      </c>
      <c r="I6" t="s">
        <v>613</v>
      </c>
      <c r="K6" s="2">
        <v>1</v>
      </c>
      <c r="L6" s="7" t="s">
        <v>511</v>
      </c>
      <c r="M6" s="7"/>
      <c r="N6" s="25">
        <v>4</v>
      </c>
      <c r="O6" s="2">
        <v>7.7270000000000003</v>
      </c>
      <c r="P6" s="2">
        <v>7.7270000000000003</v>
      </c>
      <c r="Q6" s="2">
        <v>29.466000000000001</v>
      </c>
      <c r="R6" s="2" t="s">
        <v>452</v>
      </c>
      <c r="S6" s="2"/>
      <c r="T6" s="25">
        <v>7.8084429999999996</v>
      </c>
      <c r="U6" s="25">
        <v>7.8548809999999998</v>
      </c>
      <c r="V6" s="25">
        <v>15.19056011</v>
      </c>
      <c r="W6" s="2" t="s">
        <v>507</v>
      </c>
      <c r="X6" s="2" t="s">
        <v>505</v>
      </c>
      <c r="Y6" s="2">
        <v>3</v>
      </c>
      <c r="Z6" s="2"/>
      <c r="AA6" s="2">
        <v>14</v>
      </c>
      <c r="AB6" s="2" t="s">
        <v>500</v>
      </c>
      <c r="AC6" s="2"/>
      <c r="AD6" s="2"/>
      <c r="AE6" s="2"/>
      <c r="AF6" s="2"/>
      <c r="AG6" s="2"/>
      <c r="AH6" s="2"/>
      <c r="AI6" s="2"/>
      <c r="AJ6" s="2"/>
      <c r="AO6">
        <v>20</v>
      </c>
      <c r="AP6" s="23">
        <v>924.74694800021894</v>
      </c>
      <c r="AQ6" s="23">
        <v>8.6510153045653584E-2</v>
      </c>
      <c r="AR6" s="30">
        <v>1.75</v>
      </c>
      <c r="AS6" s="30">
        <v>2.5</v>
      </c>
      <c r="AT6" s="30">
        <v>0.75</v>
      </c>
      <c r="AU6" s="30">
        <v>0</v>
      </c>
      <c r="AV6" s="30">
        <v>0.35</v>
      </c>
      <c r="AW6" s="30">
        <v>0.5</v>
      </c>
      <c r="AX6" s="30">
        <v>0.15</v>
      </c>
      <c r="AY6" s="30">
        <v>0</v>
      </c>
      <c r="AZ6" s="27">
        <v>0.82</v>
      </c>
      <c r="BA6" s="27">
        <v>3.44</v>
      </c>
      <c r="BB6" s="27">
        <v>2.62</v>
      </c>
      <c r="BC6" s="27">
        <v>2.6262500000000002</v>
      </c>
      <c r="BD6">
        <v>2.6262500000000002</v>
      </c>
      <c r="BE6">
        <v>5.96680968125</v>
      </c>
    </row>
    <row r="7" spans="1:61" x14ac:dyDescent="0.3">
      <c r="A7" s="2" t="s">
        <v>5</v>
      </c>
      <c r="B7" s="15" t="s">
        <v>694</v>
      </c>
      <c r="C7" s="15"/>
      <c r="D7" s="2"/>
      <c r="E7" s="2"/>
      <c r="F7" s="2">
        <v>3.5</v>
      </c>
      <c r="G7" s="2" t="s">
        <v>454</v>
      </c>
      <c r="H7" s="11" t="s">
        <v>532</v>
      </c>
      <c r="I7" t="s">
        <v>614</v>
      </c>
      <c r="K7" s="2">
        <v>1</v>
      </c>
      <c r="L7" s="7" t="s">
        <v>511</v>
      </c>
      <c r="M7" s="7"/>
      <c r="N7" s="25">
        <v>1</v>
      </c>
      <c r="O7" s="2">
        <v>7.7249999999999996</v>
      </c>
      <c r="P7" s="2">
        <v>7.7249999999999996</v>
      </c>
      <c r="Q7" s="2">
        <v>14.909000000000001</v>
      </c>
      <c r="R7" s="2" t="s">
        <v>451</v>
      </c>
      <c r="S7" s="2"/>
      <c r="T7" s="25">
        <v>3.9661010000000001</v>
      </c>
      <c r="U7" s="25">
        <v>3.9661010000000001</v>
      </c>
      <c r="V7" s="25">
        <v>15.283337</v>
      </c>
      <c r="W7" s="2" t="s">
        <v>507</v>
      </c>
      <c r="X7" s="2" t="s">
        <v>505</v>
      </c>
      <c r="Y7" s="2">
        <v>3</v>
      </c>
      <c r="Z7" s="2"/>
      <c r="AA7" s="2">
        <v>3</v>
      </c>
      <c r="AB7" s="2" t="s">
        <v>501</v>
      </c>
      <c r="AC7" s="2"/>
      <c r="AD7" s="2"/>
      <c r="AE7" s="2"/>
      <c r="AF7" s="2"/>
      <c r="AG7" s="2"/>
      <c r="AH7" s="2"/>
      <c r="AI7" s="2"/>
      <c r="AJ7" s="2"/>
      <c r="AO7">
        <v>20</v>
      </c>
      <c r="AP7" s="23">
        <v>240.40623599981481</v>
      </c>
      <c r="AQ7" s="23">
        <v>8.3192517518619641E-2</v>
      </c>
      <c r="AR7" s="30">
        <v>1.75</v>
      </c>
      <c r="AS7" s="30">
        <v>2.5</v>
      </c>
      <c r="AT7" s="30">
        <v>0.75</v>
      </c>
      <c r="AU7" s="30">
        <v>0</v>
      </c>
      <c r="AV7" s="30">
        <v>0.35</v>
      </c>
      <c r="AW7" s="30">
        <v>0.5</v>
      </c>
      <c r="AX7" s="30">
        <v>0.15</v>
      </c>
      <c r="AY7" s="30">
        <v>0</v>
      </c>
      <c r="AZ7" s="27">
        <v>0.82</v>
      </c>
      <c r="BA7" s="27">
        <v>3.44</v>
      </c>
      <c r="BB7" s="27">
        <v>2.62</v>
      </c>
      <c r="BC7" s="27">
        <v>2.6262500000000002</v>
      </c>
      <c r="BD7">
        <v>2.6262500000000002</v>
      </c>
      <c r="BE7">
        <v>5.9612134765624996</v>
      </c>
    </row>
    <row r="8" spans="1:61" x14ac:dyDescent="0.3">
      <c r="A8" s="2" t="s">
        <v>6</v>
      </c>
      <c r="B8" s="15" t="s">
        <v>695</v>
      </c>
      <c r="C8" s="15"/>
      <c r="D8" s="2"/>
      <c r="E8" s="2"/>
      <c r="F8" s="2">
        <v>3.5</v>
      </c>
      <c r="G8" s="2" t="s">
        <v>454</v>
      </c>
      <c r="H8" s="11" t="s">
        <v>533</v>
      </c>
      <c r="I8" t="s">
        <v>615</v>
      </c>
      <c r="K8" s="2">
        <v>1</v>
      </c>
      <c r="L8" s="7" t="s">
        <v>511</v>
      </c>
      <c r="M8" s="7"/>
      <c r="N8" s="25">
        <v>8</v>
      </c>
      <c r="O8" s="2">
        <v>7.7270000000000003</v>
      </c>
      <c r="P8" s="2">
        <v>7.7270000000000003</v>
      </c>
      <c r="Q8" s="2">
        <v>30.175999999999998</v>
      </c>
      <c r="R8" s="2" t="s">
        <v>452</v>
      </c>
      <c r="S8" s="2"/>
      <c r="T8" s="25">
        <v>7.8252249999999997</v>
      </c>
      <c r="U8" s="25">
        <v>7.8345229999999999</v>
      </c>
      <c r="V8" s="25">
        <v>31.031406</v>
      </c>
      <c r="W8" s="2" t="s">
        <v>506</v>
      </c>
      <c r="X8" s="2" t="s">
        <v>505</v>
      </c>
      <c r="Y8" s="2">
        <v>3</v>
      </c>
      <c r="Z8" s="2"/>
      <c r="AA8" s="2">
        <v>2</v>
      </c>
      <c r="AB8" s="2" t="s">
        <v>502</v>
      </c>
      <c r="AC8" s="2"/>
      <c r="AD8" s="2"/>
      <c r="AE8" s="2"/>
      <c r="AF8" s="2"/>
      <c r="AG8" s="2"/>
      <c r="AH8" s="2"/>
      <c r="AI8" s="2"/>
      <c r="AJ8" s="2"/>
      <c r="AO8">
        <v>20</v>
      </c>
      <c r="AP8" s="23">
        <v>1902.4394671889761</v>
      </c>
      <c r="AQ8" s="23">
        <v>8.4102544527429435E-2</v>
      </c>
      <c r="AR8" s="30">
        <v>1.75</v>
      </c>
      <c r="AS8" s="30">
        <v>2.5</v>
      </c>
      <c r="AT8" s="30">
        <v>0.75</v>
      </c>
      <c r="AU8" s="30">
        <v>0</v>
      </c>
      <c r="AV8" s="30">
        <v>0.35</v>
      </c>
      <c r="AW8" s="30">
        <v>0.5</v>
      </c>
      <c r="AX8" s="30">
        <v>0.15</v>
      </c>
      <c r="AY8" s="30">
        <v>0</v>
      </c>
      <c r="AZ8" s="27">
        <v>0.79</v>
      </c>
      <c r="BA8" s="27">
        <v>3.44</v>
      </c>
      <c r="BB8" s="27">
        <v>2.65</v>
      </c>
      <c r="BC8" s="27">
        <v>2.6243750000000001</v>
      </c>
      <c r="BD8">
        <v>2.6243750000000001</v>
      </c>
      <c r="BE8">
        <v>5.9519163411696878</v>
      </c>
    </row>
    <row r="9" spans="1:61" x14ac:dyDescent="0.3">
      <c r="A9" s="2" t="s">
        <v>7</v>
      </c>
      <c r="B9" s="15" t="s">
        <v>696</v>
      </c>
      <c r="C9" s="15"/>
      <c r="D9" s="2"/>
      <c r="E9" s="2"/>
      <c r="F9" s="2">
        <v>3.16</v>
      </c>
      <c r="G9" s="2" t="s">
        <v>454</v>
      </c>
      <c r="H9" s="11">
        <v>-1</v>
      </c>
      <c r="I9">
        <v>-1</v>
      </c>
      <c r="K9" s="2">
        <v>1</v>
      </c>
      <c r="L9" s="2" t="s">
        <v>607</v>
      </c>
      <c r="M9" s="2">
        <v>4</v>
      </c>
      <c r="N9" s="25">
        <v>0</v>
      </c>
      <c r="O9" s="2">
        <v>7.8310000000000004</v>
      </c>
      <c r="P9" s="2">
        <v>7.8010000000000002</v>
      </c>
      <c r="Q9" s="2">
        <v>15.05</v>
      </c>
      <c r="R9" s="2" t="s">
        <v>1145</v>
      </c>
      <c r="S9" s="2">
        <v>15.05</v>
      </c>
      <c r="T9" s="25">
        <v>0</v>
      </c>
      <c r="U9" s="25"/>
      <c r="V9" s="25"/>
      <c r="W9" s="2" t="s">
        <v>607</v>
      </c>
      <c r="X9" s="2"/>
      <c r="Y9" s="2">
        <v>3</v>
      </c>
      <c r="Z9" s="2"/>
      <c r="AA9" s="2">
        <v>10</v>
      </c>
      <c r="AB9" s="2" t="s">
        <v>503</v>
      </c>
      <c r="AC9" s="2"/>
      <c r="AD9" s="2"/>
      <c r="AE9" s="2"/>
      <c r="AF9" s="2"/>
      <c r="AG9" s="2"/>
      <c r="AH9" s="2"/>
      <c r="AI9" s="2"/>
      <c r="AJ9" s="2"/>
      <c r="AO9">
        <v>20</v>
      </c>
      <c r="AP9" s="23">
        <f>O9*P9*Q9*SIN(RADIANS(97.44))</f>
        <v>911.65853089860946</v>
      </c>
      <c r="AQ9" s="23"/>
      <c r="AR9" s="30">
        <v>1.75</v>
      </c>
      <c r="AS9" s="30">
        <v>2.5</v>
      </c>
      <c r="AT9" s="30">
        <v>0.75</v>
      </c>
      <c r="AU9" s="30">
        <v>0</v>
      </c>
      <c r="AV9" s="30">
        <v>0.35</v>
      </c>
      <c r="AW9" s="30">
        <v>0.5</v>
      </c>
      <c r="AX9" s="30">
        <v>0.15</v>
      </c>
      <c r="AY9" s="30">
        <v>0</v>
      </c>
      <c r="AZ9" s="27">
        <v>0.82</v>
      </c>
      <c r="BA9" s="27">
        <v>3.44</v>
      </c>
      <c r="BB9" s="27">
        <v>2.62</v>
      </c>
      <c r="BC9" s="27">
        <v>2.62</v>
      </c>
      <c r="BD9">
        <v>2.62</v>
      </c>
      <c r="BE9">
        <v>5.9423863675000002</v>
      </c>
    </row>
    <row r="10" spans="1:61" x14ac:dyDescent="0.3">
      <c r="A10" s="2" t="s">
        <v>455</v>
      </c>
      <c r="B10" s="15" t="s">
        <v>697</v>
      </c>
      <c r="C10" s="15"/>
      <c r="D10" s="2"/>
      <c r="E10" s="2"/>
      <c r="F10" s="2">
        <v>3.21</v>
      </c>
      <c r="G10" s="2" t="s">
        <v>454</v>
      </c>
      <c r="H10" s="11">
        <v>-1</v>
      </c>
      <c r="I10">
        <v>-1</v>
      </c>
      <c r="K10" s="2">
        <v>1</v>
      </c>
      <c r="L10" s="2" t="s">
        <v>1147</v>
      </c>
      <c r="M10" s="2">
        <v>8</v>
      </c>
      <c r="N10" s="25">
        <v>0</v>
      </c>
      <c r="O10" s="2">
        <v>7.7489999999999997</v>
      </c>
      <c r="P10" s="2">
        <v>7.7359999999999998</v>
      </c>
      <c r="Q10" s="2">
        <v>37.369999999999997</v>
      </c>
      <c r="R10" s="2" t="s">
        <v>1146</v>
      </c>
      <c r="S10" s="2">
        <f>Q10/2</f>
        <v>18.684999999999999</v>
      </c>
      <c r="T10" s="25">
        <v>0</v>
      </c>
      <c r="U10" s="25"/>
      <c r="V10" s="25"/>
      <c r="W10" s="4" t="s">
        <v>608</v>
      </c>
      <c r="X10" s="2"/>
      <c r="Y10" s="2">
        <v>4</v>
      </c>
      <c r="Z10" s="2"/>
      <c r="AA10" s="2">
        <v>5</v>
      </c>
      <c r="AB10" s="2" t="s">
        <v>504</v>
      </c>
      <c r="AC10" s="2"/>
      <c r="AD10" s="2"/>
      <c r="AE10" s="2"/>
      <c r="AF10" s="2"/>
      <c r="AG10" s="2"/>
      <c r="AH10" s="2"/>
      <c r="AI10" s="2"/>
      <c r="AJ10" s="2"/>
      <c r="AO10">
        <v>26</v>
      </c>
      <c r="AP10" s="23">
        <v>2240</v>
      </c>
      <c r="AQ10" s="23"/>
      <c r="AR10" s="30">
        <v>1.714285714285714</v>
      </c>
      <c r="AS10" s="30">
        <v>2.4761904761904758</v>
      </c>
      <c r="AT10" s="30">
        <v>0.76190476190476186</v>
      </c>
      <c r="AU10" s="30">
        <v>0</v>
      </c>
      <c r="AV10" s="30">
        <v>0.34615384615384609</v>
      </c>
      <c r="AW10" s="30">
        <v>0.5</v>
      </c>
      <c r="AX10" s="30">
        <v>0.1538461538461538</v>
      </c>
      <c r="AY10" s="30">
        <v>0</v>
      </c>
      <c r="AZ10" s="27">
        <v>0.82</v>
      </c>
      <c r="BA10" s="27">
        <v>3.44</v>
      </c>
      <c r="BB10" s="27">
        <v>2.62</v>
      </c>
      <c r="BC10" s="27">
        <v>2.612857142857143</v>
      </c>
      <c r="BD10">
        <v>2.612857142857143</v>
      </c>
      <c r="BE10">
        <v>5.9413964502380949</v>
      </c>
    </row>
    <row r="11" spans="1:61" x14ac:dyDescent="0.3">
      <c r="A11" s="2" t="s">
        <v>8</v>
      </c>
      <c r="B11" s="15" t="s">
        <v>698</v>
      </c>
      <c r="C11" s="15"/>
      <c r="D11" s="2"/>
      <c r="E11" s="2"/>
      <c r="F11" s="2">
        <v>3</v>
      </c>
      <c r="G11" s="2" t="s">
        <v>454</v>
      </c>
      <c r="H11" s="11" t="s">
        <v>534</v>
      </c>
      <c r="I11" t="s">
        <v>616</v>
      </c>
      <c r="K11" s="2">
        <v>1</v>
      </c>
      <c r="L11" s="2"/>
      <c r="M11" s="2"/>
      <c r="N11" s="25">
        <v>30</v>
      </c>
      <c r="O11" s="2"/>
      <c r="P11" s="2"/>
      <c r="Q11" s="2"/>
      <c r="R11" s="2"/>
      <c r="S11" s="2"/>
      <c r="T11" s="25">
        <v>10.59112378</v>
      </c>
      <c r="U11" s="25">
        <v>10.784736629999999</v>
      </c>
      <c r="V11" s="25">
        <v>10.486176179999999</v>
      </c>
      <c r="W11" s="2"/>
      <c r="X11" s="2"/>
      <c r="Y11" s="1" t="s">
        <v>459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O11">
        <v>4</v>
      </c>
      <c r="AP11" s="23">
        <v>1182.741260108548</v>
      </c>
      <c r="AQ11" s="23">
        <v>0.1014592151701775</v>
      </c>
      <c r="AR11" s="30">
        <v>2</v>
      </c>
      <c r="AS11" s="30">
        <v>2.666666666666667</v>
      </c>
      <c r="AT11" s="30">
        <v>0.66666666666666663</v>
      </c>
      <c r="AU11" s="30">
        <v>0</v>
      </c>
      <c r="AV11" s="30">
        <v>0.375</v>
      </c>
      <c r="AW11" s="30">
        <v>0.5</v>
      </c>
      <c r="AX11" s="30">
        <v>0.125</v>
      </c>
      <c r="AY11" s="30">
        <v>0</v>
      </c>
      <c r="AZ11" s="27">
        <v>1.54</v>
      </c>
      <c r="BA11" s="27">
        <v>3.44</v>
      </c>
      <c r="BB11" s="27">
        <v>1.9</v>
      </c>
      <c r="BC11" s="27">
        <v>2.8066666666666671</v>
      </c>
      <c r="BD11">
        <v>2.8066666666666662</v>
      </c>
      <c r="BE11">
        <v>6.1769976</v>
      </c>
      <c r="BF11" s="31"/>
      <c r="BG11" s="31"/>
      <c r="BH11" s="31"/>
      <c r="BI11" s="31"/>
    </row>
    <row r="12" spans="1:61" x14ac:dyDescent="0.3">
      <c r="A12" s="2" t="s">
        <v>10</v>
      </c>
      <c r="B12" s="15" t="s">
        <v>699</v>
      </c>
      <c r="C12" s="15"/>
      <c r="D12" s="2"/>
      <c r="E12" s="2"/>
      <c r="F12" s="2">
        <v>3.9</v>
      </c>
      <c r="G12" s="2" t="s">
        <v>453</v>
      </c>
      <c r="H12" s="11" t="s">
        <v>535</v>
      </c>
      <c r="I12">
        <v>-1</v>
      </c>
      <c r="K12" s="2"/>
      <c r="L12" s="2"/>
      <c r="M12" s="2"/>
      <c r="N12" s="25">
        <v>1</v>
      </c>
      <c r="O12" s="2">
        <v>3.8849999999999998</v>
      </c>
      <c r="P12" s="2">
        <v>3.8849999999999998</v>
      </c>
      <c r="Q12" s="2">
        <v>11.12</v>
      </c>
      <c r="R12" s="2" t="s">
        <v>439</v>
      </c>
      <c r="S12" s="2"/>
      <c r="T12" s="25">
        <v>3.9103940000000001</v>
      </c>
      <c r="U12" s="25">
        <v>3.9103940000000001</v>
      </c>
      <c r="V12" s="25">
        <v>11.314458</v>
      </c>
      <c r="W12" s="2"/>
      <c r="X12" s="2">
        <v>1</v>
      </c>
      <c r="Y12" s="2">
        <v>2</v>
      </c>
      <c r="Z12" s="2"/>
      <c r="AA12" s="2">
        <v>19.5</v>
      </c>
      <c r="AB12" s="2" t="s">
        <v>460</v>
      </c>
      <c r="AC12" s="2"/>
      <c r="AD12" s="2"/>
      <c r="AE12" s="2"/>
      <c r="AF12" s="2"/>
      <c r="AG12" s="2"/>
      <c r="AH12" s="2"/>
      <c r="AI12" s="2"/>
      <c r="AJ12" s="2"/>
      <c r="AO12">
        <v>14</v>
      </c>
      <c r="AP12" s="23">
        <v>173.0114278564659</v>
      </c>
      <c r="AQ12" s="23">
        <v>8.0919510193365449E-2</v>
      </c>
      <c r="AR12" s="30">
        <v>1.9090909090909089</v>
      </c>
      <c r="AS12" s="30">
        <v>2.545454545454545</v>
      </c>
      <c r="AT12" s="30">
        <v>0.63636363636363635</v>
      </c>
      <c r="AU12" s="30">
        <v>2.545454545454545</v>
      </c>
      <c r="AV12" s="30">
        <v>0.25</v>
      </c>
      <c r="AW12" s="30">
        <v>0.33333333333333331</v>
      </c>
      <c r="AX12" s="30">
        <v>8.3333333333333329E-2</v>
      </c>
      <c r="AY12" s="30">
        <v>0.33333333333333331</v>
      </c>
      <c r="AZ12" s="27">
        <v>0.82</v>
      </c>
      <c r="BA12" s="27">
        <v>3.44</v>
      </c>
      <c r="BB12" s="27">
        <v>2.62</v>
      </c>
      <c r="BC12" s="27">
        <v>2.6363636363636358</v>
      </c>
      <c r="BD12">
        <v>2.6363636363636371</v>
      </c>
      <c r="BE12">
        <v>6.0044088459090901</v>
      </c>
      <c r="BF12" s="31"/>
      <c r="BG12" s="31"/>
      <c r="BH12" s="31"/>
      <c r="BI12" s="31"/>
    </row>
    <row r="13" spans="1:61" x14ac:dyDescent="0.3">
      <c r="A13" s="2" t="s">
        <v>11</v>
      </c>
      <c r="B13" s="15" t="s">
        <v>700</v>
      </c>
      <c r="C13" s="15"/>
      <c r="D13" s="2"/>
      <c r="E13" s="2"/>
      <c r="F13" s="2">
        <v>3.6</v>
      </c>
      <c r="G13" s="2" t="s">
        <v>453</v>
      </c>
      <c r="H13" s="11">
        <v>-1</v>
      </c>
      <c r="I13">
        <v>-1</v>
      </c>
      <c r="J13" s="11" t="s">
        <v>1148</v>
      </c>
      <c r="K13" s="2"/>
      <c r="L13" s="2"/>
      <c r="M13" s="2"/>
      <c r="N13" s="25">
        <v>0</v>
      </c>
      <c r="O13" s="2"/>
      <c r="P13" s="2"/>
      <c r="Q13" s="2"/>
      <c r="R13" s="2"/>
      <c r="S13" s="2"/>
      <c r="T13" s="25">
        <v>0</v>
      </c>
      <c r="U13" s="25"/>
      <c r="V13" s="25"/>
      <c r="W13" s="2"/>
      <c r="X13" s="2"/>
      <c r="Y13" s="2">
        <v>2</v>
      </c>
      <c r="Z13" s="2"/>
      <c r="AA13" s="2">
        <v>18</v>
      </c>
      <c r="AB13" s="2"/>
      <c r="AC13" s="2"/>
      <c r="AD13" s="2"/>
      <c r="AE13" s="2"/>
      <c r="AF13" s="2"/>
      <c r="AG13" s="2"/>
      <c r="AH13" s="2"/>
      <c r="AI13" s="2"/>
      <c r="AJ13" s="2"/>
      <c r="AO13">
        <v>14</v>
      </c>
      <c r="AP13" s="23">
        <v>0</v>
      </c>
      <c r="AQ13" s="23"/>
      <c r="AR13" s="30">
        <v>1.9090909090909089</v>
      </c>
      <c r="AS13" s="30">
        <v>2.545454545454545</v>
      </c>
      <c r="AT13" s="30">
        <v>0.54545454545454541</v>
      </c>
      <c r="AU13" s="30">
        <v>2.8181818181818179</v>
      </c>
      <c r="AV13" s="30">
        <v>0.2441860465116279</v>
      </c>
      <c r="AW13" s="30">
        <v>0.32558139534883718</v>
      </c>
      <c r="AX13" s="30">
        <v>6.9767441860465115E-2</v>
      </c>
      <c r="AY13" s="30">
        <v>0.3604651162790698</v>
      </c>
      <c r="AZ13" s="27">
        <v>0.82</v>
      </c>
      <c r="BA13" s="27">
        <v>3.44</v>
      </c>
      <c r="BB13" s="27">
        <v>2.62</v>
      </c>
      <c r="BC13" s="27">
        <v>2.6390909090909092</v>
      </c>
      <c r="BD13">
        <v>2.6390909090909092</v>
      </c>
      <c r="BE13">
        <v>5.9791810459090904</v>
      </c>
    </row>
    <row r="14" spans="1:61" x14ac:dyDescent="0.3">
      <c r="A14" s="2" t="s">
        <v>12</v>
      </c>
      <c r="B14" s="15" t="s">
        <v>701</v>
      </c>
      <c r="C14" s="15"/>
      <c r="D14" s="2"/>
      <c r="E14" s="2"/>
      <c r="F14" s="2">
        <v>4.2</v>
      </c>
      <c r="G14" s="2" t="s">
        <v>453</v>
      </c>
      <c r="H14" s="11">
        <v>-1</v>
      </c>
      <c r="I14">
        <v>-1</v>
      </c>
      <c r="J14" s="11" t="s">
        <v>1149</v>
      </c>
      <c r="K14" s="2"/>
      <c r="L14" s="2"/>
      <c r="M14" s="2"/>
      <c r="N14" s="25">
        <v>0</v>
      </c>
      <c r="O14" s="2"/>
      <c r="P14" s="2"/>
      <c r="Q14" s="2"/>
      <c r="R14" s="2"/>
      <c r="S14" s="2"/>
      <c r="T14" s="25">
        <v>0</v>
      </c>
      <c r="U14" s="25"/>
      <c r="V14" s="25"/>
      <c r="W14" s="2"/>
      <c r="X14" s="2"/>
      <c r="Y14" s="2">
        <v>2</v>
      </c>
      <c r="Z14" s="2"/>
      <c r="AA14" s="2">
        <v>21</v>
      </c>
      <c r="AB14" s="2"/>
      <c r="AC14" s="2"/>
      <c r="AD14" s="2"/>
      <c r="AE14" s="2"/>
      <c r="AF14" s="2"/>
      <c r="AG14" s="2"/>
      <c r="AH14" s="2"/>
      <c r="AI14" s="2"/>
      <c r="AJ14" s="2"/>
      <c r="AO14">
        <v>14</v>
      </c>
      <c r="AP14" s="23">
        <v>0</v>
      </c>
      <c r="AQ14" s="23"/>
      <c r="AR14" s="30">
        <v>1.9090909090909089</v>
      </c>
      <c r="AS14" s="30">
        <v>2.545454545454545</v>
      </c>
      <c r="AT14" s="30">
        <v>0.54545454545454541</v>
      </c>
      <c r="AU14" s="30">
        <v>2.9090909090909092</v>
      </c>
      <c r="AV14" s="30">
        <v>0.2413793103448276</v>
      </c>
      <c r="AW14" s="30">
        <v>0.32183908045977011</v>
      </c>
      <c r="AX14" s="30">
        <v>6.8965517241379309E-2</v>
      </c>
      <c r="AY14" s="30">
        <v>0.36781609195402298</v>
      </c>
      <c r="AZ14" s="27">
        <v>0.82</v>
      </c>
      <c r="BA14" s="27">
        <v>3.44</v>
      </c>
      <c r="BB14" s="27">
        <v>2.62</v>
      </c>
      <c r="BC14" s="27">
        <v>2.64</v>
      </c>
      <c r="BD14">
        <v>2.64</v>
      </c>
      <c r="BE14">
        <v>5.9811382595454541</v>
      </c>
    </row>
    <row r="15" spans="1:61" x14ac:dyDescent="0.3">
      <c r="A15" s="2" t="s">
        <v>13</v>
      </c>
      <c r="B15" s="15" t="s">
        <v>702</v>
      </c>
      <c r="C15" s="15"/>
      <c r="D15" s="2"/>
      <c r="E15" s="2"/>
      <c r="F15" s="2">
        <v>4.2</v>
      </c>
      <c r="G15" s="2" t="s">
        <v>453</v>
      </c>
      <c r="H15" s="11">
        <v>-1</v>
      </c>
      <c r="I15">
        <v>-1</v>
      </c>
      <c r="J15" t="s">
        <v>1151</v>
      </c>
      <c r="K15" s="2"/>
      <c r="L15" s="2"/>
      <c r="M15" s="2"/>
      <c r="N15" s="25">
        <v>0</v>
      </c>
      <c r="O15" s="2"/>
      <c r="P15"/>
      <c r="Q15" s="2"/>
      <c r="R15" s="2"/>
      <c r="S15" s="2"/>
      <c r="T15" s="25">
        <v>0</v>
      </c>
      <c r="U15" s="25"/>
      <c r="V15" s="25"/>
      <c r="W15" s="2"/>
      <c r="X15" s="2"/>
      <c r="Y15" s="2">
        <v>2</v>
      </c>
      <c r="Z15" s="2"/>
      <c r="AA15" s="2">
        <v>21</v>
      </c>
      <c r="AB15" s="2"/>
      <c r="AC15" s="2"/>
      <c r="AD15" s="2"/>
      <c r="AE15" s="2"/>
      <c r="AF15" s="2"/>
      <c r="AG15" s="2"/>
      <c r="AH15" s="2"/>
      <c r="AI15" s="2"/>
      <c r="AJ15" s="2"/>
      <c r="AO15">
        <v>14</v>
      </c>
      <c r="AP15" s="23">
        <v>0</v>
      </c>
      <c r="AQ15" s="23"/>
      <c r="AR15" s="30">
        <v>1.9090909090909089</v>
      </c>
      <c r="AS15" s="30">
        <v>2.545454545454545</v>
      </c>
      <c r="AT15" s="30">
        <v>0.54545454545454541</v>
      </c>
      <c r="AU15" s="30">
        <v>3.0909090909090908</v>
      </c>
      <c r="AV15" s="30">
        <v>0.2359550561797753</v>
      </c>
      <c r="AW15" s="30">
        <v>0.3146067415730337</v>
      </c>
      <c r="AX15" s="30">
        <v>6.7415730337078636E-2</v>
      </c>
      <c r="AY15" s="30">
        <v>0.38202247191011229</v>
      </c>
      <c r="AZ15" s="27">
        <v>0.82</v>
      </c>
      <c r="BA15" s="27">
        <v>3.44</v>
      </c>
      <c r="BB15" s="27">
        <v>2.62</v>
      </c>
      <c r="BC15" s="27">
        <v>2.642727272727273</v>
      </c>
      <c r="BD15">
        <v>2.642727272727273</v>
      </c>
      <c r="BE15">
        <v>5.9894662913636356</v>
      </c>
    </row>
    <row r="16" spans="1:61" x14ac:dyDescent="0.3">
      <c r="A16" s="2" t="s">
        <v>14</v>
      </c>
      <c r="B16" s="15" t="s">
        <v>703</v>
      </c>
      <c r="C16" s="15"/>
      <c r="D16" s="2"/>
      <c r="E16" s="2"/>
      <c r="F16" s="2">
        <v>4</v>
      </c>
      <c r="G16" s="2" t="s">
        <v>9</v>
      </c>
      <c r="H16" s="11" t="s">
        <v>536</v>
      </c>
      <c r="I16" t="s">
        <v>617</v>
      </c>
      <c r="K16" s="2"/>
      <c r="L16" s="2"/>
      <c r="M16" s="2"/>
      <c r="N16" s="25">
        <v>4</v>
      </c>
      <c r="O16" s="2"/>
      <c r="P16" s="2"/>
      <c r="Q16" s="2"/>
      <c r="R16" s="2"/>
      <c r="S16" s="2"/>
      <c r="T16" s="25">
        <v>7.8568680000000004</v>
      </c>
      <c r="U16" s="25">
        <v>7.8568680000000004</v>
      </c>
      <c r="V16" s="25">
        <v>7.8568680000000004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O16">
        <v>12</v>
      </c>
      <c r="AP16" s="23">
        <v>485.00740615389492</v>
      </c>
      <c r="AQ16" s="23">
        <v>9.896756088868755E-2</v>
      </c>
      <c r="AR16" s="30">
        <v>2</v>
      </c>
      <c r="AS16" s="30">
        <v>2.666666666666667</v>
      </c>
      <c r="AT16" s="30">
        <v>0.66666666666666663</v>
      </c>
      <c r="AU16" s="30">
        <v>3.1111111111111112</v>
      </c>
      <c r="AV16" s="30">
        <v>0.23684210526315791</v>
      </c>
      <c r="AW16" s="30">
        <v>0.31578947368421051</v>
      </c>
      <c r="AX16" s="30">
        <v>7.8947368421052627E-2</v>
      </c>
      <c r="AY16" s="30">
        <v>0.36842105263157893</v>
      </c>
      <c r="AZ16" s="27">
        <v>1</v>
      </c>
      <c r="BA16" s="27">
        <v>3.44</v>
      </c>
      <c r="BB16" s="27">
        <v>2.44</v>
      </c>
      <c r="BC16" s="27">
        <v>2.7377777777777781</v>
      </c>
      <c r="BD16">
        <v>2.7377777777777781</v>
      </c>
      <c r="BE16">
        <v>6.2421139038888889</v>
      </c>
    </row>
    <row r="17" spans="1:57" x14ac:dyDescent="0.3">
      <c r="A17" s="2" t="s">
        <v>15</v>
      </c>
      <c r="B17" s="15" t="s">
        <v>704</v>
      </c>
      <c r="C17" s="15"/>
      <c r="D17" s="2"/>
      <c r="E17" s="2"/>
      <c r="F17" s="2">
        <v>4.4000000000000004</v>
      </c>
      <c r="G17" s="2" t="s">
        <v>9</v>
      </c>
      <c r="H17" s="11" t="s">
        <v>537</v>
      </c>
      <c r="I17" t="s">
        <v>618</v>
      </c>
      <c r="K17" s="2"/>
      <c r="L17" s="2"/>
      <c r="M17" s="2"/>
      <c r="N17" s="25">
        <v>4</v>
      </c>
      <c r="O17" s="2"/>
      <c r="P17" s="2"/>
      <c r="Q17" s="2"/>
      <c r="R17" s="2"/>
      <c r="S17" s="2"/>
      <c r="T17" s="25">
        <v>5.63450966</v>
      </c>
      <c r="U17" s="25">
        <v>7.6422105</v>
      </c>
      <c r="V17" s="25">
        <v>11.066420430000001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O17">
        <v>12</v>
      </c>
      <c r="AP17" s="23">
        <v>476.5212686940929</v>
      </c>
      <c r="AQ17" s="23">
        <v>0.1007300264509579</v>
      </c>
      <c r="AR17" s="30">
        <v>2</v>
      </c>
      <c r="AS17" s="30">
        <v>2.666666666666667</v>
      </c>
      <c r="AT17" s="30">
        <v>0.66666666666666663</v>
      </c>
      <c r="AU17" s="30">
        <v>3.1111111111111112</v>
      </c>
      <c r="AV17" s="30">
        <v>0.23684210526315791</v>
      </c>
      <c r="AW17" s="30">
        <v>0.31578947368421051</v>
      </c>
      <c r="AX17" s="30">
        <v>7.8947368421052627E-2</v>
      </c>
      <c r="AY17" s="30">
        <v>0.36842105263157893</v>
      </c>
      <c r="AZ17" s="27">
        <v>0.95</v>
      </c>
      <c r="BA17" s="27">
        <v>3.44</v>
      </c>
      <c r="BB17" s="27">
        <v>2.4900000000000002</v>
      </c>
      <c r="BC17" s="27">
        <v>2.7322222222222221</v>
      </c>
      <c r="BD17">
        <v>2.7322222222222221</v>
      </c>
      <c r="BE17">
        <v>6.2204042916666662</v>
      </c>
    </row>
    <row r="18" spans="1:57" x14ac:dyDescent="0.3">
      <c r="A18" s="2" t="s">
        <v>16</v>
      </c>
      <c r="B18" s="15" t="s">
        <v>705</v>
      </c>
      <c r="C18" s="15"/>
      <c r="D18" s="2"/>
      <c r="E18" s="2"/>
      <c r="F18" s="2">
        <v>4.0999999999999996</v>
      </c>
      <c r="G18" s="2" t="s">
        <v>9</v>
      </c>
      <c r="H18" s="11" t="s">
        <v>538</v>
      </c>
      <c r="I18" t="s">
        <v>619</v>
      </c>
      <c r="K18" s="2"/>
      <c r="L18" s="2"/>
      <c r="M18" s="2"/>
      <c r="N18" s="25">
        <v>6</v>
      </c>
      <c r="O18" s="2"/>
      <c r="P18" s="2"/>
      <c r="Q18" s="2"/>
      <c r="R18" s="2"/>
      <c r="S18" s="2"/>
      <c r="T18" s="25">
        <v>9.2906580000000005</v>
      </c>
      <c r="U18" s="25">
        <v>9.8537374799999977</v>
      </c>
      <c r="V18" s="25">
        <v>14.19785074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O18">
        <v>12</v>
      </c>
      <c r="AP18" s="23">
        <v>1160.7096237378021</v>
      </c>
      <c r="AQ18" s="23">
        <v>6.2031018376620617E-2</v>
      </c>
      <c r="AR18" s="30">
        <v>2</v>
      </c>
      <c r="AS18" s="30">
        <v>2.666666666666667</v>
      </c>
      <c r="AT18" s="30">
        <v>0.66666666666666663</v>
      </c>
      <c r="AU18" s="30">
        <v>3.1111111111111112</v>
      </c>
      <c r="AV18" s="30">
        <v>0.23684210526315791</v>
      </c>
      <c r="AW18" s="30">
        <v>0.31578947368421051</v>
      </c>
      <c r="AX18" s="30">
        <v>7.8947368421052627E-2</v>
      </c>
      <c r="AY18" s="30">
        <v>0.36842105263157893</v>
      </c>
      <c r="AZ18" s="27">
        <v>0.89</v>
      </c>
      <c r="BA18" s="27">
        <v>3.44</v>
      </c>
      <c r="BB18" s="27">
        <v>2.5499999999999998</v>
      </c>
      <c r="BC18" s="27">
        <v>2.7255555555555562</v>
      </c>
      <c r="BD18">
        <v>2.7255555555555548</v>
      </c>
      <c r="BE18">
        <v>6.1987019111111108</v>
      </c>
    </row>
    <row r="19" spans="1:57" x14ac:dyDescent="0.3">
      <c r="A19" s="2" t="s">
        <v>17</v>
      </c>
      <c r="B19" s="15" t="s">
        <v>706</v>
      </c>
      <c r="C19" s="15"/>
      <c r="D19" s="2"/>
      <c r="E19" s="2"/>
      <c r="F19" s="2">
        <v>3.67</v>
      </c>
      <c r="G19" s="2" t="s">
        <v>117</v>
      </c>
      <c r="H19" s="11" t="s">
        <v>539</v>
      </c>
      <c r="I19" t="s">
        <v>620</v>
      </c>
      <c r="K19" s="2"/>
      <c r="L19" s="2"/>
      <c r="M19" s="2"/>
      <c r="N19" s="25">
        <v>1</v>
      </c>
      <c r="O19" s="2">
        <v>5.4669999999999996</v>
      </c>
      <c r="P19" s="2">
        <v>5.4269999999999996</v>
      </c>
      <c r="Q19" s="2">
        <v>24.931000000000001</v>
      </c>
      <c r="R19" s="2" t="s">
        <v>450</v>
      </c>
      <c r="S19" s="2"/>
      <c r="T19" s="25">
        <v>13.46934785</v>
      </c>
      <c r="U19" s="25">
        <v>13.46934785</v>
      </c>
      <c r="V19" s="25">
        <v>13.46934785</v>
      </c>
      <c r="W19" s="2">
        <v>1</v>
      </c>
      <c r="X19" s="2"/>
      <c r="Y19" s="2">
        <v>2</v>
      </c>
      <c r="Z19" s="2">
        <v>1.96</v>
      </c>
      <c r="AA19" s="2">
        <v>1500</v>
      </c>
      <c r="AB19" s="2" t="s">
        <v>461</v>
      </c>
      <c r="AC19" s="2"/>
      <c r="AD19" s="2">
        <v>1</v>
      </c>
      <c r="AE19" s="2"/>
      <c r="AF19" s="2"/>
      <c r="AG19" s="2"/>
      <c r="AH19" s="2"/>
      <c r="AI19" s="2"/>
      <c r="AJ19" s="2"/>
      <c r="AO19">
        <v>18</v>
      </c>
      <c r="AP19" s="23">
        <v>189.22149105491849</v>
      </c>
      <c r="AQ19" s="23">
        <v>9.5126615373598261E-2</v>
      </c>
      <c r="AR19" s="30">
        <v>2</v>
      </c>
      <c r="AS19" s="30">
        <v>3</v>
      </c>
      <c r="AT19" s="30">
        <v>1.857142857142857</v>
      </c>
      <c r="AU19" s="30">
        <v>4</v>
      </c>
      <c r="AV19" s="30">
        <v>0.18421052631578949</v>
      </c>
      <c r="AW19" s="30">
        <v>0.27631578947368418</v>
      </c>
      <c r="AX19" s="30">
        <v>0.1710526315789474</v>
      </c>
      <c r="AY19" s="30">
        <v>0.36842105263157893</v>
      </c>
      <c r="AZ19" s="27">
        <v>1</v>
      </c>
      <c r="BA19" s="27">
        <v>3.44</v>
      </c>
      <c r="BB19" s="27">
        <v>2.44</v>
      </c>
      <c r="BC19" s="27">
        <v>2.785714285714286</v>
      </c>
      <c r="BD19">
        <v>2.785714285714286</v>
      </c>
      <c r="BE19">
        <v>6.216117408214286</v>
      </c>
    </row>
    <row r="20" spans="1:57" x14ac:dyDescent="0.3">
      <c r="A20" s="2" t="s">
        <v>51</v>
      </c>
      <c r="B20" s="15" t="s">
        <v>707</v>
      </c>
      <c r="C20" s="15"/>
      <c r="D20" s="2"/>
      <c r="E20" s="2"/>
      <c r="F20" s="2">
        <v>3.64</v>
      </c>
      <c r="G20" s="2" t="s">
        <v>117</v>
      </c>
      <c r="H20" s="11" t="s">
        <v>540</v>
      </c>
      <c r="I20" t="s">
        <v>621</v>
      </c>
      <c r="K20" s="2"/>
      <c r="L20" s="2"/>
      <c r="M20" s="2"/>
      <c r="N20" s="25">
        <v>1</v>
      </c>
      <c r="O20" s="2">
        <v>5.4729999999999999</v>
      </c>
      <c r="P20" s="2">
        <v>5.5269999999999992</v>
      </c>
      <c r="Q20" s="2">
        <v>25.030999999999999</v>
      </c>
      <c r="R20" s="2" t="s">
        <v>450</v>
      </c>
      <c r="S20" s="2"/>
      <c r="T20" s="25">
        <v>12.88926011</v>
      </c>
      <c r="U20" s="25">
        <v>12.88926011</v>
      </c>
      <c r="V20" s="25">
        <v>12.88926011</v>
      </c>
      <c r="W20" s="2">
        <v>1</v>
      </c>
      <c r="X20" s="2"/>
      <c r="Y20" s="2">
        <v>2</v>
      </c>
      <c r="Z20" s="2">
        <v>2.36</v>
      </c>
      <c r="AA20" s="2">
        <v>11299.999999999998</v>
      </c>
      <c r="AB20" s="2"/>
      <c r="AC20" s="2"/>
      <c r="AD20" s="2">
        <v>1</v>
      </c>
      <c r="AE20" s="2"/>
      <c r="AF20" s="2"/>
      <c r="AG20" s="2"/>
      <c r="AH20" s="2"/>
      <c r="AI20" s="2"/>
      <c r="AJ20" s="2"/>
      <c r="AO20">
        <v>18</v>
      </c>
      <c r="AP20" s="23">
        <v>195.03203980213701</v>
      </c>
      <c r="AQ20" s="23">
        <v>9.2292528029042184E-2</v>
      </c>
      <c r="AR20" s="30">
        <v>2</v>
      </c>
      <c r="AS20" s="30">
        <v>3</v>
      </c>
      <c r="AT20" s="30">
        <v>1.857142857142857</v>
      </c>
      <c r="AU20" s="30">
        <v>4</v>
      </c>
      <c r="AV20" s="30">
        <v>0.18421052631578949</v>
      </c>
      <c r="AW20" s="30">
        <v>0.27631578947368418</v>
      </c>
      <c r="AX20" s="30">
        <v>0.1710526315789474</v>
      </c>
      <c r="AY20" s="30">
        <v>0.36842105263157893</v>
      </c>
      <c r="AZ20" s="27">
        <v>0.95</v>
      </c>
      <c r="BA20" s="27">
        <v>3.44</v>
      </c>
      <c r="BB20" s="27">
        <v>2.4900000000000002</v>
      </c>
      <c r="BC20" s="27">
        <v>2.782142857142857</v>
      </c>
      <c r="BD20">
        <v>2.7821428571428579</v>
      </c>
      <c r="BE20">
        <v>6.2021612289285706</v>
      </c>
    </row>
    <row r="21" spans="1:57" x14ac:dyDescent="0.3">
      <c r="A21" s="2" t="s">
        <v>18</v>
      </c>
      <c r="B21" s="15" t="s">
        <v>708</v>
      </c>
      <c r="C21" s="15"/>
      <c r="D21" s="2"/>
      <c r="E21" s="2"/>
      <c r="F21" s="2">
        <v>3.52</v>
      </c>
      <c r="G21" s="2" t="s">
        <v>117</v>
      </c>
      <c r="H21" s="11" t="s">
        <v>541</v>
      </c>
      <c r="I21" t="s">
        <v>622</v>
      </c>
      <c r="K21" s="2"/>
      <c r="L21" s="2"/>
      <c r="M21" s="2"/>
      <c r="N21" s="25">
        <v>1</v>
      </c>
      <c r="O21" s="2">
        <v>3.9539999999999997</v>
      </c>
      <c r="P21" s="2">
        <v>3.9539999999999997</v>
      </c>
      <c r="Q21" s="2">
        <v>25.487000000000002</v>
      </c>
      <c r="R21" s="2" t="s">
        <v>440</v>
      </c>
      <c r="S21" s="2"/>
      <c r="T21" s="25">
        <v>12.939761450000001</v>
      </c>
      <c r="U21" s="25">
        <v>12.939761450000001</v>
      </c>
      <c r="V21" s="25">
        <v>12.939761450000001</v>
      </c>
      <c r="W21" s="2">
        <v>1</v>
      </c>
      <c r="X21" s="2"/>
      <c r="Y21" s="2">
        <v>2</v>
      </c>
      <c r="Z21" s="2">
        <v>2.1800000000000002</v>
      </c>
      <c r="AA21" s="2">
        <v>550</v>
      </c>
      <c r="AB21" s="2"/>
      <c r="AC21" s="2"/>
      <c r="AD21" s="2">
        <v>1</v>
      </c>
      <c r="AE21" s="2"/>
      <c r="AF21" s="2"/>
      <c r="AG21" s="2"/>
      <c r="AH21" s="2"/>
      <c r="AI21" s="2"/>
      <c r="AJ21" s="2"/>
      <c r="AO21">
        <v>18</v>
      </c>
      <c r="AP21" s="23">
        <v>198.96095988642259</v>
      </c>
      <c r="AQ21" s="23">
        <v>9.047000984653146E-2</v>
      </c>
      <c r="AR21" s="30">
        <v>2</v>
      </c>
      <c r="AS21" s="30">
        <v>3</v>
      </c>
      <c r="AT21" s="30">
        <v>1.857142857142857</v>
      </c>
      <c r="AU21" s="30">
        <v>4</v>
      </c>
      <c r="AV21" s="30">
        <v>0.18421052631578949</v>
      </c>
      <c r="AW21" s="30">
        <v>0.27631578947368418</v>
      </c>
      <c r="AX21" s="30">
        <v>0.1710526315789474</v>
      </c>
      <c r="AY21" s="30">
        <v>0.36842105263157893</v>
      </c>
      <c r="AZ21" s="27">
        <v>0.89</v>
      </c>
      <c r="BA21" s="27">
        <v>3.44</v>
      </c>
      <c r="BB21" s="27">
        <v>2.5499999999999998</v>
      </c>
      <c r="BC21" s="27">
        <v>2.777857142857143</v>
      </c>
      <c r="BD21">
        <v>2.777857142857143</v>
      </c>
      <c r="BE21">
        <v>6.1882096985714297</v>
      </c>
    </row>
    <row r="22" spans="1:57" x14ac:dyDescent="0.3">
      <c r="A22" s="2" t="s">
        <v>19</v>
      </c>
      <c r="B22" s="15" t="s">
        <v>709</v>
      </c>
      <c r="C22" s="15"/>
      <c r="D22" s="2"/>
      <c r="E22" s="2"/>
      <c r="F22" s="2">
        <v>3.46</v>
      </c>
      <c r="G22" s="2" t="s">
        <v>435</v>
      </c>
      <c r="H22" s="11" t="s">
        <v>542</v>
      </c>
      <c r="I22">
        <v>-1</v>
      </c>
      <c r="K22" s="2"/>
      <c r="L22" s="2"/>
      <c r="M22" s="2"/>
      <c r="N22" s="25">
        <v>1</v>
      </c>
      <c r="O22" s="2" t="s">
        <v>464</v>
      </c>
      <c r="P22" s="2" t="s">
        <v>464</v>
      </c>
      <c r="Q22" s="2" t="s">
        <v>464</v>
      </c>
      <c r="R22" s="2" t="s">
        <v>450</v>
      </c>
      <c r="S22" s="2"/>
      <c r="T22" s="25">
        <v>13.83861243</v>
      </c>
      <c r="U22" s="25">
        <v>13.83861243</v>
      </c>
      <c r="V22" s="25">
        <v>13.83861243</v>
      </c>
      <c r="W22" s="2"/>
      <c r="X22" s="2" t="s">
        <v>462</v>
      </c>
      <c r="Y22" s="2">
        <v>2</v>
      </c>
      <c r="Z22" s="2"/>
      <c r="AA22" s="2">
        <v>580</v>
      </c>
      <c r="AB22" s="2" t="s">
        <v>470</v>
      </c>
      <c r="AC22" s="2"/>
      <c r="AD22" s="2"/>
      <c r="AE22" s="2"/>
      <c r="AF22" s="2"/>
      <c r="AG22" s="2"/>
      <c r="AH22" s="2"/>
      <c r="AI22" s="2"/>
      <c r="AJ22" s="2"/>
      <c r="AO22">
        <v>18</v>
      </c>
      <c r="AP22" s="23">
        <v>208.2630581553295</v>
      </c>
      <c r="AQ22" s="23">
        <v>8.6429154356194082E-2</v>
      </c>
      <c r="AR22" s="30">
        <v>1.857142857142857</v>
      </c>
      <c r="AS22" s="30">
        <v>3</v>
      </c>
      <c r="AT22" s="30">
        <v>2</v>
      </c>
      <c r="AU22" s="30">
        <v>2</v>
      </c>
      <c r="AV22" s="30">
        <v>0.20967741935483869</v>
      </c>
      <c r="AW22" s="30">
        <v>0.33870967741935482</v>
      </c>
      <c r="AX22" s="30">
        <v>0.22580645161290319</v>
      </c>
      <c r="AY22" s="30">
        <v>0.22580645161290319</v>
      </c>
      <c r="AZ22" s="27">
        <v>1</v>
      </c>
      <c r="BA22" s="27">
        <v>3.44</v>
      </c>
      <c r="BB22" s="27">
        <v>2.44</v>
      </c>
      <c r="BC22" s="27">
        <v>2.8</v>
      </c>
      <c r="BD22">
        <v>2.8</v>
      </c>
      <c r="BE22">
        <v>6.2020864082142868</v>
      </c>
    </row>
    <row r="23" spans="1:57" x14ac:dyDescent="0.3">
      <c r="A23" s="2" t="s">
        <v>20</v>
      </c>
      <c r="B23" s="15" t="s">
        <v>710</v>
      </c>
      <c r="C23" s="15"/>
      <c r="D23" s="2"/>
      <c r="E23" s="2"/>
      <c r="F23" s="2">
        <v>3.43</v>
      </c>
      <c r="G23" s="2" t="s">
        <v>435</v>
      </c>
      <c r="H23" s="11" t="s">
        <v>543</v>
      </c>
      <c r="I23" t="s">
        <v>623</v>
      </c>
      <c r="K23" s="2"/>
      <c r="L23" s="2"/>
      <c r="M23" s="2"/>
      <c r="N23" s="25">
        <v>2</v>
      </c>
      <c r="O23" s="2" t="s">
        <v>464</v>
      </c>
      <c r="P23" s="2" t="s">
        <v>464</v>
      </c>
      <c r="Q23" s="2" t="s">
        <v>464</v>
      </c>
      <c r="R23" s="2" t="s">
        <v>450</v>
      </c>
      <c r="S23" s="2"/>
      <c r="T23" s="25">
        <v>13.01244535</v>
      </c>
      <c r="U23" s="25">
        <v>13.01244535</v>
      </c>
      <c r="V23" s="25">
        <v>5.6884839999999999</v>
      </c>
      <c r="W23" s="2"/>
      <c r="X23" s="2" t="s">
        <v>462</v>
      </c>
      <c r="Y23" s="2">
        <v>2</v>
      </c>
      <c r="Z23" s="2"/>
      <c r="AA23" s="2">
        <v>3660</v>
      </c>
      <c r="AB23" s="2"/>
      <c r="AC23" s="2"/>
      <c r="AD23" s="2"/>
      <c r="AE23" s="2"/>
      <c r="AF23" s="2"/>
      <c r="AG23" s="2"/>
      <c r="AH23" s="2"/>
      <c r="AI23" s="2"/>
      <c r="AJ23" s="2"/>
      <c r="AO23">
        <v>18</v>
      </c>
      <c r="AP23" s="23">
        <v>408.08048566890238</v>
      </c>
      <c r="AQ23" s="23">
        <v>8.8217891480379992E-2</v>
      </c>
      <c r="AR23" s="30">
        <v>1.857142857142857</v>
      </c>
      <c r="AS23" s="30">
        <v>3</v>
      </c>
      <c r="AT23" s="30">
        <v>2</v>
      </c>
      <c r="AU23" s="30">
        <v>2</v>
      </c>
      <c r="AV23" s="30">
        <v>0.20967741935483869</v>
      </c>
      <c r="AW23" s="30">
        <v>0.33870967741935482</v>
      </c>
      <c r="AX23" s="30">
        <v>0.22580645161290319</v>
      </c>
      <c r="AY23" s="30">
        <v>0.22580645161290319</v>
      </c>
      <c r="AZ23" s="27">
        <v>0.95</v>
      </c>
      <c r="BA23" s="27">
        <v>3.44</v>
      </c>
      <c r="BB23" s="27">
        <v>2.4900000000000002</v>
      </c>
      <c r="BC23" s="27">
        <v>2.7964285714285722</v>
      </c>
      <c r="BD23">
        <v>2.7964285714285722</v>
      </c>
      <c r="BE23">
        <v>6.1881302289285713</v>
      </c>
    </row>
    <row r="24" spans="1:57" x14ac:dyDescent="0.3">
      <c r="A24" s="2" t="s">
        <v>21</v>
      </c>
      <c r="B24" s="15" t="s">
        <v>711</v>
      </c>
      <c r="C24" s="15"/>
      <c r="D24" s="2"/>
      <c r="E24" s="2"/>
      <c r="F24" s="2">
        <v>3.3</v>
      </c>
      <c r="G24" s="2" t="s">
        <v>435</v>
      </c>
      <c r="H24" s="11" t="s">
        <v>544</v>
      </c>
      <c r="I24" t="s">
        <v>624</v>
      </c>
      <c r="K24" s="2"/>
      <c r="L24" s="2"/>
      <c r="M24" s="2"/>
      <c r="N24" s="25">
        <v>2</v>
      </c>
      <c r="O24" s="2" t="s">
        <v>464</v>
      </c>
      <c r="P24" s="2" t="s">
        <v>464</v>
      </c>
      <c r="Q24" s="2" t="s">
        <v>464</v>
      </c>
      <c r="R24" s="2" t="s">
        <v>440</v>
      </c>
      <c r="S24" s="2"/>
      <c r="T24" s="25">
        <v>13.052871550000001</v>
      </c>
      <c r="U24" s="25">
        <v>13.052871550000001</v>
      </c>
      <c r="V24" s="25">
        <v>5.7602650000000004</v>
      </c>
      <c r="W24" s="2"/>
      <c r="X24" s="2" t="s">
        <v>463</v>
      </c>
      <c r="Y24" s="2">
        <v>2</v>
      </c>
      <c r="Z24" s="2"/>
      <c r="AA24" s="2">
        <v>1130</v>
      </c>
      <c r="AB24" s="2"/>
      <c r="AC24" s="2"/>
      <c r="AD24" s="2"/>
      <c r="AE24" s="2"/>
      <c r="AF24" s="2"/>
      <c r="AG24" s="2"/>
      <c r="AH24" s="2"/>
      <c r="AI24" s="2"/>
      <c r="AJ24" s="2"/>
      <c r="AO24">
        <v>18</v>
      </c>
      <c r="AP24" s="23">
        <v>419.87909289623292</v>
      </c>
      <c r="AQ24" s="23">
        <v>8.5738967738736363E-2</v>
      </c>
      <c r="AR24" s="30">
        <v>1.857142857142857</v>
      </c>
      <c r="AS24" s="30">
        <v>3</v>
      </c>
      <c r="AT24" s="30">
        <v>2</v>
      </c>
      <c r="AU24" s="30">
        <v>2</v>
      </c>
      <c r="AV24" s="30">
        <v>0.20967741935483869</v>
      </c>
      <c r="AW24" s="30">
        <v>0.33870967741935482</v>
      </c>
      <c r="AX24" s="30">
        <v>0.22580645161290319</v>
      </c>
      <c r="AY24" s="30">
        <v>0.22580645161290319</v>
      </c>
      <c r="AZ24" s="27">
        <v>0.89</v>
      </c>
      <c r="BA24" s="27">
        <v>3.44</v>
      </c>
      <c r="BB24" s="27">
        <v>2.5499999999999998</v>
      </c>
      <c r="BC24" s="27">
        <v>2.7921428571428568</v>
      </c>
      <c r="BD24">
        <v>2.7921428571428568</v>
      </c>
      <c r="BE24">
        <v>6.1741786985714304</v>
      </c>
    </row>
    <row r="25" spans="1:57" x14ac:dyDescent="0.3">
      <c r="A25" s="2" t="s">
        <v>22</v>
      </c>
      <c r="B25" s="15" t="s">
        <v>880</v>
      </c>
      <c r="C25" s="15"/>
      <c r="D25" s="2"/>
      <c r="E25" s="2"/>
      <c r="F25" s="2">
        <v>2.74</v>
      </c>
      <c r="G25" s="2" t="s">
        <v>213</v>
      </c>
      <c r="H25" s="34" t="s">
        <v>545</v>
      </c>
      <c r="I25" t="s">
        <v>625</v>
      </c>
      <c r="K25" s="2"/>
      <c r="L25" s="2"/>
      <c r="M25" s="2"/>
      <c r="N25" s="25">
        <v>0</v>
      </c>
      <c r="O25" s="2"/>
      <c r="P25" s="2"/>
      <c r="Q25" s="2"/>
      <c r="R25" s="2"/>
      <c r="S25" s="2"/>
      <c r="T25" s="25">
        <v>0</v>
      </c>
      <c r="U25" s="25"/>
      <c r="V25" s="25"/>
      <c r="W25" s="2">
        <v>1</v>
      </c>
      <c r="X25" s="2"/>
      <c r="Y25" s="2" t="s">
        <v>464</v>
      </c>
      <c r="Z25" s="2"/>
      <c r="AA25" s="2">
        <v>38.960999999999999</v>
      </c>
      <c r="AB25" s="2" t="s">
        <v>465</v>
      </c>
      <c r="AC25" s="2"/>
      <c r="AD25" s="2"/>
      <c r="AE25" s="2"/>
      <c r="AF25" s="2">
        <v>1</v>
      </c>
      <c r="AG25" s="2">
        <v>1</v>
      </c>
      <c r="AH25" s="2"/>
      <c r="AI25" s="2"/>
      <c r="AJ25" s="2"/>
      <c r="AK25" s="2">
        <v>1</v>
      </c>
      <c r="AO25">
        <v>18</v>
      </c>
      <c r="AP25" s="23">
        <v>0</v>
      </c>
      <c r="AQ25" s="23"/>
      <c r="AR25" s="30">
        <v>1.871428571428571</v>
      </c>
      <c r="AS25" s="30">
        <v>3.1428571428571428</v>
      </c>
      <c r="AT25" s="30">
        <v>2.714285714285714</v>
      </c>
      <c r="AU25" s="30">
        <v>3.2</v>
      </c>
      <c r="AV25" s="30">
        <v>0.17124183006535951</v>
      </c>
      <c r="AW25" s="30">
        <v>0.28758169934640521</v>
      </c>
      <c r="AX25" s="30">
        <v>0.2483660130718954</v>
      </c>
      <c r="AY25" s="30">
        <v>0.29281045751633977</v>
      </c>
      <c r="AZ25" s="27">
        <v>1.6</v>
      </c>
      <c r="BA25" s="27">
        <v>3.44</v>
      </c>
      <c r="BB25" s="27">
        <v>1.84</v>
      </c>
      <c r="BC25" s="27">
        <v>2.9058571428571431</v>
      </c>
      <c r="BD25">
        <v>2.9058571428571431</v>
      </c>
      <c r="BE25">
        <v>6.2676757950000006</v>
      </c>
    </row>
    <row r="26" spans="1:57" x14ac:dyDescent="0.3">
      <c r="A26" s="2" t="s">
        <v>23</v>
      </c>
      <c r="B26" s="15" t="s">
        <v>881</v>
      </c>
      <c r="C26" s="15"/>
      <c r="D26" s="2"/>
      <c r="E26" s="2"/>
      <c r="F26" s="2">
        <v>2.74</v>
      </c>
      <c r="G26" s="2" t="s">
        <v>213</v>
      </c>
      <c r="H26" s="34" t="s">
        <v>545</v>
      </c>
      <c r="I26" t="s">
        <v>625</v>
      </c>
      <c r="K26" s="2"/>
      <c r="L26" s="2"/>
      <c r="M26" s="2"/>
      <c r="N26" s="25">
        <v>0</v>
      </c>
      <c r="O26" s="2"/>
      <c r="P26" s="2"/>
      <c r="Q26" s="2"/>
      <c r="R26" s="2"/>
      <c r="S26" s="2"/>
      <c r="T26" s="25">
        <v>0</v>
      </c>
      <c r="U26" s="25"/>
      <c r="V26" s="25"/>
      <c r="W26" s="2">
        <v>1</v>
      </c>
      <c r="X26" s="2"/>
      <c r="Y26" s="2" t="s">
        <v>464</v>
      </c>
      <c r="Z26" s="2"/>
      <c r="AA26" s="2">
        <v>50.949000000000005</v>
      </c>
      <c r="AB26" s="2"/>
      <c r="AC26" s="2"/>
      <c r="AD26" s="2"/>
      <c r="AE26" s="2"/>
      <c r="AF26" s="2">
        <v>1</v>
      </c>
      <c r="AG26" s="2">
        <v>1</v>
      </c>
      <c r="AH26" s="2"/>
      <c r="AI26" s="2"/>
      <c r="AJ26" s="2"/>
      <c r="AK26" s="2">
        <v>1</v>
      </c>
      <c r="AO26">
        <v>18</v>
      </c>
      <c r="AP26" s="23">
        <v>0</v>
      </c>
      <c r="AQ26" s="23"/>
      <c r="AR26" s="30">
        <v>1.8678571428571431</v>
      </c>
      <c r="AS26" s="30">
        <v>3.1428571428571428</v>
      </c>
      <c r="AT26" s="30">
        <v>2.714285714285714</v>
      </c>
      <c r="AU26" s="30">
        <v>3.15</v>
      </c>
      <c r="AV26" s="30">
        <v>0.1717569786535304</v>
      </c>
      <c r="AW26" s="30">
        <v>0.28899835796387519</v>
      </c>
      <c r="AX26" s="30">
        <v>0.24958949096880129</v>
      </c>
      <c r="AY26" s="30">
        <v>0.28965517241379313</v>
      </c>
      <c r="AZ26" s="27">
        <v>1.6</v>
      </c>
      <c r="BA26" s="27">
        <v>3.44</v>
      </c>
      <c r="BB26" s="27">
        <v>1.84</v>
      </c>
      <c r="BC26" s="27">
        <v>2.903142857142857</v>
      </c>
      <c r="BD26">
        <v>2.903142857142857</v>
      </c>
      <c r="BE26">
        <v>6.2658828646428582</v>
      </c>
    </row>
    <row r="27" spans="1:57" x14ac:dyDescent="0.3">
      <c r="A27" s="2" t="s">
        <v>24</v>
      </c>
      <c r="B27" s="15" t="s">
        <v>882</v>
      </c>
      <c r="C27" s="15"/>
      <c r="D27" s="2"/>
      <c r="E27" s="2"/>
      <c r="F27" s="2">
        <v>2.75</v>
      </c>
      <c r="G27" s="2" t="s">
        <v>213</v>
      </c>
      <c r="H27" s="34" t="s">
        <v>545</v>
      </c>
      <c r="I27" t="s">
        <v>625</v>
      </c>
      <c r="K27" s="2"/>
      <c r="L27" s="2"/>
      <c r="M27" s="2"/>
      <c r="N27" s="25">
        <v>0</v>
      </c>
      <c r="O27" s="2"/>
      <c r="P27" s="2"/>
      <c r="Q27" s="2"/>
      <c r="R27" s="2"/>
      <c r="S27" s="2"/>
      <c r="T27" s="25">
        <v>0</v>
      </c>
      <c r="U27" s="25"/>
      <c r="V27" s="25"/>
      <c r="W27" s="2">
        <v>1</v>
      </c>
      <c r="X27" s="2"/>
      <c r="Y27" s="2" t="s">
        <v>464</v>
      </c>
      <c r="Z27" s="2"/>
      <c r="AA27" s="2">
        <v>30.303000000000001</v>
      </c>
      <c r="AB27" s="2"/>
      <c r="AC27" s="2"/>
      <c r="AD27" s="2"/>
      <c r="AE27" s="2"/>
      <c r="AF27" s="2">
        <v>1</v>
      </c>
      <c r="AG27" s="2">
        <v>1</v>
      </c>
      <c r="AH27" s="2"/>
      <c r="AI27" s="2"/>
      <c r="AJ27" s="2"/>
      <c r="AK27" s="2">
        <v>1</v>
      </c>
      <c r="AO27">
        <v>18</v>
      </c>
      <c r="AP27" s="23">
        <v>0</v>
      </c>
      <c r="AQ27" s="23"/>
      <c r="AR27" s="30">
        <v>1.8642857142857141</v>
      </c>
      <c r="AS27" s="30">
        <v>3.1428571428571428</v>
      </c>
      <c r="AT27" s="30">
        <v>2.714285714285714</v>
      </c>
      <c r="AU27" s="30">
        <v>3.1</v>
      </c>
      <c r="AV27" s="30">
        <v>0.17227722772277229</v>
      </c>
      <c r="AW27" s="30">
        <v>0.29042904290429039</v>
      </c>
      <c r="AX27" s="30">
        <v>0.25082508250825092</v>
      </c>
      <c r="AY27" s="30">
        <v>0.28646864686468648</v>
      </c>
      <c r="AZ27" s="27">
        <v>1.6</v>
      </c>
      <c r="BA27" s="27">
        <v>3.44</v>
      </c>
      <c r="BB27" s="27">
        <v>1.84</v>
      </c>
      <c r="BC27" s="27">
        <v>2.9004285714285709</v>
      </c>
      <c r="BD27">
        <v>2.9004285714285718</v>
      </c>
      <c r="BE27">
        <v>6.2640899342857157</v>
      </c>
    </row>
    <row r="28" spans="1:57" x14ac:dyDescent="0.3">
      <c r="A28" s="2" t="s">
        <v>25</v>
      </c>
      <c r="B28" s="15" t="s">
        <v>712</v>
      </c>
      <c r="C28" s="15"/>
      <c r="D28" s="2"/>
      <c r="E28" s="2"/>
      <c r="F28" s="2">
        <v>2.88</v>
      </c>
      <c r="G28" s="2" t="s">
        <v>213</v>
      </c>
      <c r="H28" s="11" t="s">
        <v>545</v>
      </c>
      <c r="I28" t="s">
        <v>625</v>
      </c>
      <c r="K28" s="2"/>
      <c r="L28" s="2"/>
      <c r="M28" s="2"/>
      <c r="N28" s="25">
        <v>1</v>
      </c>
      <c r="O28" s="2">
        <v>5.4960000000000004</v>
      </c>
      <c r="P28" s="2">
        <v>5.4960000000000004</v>
      </c>
      <c r="Q28" s="2">
        <v>25.55</v>
      </c>
      <c r="R28" s="2" t="s">
        <v>450</v>
      </c>
      <c r="S28" s="2"/>
      <c r="T28" s="25">
        <v>12.868820120000001</v>
      </c>
      <c r="U28" s="25">
        <v>12.868820120000001</v>
      </c>
      <c r="V28" s="25">
        <v>12.868820120000001</v>
      </c>
      <c r="W28" s="2">
        <v>1</v>
      </c>
      <c r="X28" s="2"/>
      <c r="Y28" s="2">
        <v>4</v>
      </c>
      <c r="Z28" s="2"/>
      <c r="AA28" s="2">
        <v>25.308</v>
      </c>
      <c r="AB28" s="2"/>
      <c r="AC28" s="2"/>
      <c r="AD28" s="2"/>
      <c r="AE28" s="2"/>
      <c r="AF28" s="2">
        <v>1</v>
      </c>
      <c r="AG28" s="2">
        <v>1</v>
      </c>
      <c r="AH28" s="2"/>
      <c r="AI28" s="2"/>
      <c r="AJ28" s="2"/>
      <c r="AK28">
        <v>1</v>
      </c>
      <c r="AO28">
        <v>18</v>
      </c>
      <c r="AP28" s="23">
        <v>197.4403766939285</v>
      </c>
      <c r="AQ28" s="23">
        <v>9.1166762854710051E-2</v>
      </c>
      <c r="AR28" s="30">
        <v>1.857142857142857</v>
      </c>
      <c r="AS28" s="30">
        <v>3.1428571428571428</v>
      </c>
      <c r="AT28" s="30">
        <v>2.714285714285714</v>
      </c>
      <c r="AU28" s="30">
        <v>3</v>
      </c>
      <c r="AV28" s="30">
        <v>0.17333333333333331</v>
      </c>
      <c r="AW28" s="30">
        <v>0.29333333333333328</v>
      </c>
      <c r="AX28" s="30">
        <v>0.25333333333333341</v>
      </c>
      <c r="AY28" s="30">
        <v>0.28000000000000003</v>
      </c>
      <c r="AZ28" s="27">
        <v>1.6</v>
      </c>
      <c r="BA28" s="27">
        <v>3.44</v>
      </c>
      <c r="BB28" s="27">
        <v>1.84</v>
      </c>
      <c r="BC28" s="27">
        <v>2.895</v>
      </c>
      <c r="BD28">
        <v>2.895</v>
      </c>
      <c r="BE28">
        <v>6.260504073571429</v>
      </c>
    </row>
    <row r="29" spans="1:57" x14ac:dyDescent="0.3">
      <c r="A29" s="2" t="s">
        <v>26</v>
      </c>
      <c r="B29" s="15" t="s">
        <v>883</v>
      </c>
      <c r="C29" s="15"/>
      <c r="D29" s="2"/>
      <c r="E29" s="2"/>
      <c r="F29" s="2">
        <v>2.91</v>
      </c>
      <c r="G29" s="2" t="s">
        <v>213</v>
      </c>
      <c r="H29" s="34" t="s">
        <v>545</v>
      </c>
      <c r="I29" t="s">
        <v>625</v>
      </c>
      <c r="K29" s="2"/>
      <c r="L29" s="2"/>
      <c r="M29" s="2"/>
      <c r="N29" s="25">
        <v>0</v>
      </c>
      <c r="O29" s="2"/>
      <c r="P29" s="2"/>
      <c r="Q29" s="2"/>
      <c r="R29" s="2"/>
      <c r="S29" s="2"/>
      <c r="T29" s="25">
        <v>0</v>
      </c>
      <c r="U29" s="25"/>
      <c r="V29" s="25"/>
      <c r="W29" s="2">
        <v>1</v>
      </c>
      <c r="X29" s="2"/>
      <c r="Y29" s="2" t="s">
        <v>464</v>
      </c>
      <c r="Z29" s="2"/>
      <c r="AA29" s="2">
        <v>9.3239999999999998</v>
      </c>
      <c r="AB29" s="2"/>
      <c r="AC29" s="2"/>
      <c r="AD29" s="2"/>
      <c r="AE29" s="2"/>
      <c r="AF29" s="2">
        <v>1</v>
      </c>
      <c r="AG29" s="2">
        <v>1</v>
      </c>
      <c r="AH29" s="2"/>
      <c r="AI29" s="2"/>
      <c r="AJ29" s="2"/>
      <c r="AK29">
        <v>1</v>
      </c>
      <c r="AO29">
        <v>18</v>
      </c>
      <c r="AP29" s="23">
        <v>0</v>
      </c>
      <c r="AQ29" s="23"/>
      <c r="AR29" s="30">
        <v>1.8642857142857141</v>
      </c>
      <c r="AS29" s="30">
        <v>3.1428571428571428</v>
      </c>
      <c r="AT29" s="30">
        <v>2.7</v>
      </c>
      <c r="AU29" s="30">
        <v>3</v>
      </c>
      <c r="AV29" s="30">
        <v>0.1741160773849233</v>
      </c>
      <c r="AW29" s="30">
        <v>0.29352901934623082</v>
      </c>
      <c r="AX29" s="30">
        <v>0.25216811207471651</v>
      </c>
      <c r="AY29" s="30">
        <v>0.28018679119412943</v>
      </c>
      <c r="AZ29" s="27">
        <v>1.54</v>
      </c>
      <c r="BA29" s="27">
        <v>3.44</v>
      </c>
      <c r="BB29" s="27">
        <v>1.9</v>
      </c>
      <c r="BC29" s="27">
        <v>2.894571428571429</v>
      </c>
      <c r="BD29">
        <v>2.894571428571429</v>
      </c>
      <c r="BE29">
        <v>6.2577448164285716</v>
      </c>
    </row>
    <row r="30" spans="1:57" x14ac:dyDescent="0.3">
      <c r="A30" s="2" t="s">
        <v>8</v>
      </c>
      <c r="B30" s="15" t="s">
        <v>698</v>
      </c>
      <c r="C30" s="15"/>
      <c r="D30" s="2" t="s">
        <v>680</v>
      </c>
      <c r="E30" s="2" t="s">
        <v>1071</v>
      </c>
      <c r="F30" s="2">
        <v>2.73</v>
      </c>
      <c r="G30" s="2" t="s">
        <v>213</v>
      </c>
      <c r="H30" s="11" t="s">
        <v>534</v>
      </c>
      <c r="I30" t="s">
        <v>616</v>
      </c>
      <c r="K30" s="2"/>
      <c r="L30" s="2"/>
      <c r="M30" s="2"/>
      <c r="N30" s="25">
        <v>30</v>
      </c>
      <c r="O30" s="2"/>
      <c r="P30" s="2"/>
      <c r="Q30" s="2"/>
      <c r="R30" s="2"/>
      <c r="S30" s="2"/>
      <c r="T30" s="25">
        <v>10.59112378</v>
      </c>
      <c r="U30" s="25">
        <v>10.784736629999999</v>
      </c>
      <c r="V30" s="25">
        <v>10.486176179999999</v>
      </c>
      <c r="W30" s="2">
        <v>1</v>
      </c>
      <c r="X30" s="2"/>
      <c r="Y30" s="2" t="s">
        <v>464</v>
      </c>
      <c r="Z30" s="2"/>
      <c r="AA30" s="2">
        <v>0</v>
      </c>
      <c r="AB30" s="2"/>
      <c r="AC30" s="2"/>
      <c r="AD30" s="2"/>
      <c r="AE30" s="2"/>
      <c r="AF30" s="2">
        <v>1</v>
      </c>
      <c r="AG30" s="2">
        <v>1</v>
      </c>
      <c r="AH30" s="2"/>
      <c r="AI30" s="2"/>
      <c r="AJ30" s="2"/>
      <c r="AK30">
        <v>1</v>
      </c>
      <c r="AO30">
        <v>4</v>
      </c>
      <c r="AP30" s="23">
        <v>1182.741260108548</v>
      </c>
      <c r="AQ30" s="23">
        <v>0.1014592151701775</v>
      </c>
      <c r="AR30" s="30">
        <v>2</v>
      </c>
      <c r="AS30" s="30">
        <v>2.666666666666667</v>
      </c>
      <c r="AT30" s="30">
        <v>0.66666666666666663</v>
      </c>
      <c r="AU30" s="30">
        <v>0</v>
      </c>
      <c r="AV30" s="30">
        <v>0.375</v>
      </c>
      <c r="AW30" s="30">
        <v>0.5</v>
      </c>
      <c r="AX30" s="30">
        <v>0.125</v>
      </c>
      <c r="AY30" s="30">
        <v>0</v>
      </c>
      <c r="AZ30" s="27">
        <v>1.54</v>
      </c>
      <c r="BA30" s="27">
        <v>3.44</v>
      </c>
      <c r="BB30" s="27">
        <v>1.9</v>
      </c>
      <c r="BC30" s="27">
        <v>2.8066666666666671</v>
      </c>
      <c r="BD30">
        <v>2.8066666666666662</v>
      </c>
      <c r="BE30">
        <v>6.1769976</v>
      </c>
    </row>
    <row r="31" spans="1:57" x14ac:dyDescent="0.3">
      <c r="A31" s="2" t="s">
        <v>10</v>
      </c>
      <c r="B31" s="15" t="s">
        <v>699</v>
      </c>
      <c r="C31" s="15"/>
      <c r="D31" s="2"/>
      <c r="E31" s="2"/>
      <c r="F31" s="2">
        <v>3.9</v>
      </c>
      <c r="G31" s="2" t="s">
        <v>134</v>
      </c>
      <c r="H31" s="11" t="s">
        <v>535</v>
      </c>
      <c r="I31">
        <v>-1</v>
      </c>
      <c r="K31" s="2"/>
      <c r="L31" s="2"/>
      <c r="M31" s="2"/>
      <c r="N31" s="25">
        <v>1</v>
      </c>
      <c r="O31" s="2">
        <v>3.8849999999999998</v>
      </c>
      <c r="P31" s="2">
        <v>3.8849999999999998</v>
      </c>
      <c r="Q31" s="2">
        <v>11.12</v>
      </c>
      <c r="R31" s="2" t="s">
        <v>439</v>
      </c>
      <c r="S31" s="2"/>
      <c r="T31" s="25">
        <v>3.9103940000000001</v>
      </c>
      <c r="U31" s="25">
        <v>3.9103940000000001</v>
      </c>
      <c r="V31" s="25">
        <v>11.314458</v>
      </c>
      <c r="W31" s="2" t="s">
        <v>464</v>
      </c>
      <c r="X31" s="2"/>
      <c r="Y31" s="2">
        <v>2</v>
      </c>
      <c r="Z31" s="2" t="s">
        <v>464</v>
      </c>
      <c r="AA31" s="2" t="s">
        <v>464</v>
      </c>
      <c r="AB31" s="2"/>
      <c r="AC31" s="2"/>
      <c r="AD31" s="2"/>
      <c r="AE31" s="2"/>
      <c r="AF31" s="2"/>
      <c r="AG31" s="2" t="s">
        <v>464</v>
      </c>
      <c r="AH31" s="2"/>
      <c r="AI31" s="2"/>
      <c r="AJ31" s="2"/>
      <c r="AK31" t="s">
        <v>464</v>
      </c>
      <c r="AO31">
        <v>14</v>
      </c>
      <c r="AP31" s="23">
        <v>173.0114278564659</v>
      </c>
      <c r="AQ31" s="23">
        <v>8.0919510193365449E-2</v>
      </c>
      <c r="AR31" s="30">
        <v>1.9090909090909089</v>
      </c>
      <c r="AS31" s="30">
        <v>2.545454545454545</v>
      </c>
      <c r="AT31" s="30">
        <v>0.63636363636363635</v>
      </c>
      <c r="AU31" s="30">
        <v>2.545454545454545</v>
      </c>
      <c r="AV31" s="30">
        <v>0.25</v>
      </c>
      <c r="AW31" s="30">
        <v>0.33333333333333331</v>
      </c>
      <c r="AX31" s="30">
        <v>8.3333333333333329E-2</v>
      </c>
      <c r="AY31" s="30">
        <v>0.33333333333333331</v>
      </c>
      <c r="AZ31" s="27">
        <v>0.82</v>
      </c>
      <c r="BA31" s="27">
        <v>3.44</v>
      </c>
      <c r="BB31" s="27">
        <v>2.62</v>
      </c>
      <c r="BC31" s="27">
        <v>2.6363636363636358</v>
      </c>
      <c r="BD31">
        <v>2.6363636363636371</v>
      </c>
      <c r="BE31">
        <v>6.0044088459090901</v>
      </c>
    </row>
    <row r="32" spans="1:57" x14ac:dyDescent="0.3">
      <c r="A32" s="2" t="s">
        <v>11</v>
      </c>
      <c r="B32" s="15" t="s">
        <v>700</v>
      </c>
      <c r="C32" s="15"/>
      <c r="D32" s="2"/>
      <c r="E32" s="2"/>
      <c r="F32" s="2">
        <v>3.5</v>
      </c>
      <c r="G32" s="2" t="s">
        <v>134</v>
      </c>
      <c r="H32" s="11">
        <v>-1</v>
      </c>
      <c r="I32">
        <v>-1</v>
      </c>
      <c r="J32" s="11" t="s">
        <v>1148</v>
      </c>
      <c r="K32" s="2"/>
      <c r="L32" s="2"/>
      <c r="M32" s="2"/>
      <c r="N32" s="25">
        <v>0</v>
      </c>
      <c r="O32" s="2">
        <v>3.8839999999999999</v>
      </c>
      <c r="P32" s="2">
        <v>3.8839999999999999</v>
      </c>
      <c r="Q32" s="2">
        <v>11.12</v>
      </c>
      <c r="R32" s="2" t="s">
        <v>439</v>
      </c>
      <c r="S32" s="2"/>
      <c r="T32" s="25">
        <v>0</v>
      </c>
      <c r="U32" s="25"/>
      <c r="V32" s="25"/>
      <c r="W32" s="2" t="s">
        <v>464</v>
      </c>
      <c r="X32" s="2"/>
      <c r="Y32" s="2">
        <v>2</v>
      </c>
      <c r="Z32" s="2" t="s">
        <v>464</v>
      </c>
      <c r="AA32" s="2" t="s">
        <v>464</v>
      </c>
      <c r="AB32" s="2"/>
      <c r="AC32" s="2"/>
      <c r="AD32" s="2"/>
      <c r="AE32" s="2"/>
      <c r="AF32" s="2"/>
      <c r="AG32" s="2" t="s">
        <v>464</v>
      </c>
      <c r="AH32" s="2"/>
      <c r="AI32" s="2"/>
      <c r="AJ32" s="2"/>
      <c r="AK32" t="s">
        <v>464</v>
      </c>
      <c r="AO32">
        <v>14</v>
      </c>
      <c r="AP32" s="23">
        <v>0</v>
      </c>
      <c r="AQ32" s="23"/>
      <c r="AR32" s="30">
        <v>1.9090909090909089</v>
      </c>
      <c r="AS32" s="30">
        <v>2.545454545454545</v>
      </c>
      <c r="AT32" s="30">
        <v>0.54545454545454541</v>
      </c>
      <c r="AU32" s="30">
        <v>2.8181818181818179</v>
      </c>
      <c r="AV32" s="30">
        <v>0.2441860465116279</v>
      </c>
      <c r="AW32" s="30">
        <v>0.32558139534883718</v>
      </c>
      <c r="AX32" s="30">
        <v>6.9767441860465115E-2</v>
      </c>
      <c r="AY32" s="30">
        <v>0.3604651162790698</v>
      </c>
      <c r="AZ32" s="27">
        <v>0.82</v>
      </c>
      <c r="BA32" s="27">
        <v>3.44</v>
      </c>
      <c r="BB32" s="27">
        <v>2.62</v>
      </c>
      <c r="BC32" s="27">
        <v>2.6390909090909092</v>
      </c>
      <c r="BD32">
        <v>2.6390909090909092</v>
      </c>
      <c r="BE32">
        <v>5.9791810459090904</v>
      </c>
    </row>
    <row r="33" spans="1:57" x14ac:dyDescent="0.3">
      <c r="A33" s="2" t="s">
        <v>12</v>
      </c>
      <c r="B33" s="15" t="s">
        <v>701</v>
      </c>
      <c r="C33" s="15"/>
      <c r="D33" s="2"/>
      <c r="E33" s="2"/>
      <c r="F33" s="2">
        <v>3.8</v>
      </c>
      <c r="G33" s="2" t="s">
        <v>134</v>
      </c>
      <c r="H33" s="11">
        <v>-1</v>
      </c>
      <c r="I33">
        <v>-1</v>
      </c>
      <c r="J33" s="11" t="s">
        <v>1149</v>
      </c>
      <c r="K33" s="2"/>
      <c r="L33" s="2"/>
      <c r="M33" s="2"/>
      <c r="N33" s="25">
        <v>0</v>
      </c>
      <c r="O33" s="2">
        <v>3.8460000000000001</v>
      </c>
      <c r="P33" s="2">
        <v>3.8460000000000001</v>
      </c>
      <c r="Q33" s="2">
        <v>11.1</v>
      </c>
      <c r="R33" s="2" t="s">
        <v>439</v>
      </c>
      <c r="S33" s="2"/>
      <c r="T33" s="25">
        <v>0</v>
      </c>
      <c r="U33" s="25"/>
      <c r="V33" s="25"/>
      <c r="W33" s="2" t="s">
        <v>464</v>
      </c>
      <c r="X33" s="2"/>
      <c r="Y33" s="2">
        <v>2</v>
      </c>
      <c r="Z33" s="2" t="s">
        <v>464</v>
      </c>
      <c r="AA33" s="2" t="s">
        <v>464</v>
      </c>
      <c r="AB33" s="2"/>
      <c r="AC33" s="2"/>
      <c r="AD33" s="2"/>
      <c r="AE33" s="2"/>
      <c r="AF33" s="2"/>
      <c r="AG33" s="2" t="s">
        <v>464</v>
      </c>
      <c r="AH33" s="2"/>
      <c r="AI33" s="2"/>
      <c r="AJ33" s="2"/>
      <c r="AK33" t="s">
        <v>464</v>
      </c>
      <c r="AO33">
        <v>14</v>
      </c>
      <c r="AP33" s="23">
        <v>0</v>
      </c>
      <c r="AQ33" s="23"/>
      <c r="AR33" s="30">
        <v>1.9090909090909089</v>
      </c>
      <c r="AS33" s="30">
        <v>2.545454545454545</v>
      </c>
      <c r="AT33" s="30">
        <v>0.54545454545454541</v>
      </c>
      <c r="AU33" s="30">
        <v>2.9090909090909092</v>
      </c>
      <c r="AV33" s="30">
        <v>0.2413793103448276</v>
      </c>
      <c r="AW33" s="30">
        <v>0.32183908045977011</v>
      </c>
      <c r="AX33" s="30">
        <v>6.8965517241379309E-2</v>
      </c>
      <c r="AY33" s="30">
        <v>0.36781609195402298</v>
      </c>
      <c r="AZ33" s="27">
        <v>0.82</v>
      </c>
      <c r="BA33" s="27">
        <v>3.44</v>
      </c>
      <c r="BB33" s="27">
        <v>2.62</v>
      </c>
      <c r="BC33" s="27">
        <v>2.64</v>
      </c>
      <c r="BD33">
        <v>2.64</v>
      </c>
      <c r="BE33">
        <v>5.9811382595454541</v>
      </c>
    </row>
    <row r="34" spans="1:57" x14ac:dyDescent="0.3">
      <c r="A34" s="2" t="s">
        <v>13</v>
      </c>
      <c r="B34" s="15" t="s">
        <v>702</v>
      </c>
      <c r="C34" s="15"/>
      <c r="D34" s="2"/>
      <c r="E34" s="2"/>
      <c r="F34" s="2">
        <v>3.8</v>
      </c>
      <c r="G34" s="2" t="s">
        <v>134</v>
      </c>
      <c r="H34" s="11">
        <v>-1</v>
      </c>
      <c r="I34">
        <v>-1</v>
      </c>
      <c r="J34" t="s">
        <v>1151</v>
      </c>
      <c r="K34" s="2"/>
      <c r="L34" s="2"/>
      <c r="M34" s="2"/>
      <c r="N34" s="25">
        <v>0</v>
      </c>
      <c r="O34" s="2">
        <v>3.8420000000000001</v>
      </c>
      <c r="P34" s="2">
        <v>3.8420000000000001</v>
      </c>
      <c r="Q34" s="2">
        <v>11.11</v>
      </c>
      <c r="R34" s="2" t="s">
        <v>439</v>
      </c>
      <c r="S34" s="2"/>
      <c r="T34" s="25">
        <v>0</v>
      </c>
      <c r="U34" s="25"/>
      <c r="V34" s="25"/>
      <c r="W34" s="2" t="s">
        <v>464</v>
      </c>
      <c r="X34" s="2"/>
      <c r="Y34" s="2">
        <v>2</v>
      </c>
      <c r="Z34" s="2" t="s">
        <v>464</v>
      </c>
      <c r="AA34" s="2" t="s">
        <v>464</v>
      </c>
      <c r="AB34" s="2"/>
      <c r="AC34" s="2"/>
      <c r="AD34" s="2"/>
      <c r="AE34" s="2"/>
      <c r="AF34" s="2"/>
      <c r="AG34" s="2" t="s">
        <v>464</v>
      </c>
      <c r="AH34" s="2"/>
      <c r="AI34" s="2"/>
      <c r="AJ34" s="2"/>
      <c r="AK34" t="s">
        <v>464</v>
      </c>
      <c r="AO34">
        <v>14</v>
      </c>
      <c r="AP34" s="23">
        <v>0</v>
      </c>
      <c r="AQ34" s="23"/>
      <c r="AR34" s="30">
        <v>1.9090909090909089</v>
      </c>
      <c r="AS34" s="30">
        <v>2.545454545454545</v>
      </c>
      <c r="AT34" s="30">
        <v>0.54545454545454541</v>
      </c>
      <c r="AU34" s="30">
        <v>3.0909090909090908</v>
      </c>
      <c r="AV34" s="30">
        <v>0.2359550561797753</v>
      </c>
      <c r="AW34" s="30">
        <v>0.3146067415730337</v>
      </c>
      <c r="AX34" s="30">
        <v>6.7415730337078636E-2</v>
      </c>
      <c r="AY34" s="30">
        <v>0.38202247191011229</v>
      </c>
      <c r="AZ34" s="27">
        <v>0.82</v>
      </c>
      <c r="BA34" s="27">
        <v>3.44</v>
      </c>
      <c r="BB34" s="27">
        <v>2.62</v>
      </c>
      <c r="BC34" s="27">
        <v>2.642727272727273</v>
      </c>
      <c r="BD34">
        <v>2.642727272727273</v>
      </c>
      <c r="BE34">
        <v>5.9894662913636356</v>
      </c>
    </row>
    <row r="35" spans="1:57" x14ac:dyDescent="0.3">
      <c r="A35" s="2" t="s">
        <v>30</v>
      </c>
      <c r="B35" s="15" t="s">
        <v>713</v>
      </c>
      <c r="C35" s="15"/>
      <c r="D35" s="2"/>
      <c r="E35" s="2"/>
      <c r="F35" s="2">
        <v>3.36</v>
      </c>
      <c r="G35" s="2" t="s">
        <v>29</v>
      </c>
      <c r="H35" s="11">
        <v>-1</v>
      </c>
      <c r="I35" t="s">
        <v>626</v>
      </c>
      <c r="K35" s="2"/>
      <c r="L35" s="2"/>
      <c r="M35" s="2"/>
      <c r="N35" s="25">
        <v>0</v>
      </c>
      <c r="O35" s="2">
        <v>5.4324000000000003</v>
      </c>
      <c r="P35" s="2">
        <v>5.4151999999999996</v>
      </c>
      <c r="Q35" s="2">
        <v>40.78</v>
      </c>
      <c r="R35" s="2"/>
      <c r="S35" s="2"/>
      <c r="T35" s="25">
        <v>0</v>
      </c>
      <c r="U35" s="25"/>
      <c r="V35" s="25"/>
      <c r="W35" s="2" t="s">
        <v>464</v>
      </c>
      <c r="X35" s="2"/>
      <c r="Y35" s="2" t="s">
        <v>464</v>
      </c>
      <c r="Z35" s="2"/>
      <c r="AA35" s="2">
        <v>0</v>
      </c>
      <c r="AB35" s="2" t="s">
        <v>471</v>
      </c>
      <c r="AC35" s="2"/>
      <c r="AD35" s="2"/>
      <c r="AE35" s="2"/>
      <c r="AF35" s="2"/>
      <c r="AG35" s="2">
        <v>1</v>
      </c>
      <c r="AH35" s="2"/>
      <c r="AI35" s="2"/>
      <c r="AJ35" s="2"/>
      <c r="AK35">
        <v>1</v>
      </c>
      <c r="AO35">
        <v>30</v>
      </c>
      <c r="AP35" s="23">
        <v>0</v>
      </c>
      <c r="AQ35" s="23"/>
      <c r="AR35" s="30">
        <v>2</v>
      </c>
      <c r="AS35" s="30">
        <v>3</v>
      </c>
      <c r="AT35" s="30">
        <v>2</v>
      </c>
      <c r="AU35" s="30">
        <v>2.333333333333333</v>
      </c>
      <c r="AV35" s="30">
        <v>0.2142857142857143</v>
      </c>
      <c r="AW35" s="30">
        <v>0.3214285714285714</v>
      </c>
      <c r="AX35" s="30">
        <v>0.2142857142857143</v>
      </c>
      <c r="AY35" s="30">
        <v>0.25</v>
      </c>
      <c r="AZ35" s="27">
        <v>1</v>
      </c>
      <c r="BA35" s="27">
        <v>3.44</v>
      </c>
      <c r="BB35" s="27">
        <v>2.44</v>
      </c>
      <c r="BC35" s="27">
        <v>2.7850000000000001</v>
      </c>
      <c r="BD35">
        <v>2.7850000000000001</v>
      </c>
      <c r="BE35">
        <v>6.1010684060416667</v>
      </c>
    </row>
    <row r="36" spans="1:57" x14ac:dyDescent="0.3">
      <c r="A36" s="2" t="s">
        <v>31</v>
      </c>
      <c r="B36" s="15" t="s">
        <v>714</v>
      </c>
      <c r="C36" s="15"/>
      <c r="D36" s="2"/>
      <c r="E36" s="2"/>
      <c r="F36" s="2">
        <v>3.02</v>
      </c>
      <c r="G36" s="2" t="s">
        <v>29</v>
      </c>
      <c r="H36" s="11">
        <v>-1</v>
      </c>
      <c r="I36">
        <v>-1</v>
      </c>
      <c r="J36" t="s">
        <v>1152</v>
      </c>
      <c r="K36" s="2"/>
      <c r="L36" s="2"/>
      <c r="M36" s="2"/>
      <c r="N36" s="25">
        <v>0</v>
      </c>
      <c r="O36" s="2" t="s">
        <v>464</v>
      </c>
      <c r="P36" s="2" t="s">
        <v>464</v>
      </c>
      <c r="Q36" s="2" t="s">
        <v>464</v>
      </c>
      <c r="R36" s="2"/>
      <c r="S36" s="2"/>
      <c r="T36" s="25">
        <v>0</v>
      </c>
      <c r="U36" s="25"/>
      <c r="V36" s="25"/>
      <c r="W36" s="2" t="s">
        <v>464</v>
      </c>
      <c r="X36" s="2"/>
      <c r="Y36" s="2" t="s">
        <v>464</v>
      </c>
      <c r="Z36" s="2"/>
      <c r="AA36" s="2">
        <v>37.333333333333336</v>
      </c>
      <c r="AB36" s="2"/>
      <c r="AC36" s="2"/>
      <c r="AD36" s="2"/>
      <c r="AE36" s="2"/>
      <c r="AF36" s="2"/>
      <c r="AG36" s="2">
        <v>1</v>
      </c>
      <c r="AH36" s="2"/>
      <c r="AI36" s="2"/>
      <c r="AJ36" s="2"/>
      <c r="AK36">
        <v>1</v>
      </c>
      <c r="AO36">
        <v>30</v>
      </c>
      <c r="AP36" s="23">
        <v>0</v>
      </c>
      <c r="AQ36" s="23"/>
      <c r="AR36" s="30">
        <v>2</v>
      </c>
      <c r="AS36" s="30">
        <v>3.083333333333333</v>
      </c>
      <c r="AT36" s="30">
        <v>2.416666666666667</v>
      </c>
      <c r="AU36" s="30">
        <v>2.916666666666667</v>
      </c>
      <c r="AV36" s="30">
        <v>0.192</v>
      </c>
      <c r="AW36" s="30">
        <v>0.29599999999999999</v>
      </c>
      <c r="AX36" s="30">
        <v>0.23200000000000001</v>
      </c>
      <c r="AY36" s="30">
        <v>0.28000000000000003</v>
      </c>
      <c r="AZ36" s="27">
        <v>1.54</v>
      </c>
      <c r="BA36" s="27">
        <v>3.44</v>
      </c>
      <c r="BB36" s="27">
        <v>1.9</v>
      </c>
      <c r="BC36" s="27">
        <v>2.840416666666667</v>
      </c>
      <c r="BD36">
        <v>2.840416666666667</v>
      </c>
      <c r="BE36">
        <v>6.1351453775000007</v>
      </c>
    </row>
    <row r="37" spans="1:57" x14ac:dyDescent="0.3">
      <c r="A37" s="2" t="s">
        <v>19</v>
      </c>
      <c r="B37" s="15" t="s">
        <v>709</v>
      </c>
      <c r="C37" s="15"/>
      <c r="D37" s="2"/>
      <c r="E37" s="2"/>
      <c r="F37" s="2">
        <v>3.18</v>
      </c>
      <c r="G37" s="2" t="s">
        <v>29</v>
      </c>
      <c r="H37" s="11" t="s">
        <v>542</v>
      </c>
      <c r="I37">
        <v>-1</v>
      </c>
      <c r="K37" s="2"/>
      <c r="L37" s="2"/>
      <c r="M37" s="2"/>
      <c r="N37" s="25">
        <v>1</v>
      </c>
      <c r="O37" s="2" t="s">
        <v>464</v>
      </c>
      <c r="P37" s="2" t="s">
        <v>464</v>
      </c>
      <c r="Q37" s="2" t="s">
        <v>464</v>
      </c>
      <c r="R37" s="2"/>
      <c r="S37" s="2"/>
      <c r="T37" s="25">
        <v>13.83861243</v>
      </c>
      <c r="U37" s="25">
        <v>13.83861243</v>
      </c>
      <c r="V37" s="25">
        <v>13.83861243</v>
      </c>
      <c r="W37" s="2" t="s">
        <v>464</v>
      </c>
      <c r="X37" s="2"/>
      <c r="Y37" s="2">
        <v>2</v>
      </c>
      <c r="Z37" s="2"/>
      <c r="AA37" s="2">
        <v>0</v>
      </c>
      <c r="AB37" s="2"/>
      <c r="AC37" s="2"/>
      <c r="AD37" s="2"/>
      <c r="AE37" s="2"/>
      <c r="AF37" s="2"/>
      <c r="AG37" s="2"/>
      <c r="AH37" s="2"/>
      <c r="AI37" s="2"/>
      <c r="AJ37" s="2"/>
      <c r="AO37">
        <v>18</v>
      </c>
      <c r="AP37" s="23">
        <v>208.2630581553295</v>
      </c>
      <c r="AQ37" s="23">
        <v>8.6429154356194082E-2</v>
      </c>
      <c r="AR37" s="30">
        <v>1.857142857142857</v>
      </c>
      <c r="AS37" s="30">
        <v>3</v>
      </c>
      <c r="AT37" s="30">
        <v>2</v>
      </c>
      <c r="AU37" s="30">
        <v>2</v>
      </c>
      <c r="AV37" s="30">
        <v>0.20967741935483869</v>
      </c>
      <c r="AW37" s="30">
        <v>0.33870967741935482</v>
      </c>
      <c r="AX37" s="30">
        <v>0.22580645161290319</v>
      </c>
      <c r="AY37" s="30">
        <v>0.22580645161290319</v>
      </c>
      <c r="AZ37" s="27">
        <v>1</v>
      </c>
      <c r="BA37" s="27">
        <v>3.44</v>
      </c>
      <c r="BB37" s="27">
        <v>2.44</v>
      </c>
      <c r="BC37" s="27">
        <v>2.8</v>
      </c>
      <c r="BD37">
        <v>2.8</v>
      </c>
      <c r="BE37">
        <v>6.2020864082142868</v>
      </c>
    </row>
    <row r="38" spans="1:57" x14ac:dyDescent="0.3">
      <c r="A38" s="2" t="s">
        <v>25</v>
      </c>
      <c r="B38" s="15" t="s">
        <v>712</v>
      </c>
      <c r="C38" s="15"/>
      <c r="D38" s="2"/>
      <c r="E38" s="2"/>
      <c r="F38" s="2">
        <v>2.88</v>
      </c>
      <c r="G38" s="2" t="s">
        <v>29</v>
      </c>
      <c r="H38" s="11" t="s">
        <v>545</v>
      </c>
      <c r="I38" t="s">
        <v>625</v>
      </c>
      <c r="K38" s="2"/>
      <c r="L38" s="2"/>
      <c r="M38" s="2"/>
      <c r="N38" s="25">
        <v>1</v>
      </c>
      <c r="O38" s="2" t="s">
        <v>464</v>
      </c>
      <c r="P38" s="2" t="s">
        <v>464</v>
      </c>
      <c r="Q38" s="2" t="s">
        <v>464</v>
      </c>
      <c r="R38" s="2"/>
      <c r="S38" s="2"/>
      <c r="T38" s="25">
        <v>12.868820120000001</v>
      </c>
      <c r="U38" s="25">
        <v>12.868820120000001</v>
      </c>
      <c r="V38" s="25">
        <v>12.868820120000001</v>
      </c>
      <c r="W38" s="2" t="s">
        <v>464</v>
      </c>
      <c r="X38" s="2"/>
      <c r="Y38" s="2">
        <v>2</v>
      </c>
      <c r="Z38" s="2"/>
      <c r="AA38" s="2">
        <v>10.666666666666668</v>
      </c>
      <c r="AB38" s="2"/>
      <c r="AC38" s="2"/>
      <c r="AD38" s="2"/>
      <c r="AE38" s="2"/>
      <c r="AF38" s="2"/>
      <c r="AG38" s="2"/>
      <c r="AH38" s="2"/>
      <c r="AI38" s="2"/>
      <c r="AJ38" s="2"/>
      <c r="AO38">
        <v>18</v>
      </c>
      <c r="AP38" s="23">
        <v>197.4403766939285</v>
      </c>
      <c r="AQ38" s="23">
        <v>9.1166762854710051E-2</v>
      </c>
      <c r="AR38" s="30">
        <v>1.857142857142857</v>
      </c>
      <c r="AS38" s="30">
        <v>3.1428571428571428</v>
      </c>
      <c r="AT38" s="30">
        <v>2.714285714285714</v>
      </c>
      <c r="AU38" s="30">
        <v>3</v>
      </c>
      <c r="AV38" s="30">
        <v>0.17333333333333331</v>
      </c>
      <c r="AW38" s="30">
        <v>0.29333333333333328</v>
      </c>
      <c r="AX38" s="30">
        <v>0.25333333333333341</v>
      </c>
      <c r="AY38" s="30">
        <v>0.28000000000000003</v>
      </c>
      <c r="AZ38" s="27">
        <v>1.6</v>
      </c>
      <c r="BA38" s="27">
        <v>3.44</v>
      </c>
      <c r="BB38" s="27">
        <v>1.84</v>
      </c>
      <c r="BC38" s="27">
        <v>2.895</v>
      </c>
      <c r="BD38">
        <v>2.895</v>
      </c>
      <c r="BE38">
        <v>6.260504073571429</v>
      </c>
    </row>
    <row r="39" spans="1:57" x14ac:dyDescent="0.3">
      <c r="A39" s="2" t="s">
        <v>32</v>
      </c>
      <c r="B39" s="15" t="s">
        <v>885</v>
      </c>
      <c r="C39" s="15"/>
      <c r="D39" s="2"/>
      <c r="E39" s="2"/>
      <c r="F39" s="2">
        <v>3.44</v>
      </c>
      <c r="G39" s="2" t="s">
        <v>29</v>
      </c>
      <c r="H39" s="11">
        <v>-1</v>
      </c>
      <c r="I39">
        <v>-1</v>
      </c>
      <c r="J39" t="s">
        <v>1153</v>
      </c>
      <c r="K39" s="2"/>
      <c r="L39" s="2"/>
      <c r="M39" s="2"/>
      <c r="N39" s="25">
        <v>0</v>
      </c>
      <c r="O39" s="2">
        <v>3.9</v>
      </c>
      <c r="P39" s="2">
        <v>3.9</v>
      </c>
      <c r="Q39" s="2">
        <v>29.65</v>
      </c>
      <c r="R39" s="2" t="s">
        <v>472</v>
      </c>
      <c r="S39" s="2"/>
      <c r="T39" s="25">
        <v>0</v>
      </c>
      <c r="U39" s="25"/>
      <c r="V39" s="25"/>
      <c r="W39" s="2" t="s">
        <v>464</v>
      </c>
      <c r="X39" s="2"/>
      <c r="Y39" s="2" t="s">
        <v>464</v>
      </c>
      <c r="Z39" s="2"/>
      <c r="AA39" s="2">
        <v>0</v>
      </c>
      <c r="AB39" s="2"/>
      <c r="AC39" s="2"/>
      <c r="AD39" s="2"/>
      <c r="AE39" s="2"/>
      <c r="AF39" s="2"/>
      <c r="AG39" s="2">
        <v>1</v>
      </c>
      <c r="AH39" s="2"/>
      <c r="AI39" s="2"/>
      <c r="AJ39" s="2"/>
      <c r="AK39">
        <v>1</v>
      </c>
      <c r="AO39">
        <v>20</v>
      </c>
      <c r="AP39" s="23">
        <v>0</v>
      </c>
      <c r="AQ39" s="23"/>
      <c r="AR39" s="30">
        <v>1.774193548387097</v>
      </c>
      <c r="AS39" s="30">
        <v>2.580645161290323</v>
      </c>
      <c r="AT39" s="30">
        <v>0.80645161290322576</v>
      </c>
      <c r="AU39" s="30">
        <v>0</v>
      </c>
      <c r="AV39" s="30">
        <v>0.34375</v>
      </c>
      <c r="AW39" s="30">
        <v>0.5</v>
      </c>
      <c r="AX39" s="30">
        <v>0.15625</v>
      </c>
      <c r="AY39" s="30">
        <v>0</v>
      </c>
      <c r="AZ39" s="27">
        <v>0.82</v>
      </c>
      <c r="BA39" s="27">
        <v>3.44</v>
      </c>
      <c r="BB39" s="27">
        <v>2.62</v>
      </c>
      <c r="BC39" s="27">
        <v>2.6877419354838712</v>
      </c>
      <c r="BD39">
        <v>2.6877419354838712</v>
      </c>
      <c r="BE39">
        <v>6.0811360720967738</v>
      </c>
    </row>
    <row r="40" spans="1:57" s="5" customFormat="1" x14ac:dyDescent="0.3">
      <c r="A40" s="5" t="s">
        <v>978</v>
      </c>
      <c r="B40" s="45" t="s">
        <v>979</v>
      </c>
      <c r="C40" s="41"/>
      <c r="F40" s="5">
        <v>3.09</v>
      </c>
      <c r="G40" s="5" t="s">
        <v>29</v>
      </c>
      <c r="H40" s="42">
        <v>-2</v>
      </c>
      <c r="I40" s="5">
        <v>-1</v>
      </c>
      <c r="N40" s="43">
        <v>0</v>
      </c>
      <c r="O40" s="5" t="s">
        <v>464</v>
      </c>
      <c r="P40" s="5" t="s">
        <v>464</v>
      </c>
      <c r="Q40" s="5" t="s">
        <v>464</v>
      </c>
      <c r="T40" s="43">
        <v>0</v>
      </c>
      <c r="U40" s="43"/>
      <c r="V40" s="43"/>
      <c r="W40" s="5" t="s">
        <v>464</v>
      </c>
      <c r="Y40" s="5" t="s">
        <v>464</v>
      </c>
      <c r="AA40" s="5">
        <v>0</v>
      </c>
      <c r="AG40" s="5">
        <v>1</v>
      </c>
      <c r="AK40" s="5">
        <v>1</v>
      </c>
      <c r="AO40" s="5">
        <v>20</v>
      </c>
      <c r="AP40" s="43">
        <v>0</v>
      </c>
      <c r="AQ40" s="43"/>
      <c r="AR40" s="5">
        <v>1.774193548387097</v>
      </c>
      <c r="AS40" s="5">
        <v>2.67741935483871</v>
      </c>
      <c r="AT40" s="5">
        <v>1.290322580645161</v>
      </c>
      <c r="AU40" s="5">
        <v>0.67741935483870963</v>
      </c>
      <c r="AV40" s="5">
        <v>0.27638190954773872</v>
      </c>
      <c r="AW40" s="5">
        <v>0.41708542713567842</v>
      </c>
      <c r="AX40" s="5">
        <v>0.20100502512562821</v>
      </c>
      <c r="AY40" s="5">
        <v>0.1055276381909548</v>
      </c>
      <c r="AZ40" s="43">
        <v>0.82</v>
      </c>
      <c r="BA40" s="43">
        <v>3.44</v>
      </c>
      <c r="BB40" s="43">
        <v>2.62</v>
      </c>
      <c r="BC40" s="43">
        <v>2.7520967741935478</v>
      </c>
      <c r="BD40" s="5">
        <v>2.7520967741935478</v>
      </c>
      <c r="BE40" s="5">
        <v>6.1207093292741934</v>
      </c>
    </row>
    <row r="41" spans="1:57" s="5" customFormat="1" x14ac:dyDescent="0.3">
      <c r="A41" s="5" t="s">
        <v>33</v>
      </c>
      <c r="B41" s="41" t="s">
        <v>886</v>
      </c>
      <c r="C41" s="41"/>
      <c r="F41" s="5">
        <v>3.06</v>
      </c>
      <c r="G41" s="5" t="s">
        <v>29</v>
      </c>
      <c r="H41" s="42">
        <v>-2</v>
      </c>
      <c r="I41" s="5">
        <v>-1</v>
      </c>
      <c r="N41" s="43">
        <v>0</v>
      </c>
      <c r="O41" s="5" t="s">
        <v>464</v>
      </c>
      <c r="P41" s="5" t="s">
        <v>464</v>
      </c>
      <c r="Q41" s="5" t="s">
        <v>464</v>
      </c>
      <c r="T41" s="43">
        <v>0</v>
      </c>
      <c r="U41" s="43"/>
      <c r="V41" s="43"/>
      <c r="W41" s="5" t="s">
        <v>464</v>
      </c>
      <c r="Y41" s="5" t="s">
        <v>464</v>
      </c>
      <c r="AA41" s="5">
        <v>0</v>
      </c>
      <c r="AG41" s="5">
        <v>1</v>
      </c>
      <c r="AK41" s="5">
        <v>1</v>
      </c>
      <c r="AO41" s="5">
        <v>20</v>
      </c>
      <c r="AP41" s="43">
        <v>0</v>
      </c>
      <c r="AQ41" s="43"/>
      <c r="AR41" s="5">
        <v>1.774193548387097</v>
      </c>
      <c r="AS41" s="5">
        <v>2.725806451612903</v>
      </c>
      <c r="AT41" s="5">
        <v>1.435483870967742</v>
      </c>
      <c r="AU41" s="5">
        <v>0.90322580645161288</v>
      </c>
      <c r="AV41" s="5">
        <v>0.25943396226415089</v>
      </c>
      <c r="AW41" s="5">
        <v>0.3985849056603773</v>
      </c>
      <c r="AX41" s="5">
        <v>0.2099056603773585</v>
      </c>
      <c r="AY41" s="5">
        <v>0.13207547169811321</v>
      </c>
      <c r="AZ41" s="43">
        <v>0.82</v>
      </c>
      <c r="BA41" s="43">
        <v>3.44</v>
      </c>
      <c r="BB41" s="43">
        <v>2.62</v>
      </c>
      <c r="BC41" s="43">
        <v>2.7669354838709679</v>
      </c>
      <c r="BD41" s="5">
        <v>2.7669354838709679</v>
      </c>
      <c r="BE41" s="5">
        <v>6.1375918448387097</v>
      </c>
    </row>
    <row r="42" spans="1:57" x14ac:dyDescent="0.3">
      <c r="A42" s="2" t="s">
        <v>34</v>
      </c>
      <c r="B42" s="15" t="s">
        <v>715</v>
      </c>
      <c r="C42" s="15"/>
      <c r="D42" s="2"/>
      <c r="E42" s="2"/>
      <c r="F42" s="2">
        <v>3.31</v>
      </c>
      <c r="G42" s="2" t="s">
        <v>29</v>
      </c>
      <c r="H42" s="11" t="s">
        <v>546</v>
      </c>
      <c r="I42" t="s">
        <v>627</v>
      </c>
      <c r="K42" s="2"/>
      <c r="L42" s="2"/>
      <c r="M42" s="2"/>
      <c r="N42" s="25">
        <v>1</v>
      </c>
      <c r="O42" s="2">
        <v>3.9</v>
      </c>
      <c r="P42" s="2">
        <v>3.9</v>
      </c>
      <c r="Q42" s="2">
        <v>29.65</v>
      </c>
      <c r="R42" s="2" t="s">
        <v>440</v>
      </c>
      <c r="S42" s="2"/>
      <c r="T42" s="25">
        <v>3.9086759899999999</v>
      </c>
      <c r="U42" s="25">
        <v>3.908676100000001</v>
      </c>
      <c r="V42" s="25">
        <v>10.552604730000001</v>
      </c>
      <c r="W42" s="2" t="s">
        <v>464</v>
      </c>
      <c r="X42" s="2"/>
      <c r="Y42" s="2" t="s">
        <v>464</v>
      </c>
      <c r="Z42" s="2"/>
      <c r="AA42" s="2">
        <v>0</v>
      </c>
      <c r="AB42" s="2"/>
      <c r="AC42" s="2"/>
      <c r="AD42" s="2"/>
      <c r="AE42" s="2"/>
      <c r="AF42" s="2"/>
      <c r="AG42" s="2">
        <v>1</v>
      </c>
      <c r="AH42" s="2"/>
      <c r="AI42" s="2"/>
      <c r="AJ42" s="2"/>
      <c r="AK42">
        <v>1</v>
      </c>
      <c r="AO42">
        <v>14</v>
      </c>
      <c r="AP42" s="23">
        <v>155.59136328639269</v>
      </c>
      <c r="AQ42" s="23">
        <v>8.9979287437893268E-2</v>
      </c>
      <c r="AR42" s="30">
        <v>2</v>
      </c>
      <c r="AS42" s="30">
        <v>2.333333333333333</v>
      </c>
      <c r="AT42" s="30">
        <v>0.33333333333333331</v>
      </c>
      <c r="AU42" s="30">
        <v>0</v>
      </c>
      <c r="AV42" s="30">
        <v>0.42857142857142849</v>
      </c>
      <c r="AW42" s="30">
        <v>0.5</v>
      </c>
      <c r="AX42" s="30">
        <v>7.1428571428571425E-2</v>
      </c>
      <c r="AY42" s="30">
        <v>0</v>
      </c>
      <c r="AZ42" s="27">
        <v>0.95</v>
      </c>
      <c r="BA42" s="27">
        <v>3.44</v>
      </c>
      <c r="BB42" s="27">
        <v>2.4900000000000002</v>
      </c>
      <c r="BC42" s="27">
        <v>2.500833333333333</v>
      </c>
      <c r="BD42">
        <v>2.500833333333333</v>
      </c>
      <c r="BE42">
        <v>5.6917605187500007</v>
      </c>
    </row>
    <row r="43" spans="1:57" x14ac:dyDescent="0.3">
      <c r="A43" s="2" t="s">
        <v>35</v>
      </c>
      <c r="B43" s="15" t="s">
        <v>716</v>
      </c>
      <c r="C43" s="15"/>
      <c r="D43" s="2"/>
      <c r="E43" s="2"/>
      <c r="F43" s="2">
        <v>2.98</v>
      </c>
      <c r="G43" s="2" t="s">
        <v>29</v>
      </c>
      <c r="H43" s="11" t="s">
        <v>547</v>
      </c>
      <c r="I43" t="s">
        <v>628</v>
      </c>
      <c r="K43" s="2"/>
      <c r="L43" s="2"/>
      <c r="M43" s="2"/>
      <c r="N43" s="25">
        <v>1</v>
      </c>
      <c r="O43" s="2" t="s">
        <v>464</v>
      </c>
      <c r="P43" s="2" t="s">
        <v>464</v>
      </c>
      <c r="Q43" s="2" t="s">
        <v>464</v>
      </c>
      <c r="R43" s="2" t="s">
        <v>440</v>
      </c>
      <c r="S43" s="2"/>
      <c r="T43" s="25">
        <v>3.969049</v>
      </c>
      <c r="U43" s="25">
        <v>3.969049</v>
      </c>
      <c r="V43" s="25">
        <v>3.969049</v>
      </c>
      <c r="W43" s="2" t="s">
        <v>464</v>
      </c>
      <c r="X43" s="2"/>
      <c r="Y43" s="2" t="s">
        <v>464</v>
      </c>
      <c r="Z43" s="2"/>
      <c r="AA43" s="2">
        <v>42</v>
      </c>
      <c r="AB43" s="2"/>
      <c r="AC43" s="2"/>
      <c r="AD43" s="2"/>
      <c r="AE43" s="2"/>
      <c r="AF43" s="2"/>
      <c r="AG43" s="2">
        <v>1</v>
      </c>
      <c r="AH43" s="2"/>
      <c r="AI43" s="2"/>
      <c r="AJ43" s="2"/>
      <c r="AK43">
        <v>1</v>
      </c>
      <c r="AO43">
        <v>6</v>
      </c>
      <c r="AP43" s="23">
        <v>62.525817922855822</v>
      </c>
      <c r="AQ43" s="23">
        <v>9.5960360045234158E-2</v>
      </c>
      <c r="AR43" s="30">
        <v>2</v>
      </c>
      <c r="AS43" s="30">
        <v>2.8</v>
      </c>
      <c r="AT43" s="30">
        <v>2.4</v>
      </c>
      <c r="AU43" s="30">
        <v>2.8</v>
      </c>
      <c r="AV43" s="30">
        <v>0.2</v>
      </c>
      <c r="AW43" s="30">
        <v>0.28000000000000003</v>
      </c>
      <c r="AX43" s="30">
        <v>0.24</v>
      </c>
      <c r="AY43" s="30">
        <v>0.28000000000000003</v>
      </c>
      <c r="AZ43" s="27">
        <v>1.54</v>
      </c>
      <c r="BA43" s="27">
        <v>3.44</v>
      </c>
      <c r="BB43" s="27">
        <v>1.9</v>
      </c>
      <c r="BC43" s="27">
        <v>2.8380000000000001</v>
      </c>
      <c r="BD43">
        <v>2.8380000000000001</v>
      </c>
      <c r="BE43">
        <v>5.9914547000000002</v>
      </c>
    </row>
    <row r="44" spans="1:57" x14ac:dyDescent="0.3">
      <c r="A44" s="2" t="s">
        <v>37</v>
      </c>
      <c r="B44" s="15" t="s">
        <v>717</v>
      </c>
      <c r="C44" s="15"/>
      <c r="D44" s="2"/>
      <c r="E44" s="2"/>
      <c r="F44" s="2">
        <v>4.04</v>
      </c>
      <c r="G44" s="2" t="s">
        <v>36</v>
      </c>
      <c r="H44" s="11" t="s">
        <v>548</v>
      </c>
      <c r="I44" t="s">
        <v>629</v>
      </c>
      <c r="K44" s="2"/>
      <c r="L44" s="2"/>
      <c r="M44" s="2"/>
      <c r="N44" s="25">
        <v>1</v>
      </c>
      <c r="O44" s="2"/>
      <c r="P44" s="2"/>
      <c r="Q44" s="2"/>
      <c r="R44" s="2"/>
      <c r="S44" s="2"/>
      <c r="T44" s="25">
        <v>5.7458564399999998</v>
      </c>
      <c r="U44" s="25">
        <v>5.7458564399999998</v>
      </c>
      <c r="V44" s="25">
        <v>11.67169612</v>
      </c>
      <c r="W44" s="2"/>
      <c r="X44" s="2"/>
      <c r="Y44" s="2" t="s">
        <v>464</v>
      </c>
      <c r="Z44" s="2">
        <v>1</v>
      </c>
      <c r="AA44" s="2" t="s">
        <v>464</v>
      </c>
      <c r="AB44" s="2"/>
      <c r="AC44" s="2"/>
      <c r="AD44" s="2"/>
      <c r="AE44" s="2"/>
      <c r="AF44" s="2"/>
      <c r="AG44" s="2">
        <v>1</v>
      </c>
      <c r="AH44" s="2"/>
      <c r="AI44" s="2"/>
      <c r="AJ44" s="2"/>
      <c r="AK44">
        <v>1</v>
      </c>
      <c r="AO44">
        <v>30</v>
      </c>
      <c r="AP44" s="23">
        <v>333.30247418302179</v>
      </c>
      <c r="AQ44" s="23">
        <v>9.0008332742008132E-2</v>
      </c>
      <c r="AR44" s="30">
        <v>1.833333333333333</v>
      </c>
      <c r="AS44" s="30">
        <v>2.5</v>
      </c>
      <c r="AT44" s="30">
        <v>0.66666666666666663</v>
      </c>
      <c r="AU44" s="30">
        <v>0</v>
      </c>
      <c r="AV44" s="30">
        <v>0.36666666666666659</v>
      </c>
      <c r="AW44" s="30">
        <v>0.5</v>
      </c>
      <c r="AX44" s="30">
        <v>0.1333333333333333</v>
      </c>
      <c r="AY44" s="30">
        <v>0</v>
      </c>
      <c r="AZ44" s="27">
        <v>0.95</v>
      </c>
      <c r="BA44" s="27">
        <v>3.44</v>
      </c>
      <c r="BB44" s="27">
        <v>2.4900000000000002</v>
      </c>
      <c r="BC44" s="27">
        <v>2.614583333333333</v>
      </c>
      <c r="BD44">
        <v>2.614583333333333</v>
      </c>
      <c r="BE44">
        <v>5.9505645781250003</v>
      </c>
    </row>
    <row r="45" spans="1:57" x14ac:dyDescent="0.3">
      <c r="A45" s="2" t="s">
        <v>38</v>
      </c>
      <c r="B45" s="15" t="s">
        <v>718</v>
      </c>
      <c r="C45" s="15"/>
      <c r="D45" s="2"/>
      <c r="E45" s="2"/>
      <c r="F45" s="2">
        <v>3.91</v>
      </c>
      <c r="G45" s="2" t="s">
        <v>36</v>
      </c>
      <c r="H45" s="11" t="s">
        <v>549</v>
      </c>
      <c r="I45" t="s">
        <v>630</v>
      </c>
      <c r="K45" s="2"/>
      <c r="L45" s="2"/>
      <c r="M45" s="2"/>
      <c r="N45" s="25">
        <v>1</v>
      </c>
      <c r="O45" s="2"/>
      <c r="P45" s="2"/>
      <c r="Q45" s="2"/>
      <c r="R45" s="2"/>
      <c r="S45" s="2"/>
      <c r="T45" s="25">
        <v>5.8532381300000003</v>
      </c>
      <c r="U45" s="25">
        <v>5.8532371599999999</v>
      </c>
      <c r="V45" s="25">
        <v>11.912811489999999</v>
      </c>
      <c r="W45" s="2">
        <v>1</v>
      </c>
      <c r="X45" s="2"/>
      <c r="Y45" s="2" t="s">
        <v>464</v>
      </c>
      <c r="Z45" s="2">
        <v>1</v>
      </c>
      <c r="AA45" s="2" t="s">
        <v>464</v>
      </c>
      <c r="AB45" s="2"/>
      <c r="AC45" s="2"/>
      <c r="AD45" s="2"/>
      <c r="AE45" s="2"/>
      <c r="AF45" s="2">
        <v>1</v>
      </c>
      <c r="AG45" s="2">
        <v>1</v>
      </c>
      <c r="AH45" s="2"/>
      <c r="AI45" s="2"/>
      <c r="AJ45" s="2"/>
      <c r="AK45">
        <v>1</v>
      </c>
      <c r="AO45">
        <v>30</v>
      </c>
      <c r="AP45" s="23">
        <v>353.45760058531442</v>
      </c>
      <c r="AQ45" s="23">
        <v>8.487580957467307E-2</v>
      </c>
      <c r="AR45" s="30">
        <v>1.833333333333333</v>
      </c>
      <c r="AS45" s="30">
        <v>2.5</v>
      </c>
      <c r="AT45" s="30">
        <v>0.66666666666666663</v>
      </c>
      <c r="AU45" s="30">
        <v>0</v>
      </c>
      <c r="AV45" s="30">
        <v>0.36666666666666659</v>
      </c>
      <c r="AW45" s="30">
        <v>0.5</v>
      </c>
      <c r="AX45" s="30">
        <v>0.1333333333333333</v>
      </c>
      <c r="AY45" s="30">
        <v>0</v>
      </c>
      <c r="AZ45" s="27">
        <v>0.89</v>
      </c>
      <c r="BA45" s="27">
        <v>3.44</v>
      </c>
      <c r="BB45" s="27">
        <v>2.5499999999999998</v>
      </c>
      <c r="BC45" s="27">
        <v>2.6020833333333329</v>
      </c>
      <c r="BD45">
        <v>2.6020833333333329</v>
      </c>
      <c r="BE45">
        <v>5.9098726145833336</v>
      </c>
    </row>
    <row r="46" spans="1:57" x14ac:dyDescent="0.3">
      <c r="A46" s="2" t="s">
        <v>39</v>
      </c>
      <c r="B46" s="15" t="s">
        <v>719</v>
      </c>
      <c r="C46" s="15"/>
      <c r="D46" s="2"/>
      <c r="E46" s="2"/>
      <c r="F46" s="2">
        <v>3.79</v>
      </c>
      <c r="G46" s="2" t="s">
        <v>36</v>
      </c>
      <c r="H46" s="11">
        <v>-1</v>
      </c>
      <c r="I46">
        <v>-1</v>
      </c>
      <c r="J46" t="s">
        <v>1154</v>
      </c>
      <c r="K46" s="2"/>
      <c r="L46" s="2"/>
      <c r="M46" s="2"/>
      <c r="N46" s="25">
        <v>0</v>
      </c>
      <c r="O46" s="2"/>
      <c r="P46" s="2"/>
      <c r="Q46" s="2"/>
      <c r="R46" s="2"/>
      <c r="S46" s="2"/>
      <c r="T46" s="25">
        <v>0</v>
      </c>
      <c r="U46" s="25"/>
      <c r="V46" s="25"/>
      <c r="W46" s="2"/>
      <c r="X46" s="2"/>
      <c r="Y46" s="2" t="s">
        <v>464</v>
      </c>
      <c r="Z46" s="2">
        <v>1</v>
      </c>
      <c r="AA46" s="2" t="s">
        <v>464</v>
      </c>
      <c r="AB46" s="2"/>
      <c r="AC46" s="2"/>
      <c r="AD46" s="2"/>
      <c r="AE46" s="2"/>
      <c r="AF46" s="2"/>
      <c r="AG46" s="2"/>
      <c r="AH46" s="2"/>
      <c r="AI46" s="2"/>
      <c r="AJ46" s="2"/>
      <c r="AO46">
        <v>30</v>
      </c>
      <c r="AP46" s="23">
        <v>0</v>
      </c>
      <c r="AQ46" s="23"/>
      <c r="AR46" s="30">
        <v>2</v>
      </c>
      <c r="AS46" s="30">
        <v>2.5</v>
      </c>
      <c r="AT46" s="30">
        <v>0.5</v>
      </c>
      <c r="AU46" s="30">
        <v>0</v>
      </c>
      <c r="AV46" s="30">
        <v>0.4</v>
      </c>
      <c r="AW46" s="30">
        <v>0.5</v>
      </c>
      <c r="AX46" s="30">
        <v>0.1</v>
      </c>
      <c r="AY46" s="30">
        <v>0</v>
      </c>
      <c r="AZ46" s="27">
        <v>1</v>
      </c>
      <c r="BA46" s="27">
        <v>3.44</v>
      </c>
      <c r="BB46" s="27">
        <v>2.44</v>
      </c>
      <c r="BC46" s="27">
        <v>2.6316666666666659</v>
      </c>
      <c r="BD46">
        <v>2.6316666666666668</v>
      </c>
      <c r="BE46">
        <v>5.9266157452083332</v>
      </c>
    </row>
    <row r="47" spans="1:57" x14ac:dyDescent="0.3">
      <c r="A47" s="2" t="s">
        <v>40</v>
      </c>
      <c r="B47" s="15" t="s">
        <v>720</v>
      </c>
      <c r="C47" s="15"/>
      <c r="D47" s="2"/>
      <c r="E47" s="2"/>
      <c r="F47" s="2">
        <v>3.85</v>
      </c>
      <c r="G47" s="2" t="s">
        <v>36</v>
      </c>
      <c r="H47" s="11" t="s">
        <v>550</v>
      </c>
      <c r="I47" t="s">
        <v>631</v>
      </c>
      <c r="K47" s="2"/>
      <c r="L47" s="2"/>
      <c r="M47" s="2"/>
      <c r="N47" s="25">
        <v>2</v>
      </c>
      <c r="O47" s="2"/>
      <c r="P47" s="2"/>
      <c r="Q47" s="2"/>
      <c r="R47" s="2"/>
      <c r="S47" s="2"/>
      <c r="T47" s="25">
        <v>5.6269875200000001</v>
      </c>
      <c r="U47" s="25">
        <v>5.6269875200000001</v>
      </c>
      <c r="V47" s="25">
        <v>22.749475</v>
      </c>
      <c r="W47" s="2">
        <v>1</v>
      </c>
      <c r="X47" s="2"/>
      <c r="Y47" s="2" t="s">
        <v>464</v>
      </c>
      <c r="Z47" s="2">
        <v>1</v>
      </c>
      <c r="AA47" s="2" t="s">
        <v>464</v>
      </c>
      <c r="AB47" s="2"/>
      <c r="AC47" s="2"/>
      <c r="AD47" s="2"/>
      <c r="AE47" s="2"/>
      <c r="AF47" s="2"/>
      <c r="AG47" s="2"/>
      <c r="AH47" s="2"/>
      <c r="AI47" s="2"/>
      <c r="AJ47" s="2"/>
      <c r="AO47">
        <v>30</v>
      </c>
      <c r="AP47" s="23">
        <v>623.81230762201892</v>
      </c>
      <c r="AQ47" s="23">
        <v>9.6182776881592519E-2</v>
      </c>
      <c r="AR47" s="30">
        <v>2</v>
      </c>
      <c r="AS47" s="30">
        <v>2.5</v>
      </c>
      <c r="AT47" s="30">
        <v>0.5</v>
      </c>
      <c r="AU47" s="30">
        <v>0</v>
      </c>
      <c r="AV47" s="30">
        <v>0.4</v>
      </c>
      <c r="AW47" s="30">
        <v>0.5</v>
      </c>
      <c r="AX47" s="30">
        <v>0.1</v>
      </c>
      <c r="AY47" s="30">
        <v>0</v>
      </c>
      <c r="AZ47" s="27">
        <v>0.89</v>
      </c>
      <c r="BA47" s="27">
        <v>3.44</v>
      </c>
      <c r="BB47" s="27">
        <v>2.5499999999999998</v>
      </c>
      <c r="BC47" s="27">
        <v>2.6270833333333332</v>
      </c>
      <c r="BD47">
        <v>2.6270833333333332</v>
      </c>
      <c r="BE47">
        <v>5.9103362479166668</v>
      </c>
    </row>
    <row r="48" spans="1:57" x14ac:dyDescent="0.3">
      <c r="A48" s="2" t="s">
        <v>41</v>
      </c>
      <c r="B48" s="15" t="s">
        <v>721</v>
      </c>
      <c r="C48" s="15"/>
      <c r="D48" s="2"/>
      <c r="E48" s="2"/>
      <c r="F48" s="2">
        <v>3.95</v>
      </c>
      <c r="G48" s="2" t="s">
        <v>36</v>
      </c>
      <c r="H48" s="11" t="s">
        <v>551</v>
      </c>
      <c r="I48" t="s">
        <v>632</v>
      </c>
      <c r="K48" s="2"/>
      <c r="L48" s="2"/>
      <c r="M48" s="2"/>
      <c r="N48" s="25">
        <v>1</v>
      </c>
      <c r="O48" s="2"/>
      <c r="P48" s="2"/>
      <c r="Q48" s="2"/>
      <c r="R48" s="2"/>
      <c r="S48" s="2"/>
      <c r="T48" s="25">
        <v>9.3662349099999993</v>
      </c>
      <c r="U48" s="25">
        <v>9.3662349099999993</v>
      </c>
      <c r="V48" s="25">
        <v>9.3662351000000008</v>
      </c>
      <c r="W48" s="2"/>
      <c r="X48" s="2"/>
      <c r="Y48" s="2" t="s">
        <v>464</v>
      </c>
      <c r="Z48" s="2">
        <v>1</v>
      </c>
      <c r="AA48" s="2" t="s">
        <v>464</v>
      </c>
      <c r="AB48" s="2"/>
      <c r="AC48" s="2"/>
      <c r="AD48" s="2"/>
      <c r="AE48" s="2"/>
      <c r="AF48" s="2"/>
      <c r="AG48" s="2">
        <v>1</v>
      </c>
      <c r="AH48" s="2"/>
      <c r="AI48" s="2"/>
      <c r="AJ48" s="2"/>
      <c r="AK48">
        <v>1</v>
      </c>
      <c r="AO48">
        <v>24</v>
      </c>
      <c r="AP48" s="23">
        <v>238.908881754341</v>
      </c>
      <c r="AQ48" s="23">
        <v>0.10045670895014321</v>
      </c>
      <c r="AR48" s="30">
        <v>2</v>
      </c>
      <c r="AS48" s="30">
        <v>2.5263157894736841</v>
      </c>
      <c r="AT48" s="30">
        <v>0.52631578947368418</v>
      </c>
      <c r="AU48" s="30">
        <v>0</v>
      </c>
      <c r="AV48" s="30">
        <v>0.39583333333333343</v>
      </c>
      <c r="AW48" s="30">
        <v>0.5</v>
      </c>
      <c r="AX48" s="30">
        <v>0.1041666666666667</v>
      </c>
      <c r="AY48" s="30">
        <v>0</v>
      </c>
      <c r="AZ48" s="27">
        <v>1.1000000000000001</v>
      </c>
      <c r="BA48" s="27">
        <v>3.44</v>
      </c>
      <c r="BB48" s="27">
        <v>2.34</v>
      </c>
      <c r="BC48" s="27">
        <v>2.647368421052632</v>
      </c>
      <c r="BD48">
        <v>2.6473684210526311</v>
      </c>
      <c r="BE48">
        <v>5.9525974578947363</v>
      </c>
    </row>
    <row r="49" spans="1:57" x14ac:dyDescent="0.3">
      <c r="A49" s="2" t="s">
        <v>39</v>
      </c>
      <c r="B49" s="15" t="s">
        <v>719</v>
      </c>
      <c r="C49" s="15"/>
      <c r="D49" s="2"/>
      <c r="E49" s="2"/>
      <c r="F49" s="2">
        <v>3.79</v>
      </c>
      <c r="G49" s="2" t="s">
        <v>36</v>
      </c>
      <c r="H49" s="11">
        <v>-1</v>
      </c>
      <c r="I49">
        <v>-1</v>
      </c>
      <c r="J49" t="s">
        <v>1154</v>
      </c>
      <c r="K49" s="2"/>
      <c r="L49" s="2"/>
      <c r="M49" s="2"/>
      <c r="N49" s="25">
        <v>0</v>
      </c>
      <c r="O49" s="2"/>
      <c r="P49" s="2"/>
      <c r="Q49" s="2"/>
      <c r="R49" s="2"/>
      <c r="S49" s="2"/>
      <c r="T49" s="25">
        <v>0</v>
      </c>
      <c r="U49" s="25"/>
      <c r="V49" s="25"/>
      <c r="W49" s="2"/>
      <c r="X49" s="2"/>
      <c r="Y49" s="2" t="s">
        <v>464</v>
      </c>
      <c r="Z49" s="2">
        <v>1</v>
      </c>
      <c r="AA49" s="2" t="s">
        <v>464</v>
      </c>
      <c r="AB49" s="2"/>
      <c r="AC49" s="2"/>
      <c r="AD49" s="2"/>
      <c r="AE49" s="2"/>
      <c r="AF49" s="2"/>
      <c r="AG49" s="2">
        <v>1</v>
      </c>
      <c r="AH49" s="2"/>
      <c r="AI49" s="2"/>
      <c r="AJ49" s="2"/>
      <c r="AK49">
        <v>1</v>
      </c>
      <c r="AO49">
        <v>30</v>
      </c>
      <c r="AP49" s="23">
        <v>0</v>
      </c>
      <c r="AQ49" s="23"/>
      <c r="AR49" s="30">
        <v>2</v>
      </c>
      <c r="AS49" s="30">
        <v>2.5</v>
      </c>
      <c r="AT49" s="30">
        <v>0.5</v>
      </c>
      <c r="AU49" s="30">
        <v>0</v>
      </c>
      <c r="AV49" s="30">
        <v>0.4</v>
      </c>
      <c r="AW49" s="30">
        <v>0.5</v>
      </c>
      <c r="AX49" s="30">
        <v>0.1</v>
      </c>
      <c r="AY49" s="30">
        <v>0</v>
      </c>
      <c r="AZ49" s="27">
        <v>1</v>
      </c>
      <c r="BA49" s="27">
        <v>3.44</v>
      </c>
      <c r="BB49" s="27">
        <v>2.44</v>
      </c>
      <c r="BC49" s="27">
        <v>2.6316666666666659</v>
      </c>
      <c r="BD49">
        <v>2.6316666666666668</v>
      </c>
      <c r="BE49">
        <v>5.9266157452083332</v>
      </c>
    </row>
    <row r="50" spans="1:57" x14ac:dyDescent="0.3">
      <c r="A50" s="2" t="s">
        <v>42</v>
      </c>
      <c r="B50" s="15" t="s">
        <v>722</v>
      </c>
      <c r="C50" s="15"/>
      <c r="D50" s="2"/>
      <c r="E50" s="2"/>
      <c r="F50" s="2">
        <v>3.82</v>
      </c>
      <c r="G50" s="2" t="s">
        <v>36</v>
      </c>
      <c r="H50" s="11">
        <v>-1</v>
      </c>
      <c r="I50">
        <v>-1</v>
      </c>
      <c r="J50" t="s">
        <v>1155</v>
      </c>
      <c r="K50" s="2"/>
      <c r="L50" s="2"/>
      <c r="M50" s="2"/>
      <c r="N50" s="25">
        <v>0</v>
      </c>
      <c r="O50" s="2"/>
      <c r="P50" s="2"/>
      <c r="Q50" s="2"/>
      <c r="R50" s="2"/>
      <c r="S50" s="2"/>
      <c r="T50" s="25">
        <v>0</v>
      </c>
      <c r="U50" s="25"/>
      <c r="V50" s="25"/>
      <c r="W50" s="2"/>
      <c r="X50" s="2"/>
      <c r="Y50" s="2" t="s">
        <v>464</v>
      </c>
      <c r="Z50" s="2">
        <v>1</v>
      </c>
      <c r="AA50" s="2" t="s">
        <v>464</v>
      </c>
      <c r="AB50" s="2"/>
      <c r="AC50" s="2"/>
      <c r="AD50" s="2"/>
      <c r="AE50" s="2"/>
      <c r="AF50" s="2"/>
      <c r="AG50" s="2">
        <v>1</v>
      </c>
      <c r="AH50" s="2"/>
      <c r="AI50" s="2"/>
      <c r="AJ50" s="2"/>
      <c r="AK50">
        <v>1</v>
      </c>
      <c r="AO50">
        <v>30</v>
      </c>
      <c r="AP50" s="23">
        <v>0</v>
      </c>
      <c r="AQ50" s="23"/>
      <c r="AR50" s="30">
        <v>2</v>
      </c>
      <c r="AS50" s="30">
        <v>2.5</v>
      </c>
      <c r="AT50" s="30">
        <v>0.5</v>
      </c>
      <c r="AU50" s="30">
        <v>0</v>
      </c>
      <c r="AV50" s="30">
        <v>0.4</v>
      </c>
      <c r="AW50" s="30">
        <v>0.5</v>
      </c>
      <c r="AX50" s="30">
        <v>0.1</v>
      </c>
      <c r="AY50" s="30">
        <v>0</v>
      </c>
      <c r="AZ50" s="27">
        <v>0.95</v>
      </c>
      <c r="BA50" s="27">
        <v>3.44</v>
      </c>
      <c r="BB50" s="27">
        <v>2.4900000000000002</v>
      </c>
      <c r="BC50" s="27">
        <v>2.6295833333333332</v>
      </c>
      <c r="BD50">
        <v>2.6295833333333332</v>
      </c>
      <c r="BE50">
        <v>5.9184746406250008</v>
      </c>
    </row>
    <row r="51" spans="1:57" x14ac:dyDescent="0.3">
      <c r="A51" s="2" t="s">
        <v>40</v>
      </c>
      <c r="B51" s="15" t="s">
        <v>720</v>
      </c>
      <c r="C51" s="15"/>
      <c r="D51" s="2"/>
      <c r="E51" s="2"/>
      <c r="F51" s="2">
        <v>3.85</v>
      </c>
      <c r="G51" s="2" t="s">
        <v>36</v>
      </c>
      <c r="H51" s="11" t="s">
        <v>550</v>
      </c>
      <c r="I51" t="s">
        <v>631</v>
      </c>
      <c r="K51" s="2"/>
      <c r="L51" s="2"/>
      <c r="M51" s="2"/>
      <c r="N51" s="25">
        <v>2</v>
      </c>
      <c r="O51" s="2"/>
      <c r="P51" s="2"/>
      <c r="Q51" s="2"/>
      <c r="R51" s="2"/>
      <c r="S51" s="2"/>
      <c r="T51" s="25">
        <v>5.6269875200000001</v>
      </c>
      <c r="U51" s="25">
        <v>5.6269875200000001</v>
      </c>
      <c r="V51" s="25">
        <v>22.749475</v>
      </c>
      <c r="W51" s="2"/>
      <c r="X51" s="2"/>
      <c r="Y51" s="2" t="s">
        <v>464</v>
      </c>
      <c r="Z51" s="2">
        <v>1</v>
      </c>
      <c r="AA51" s="2" t="s">
        <v>464</v>
      </c>
      <c r="AB51" s="2"/>
      <c r="AC51" s="2"/>
      <c r="AD51" s="2"/>
      <c r="AE51" s="2"/>
      <c r="AF51" s="2"/>
      <c r="AG51" s="2">
        <v>1</v>
      </c>
      <c r="AH51" s="2"/>
      <c r="AI51" s="2"/>
      <c r="AJ51" s="2"/>
      <c r="AK51">
        <v>1</v>
      </c>
      <c r="AO51">
        <v>30</v>
      </c>
      <c r="AP51" s="23">
        <v>623.81230762201892</v>
      </c>
      <c r="AQ51" s="23">
        <v>9.6182776881592519E-2</v>
      </c>
      <c r="AR51" s="30">
        <v>2</v>
      </c>
      <c r="AS51" s="30">
        <v>2.5</v>
      </c>
      <c r="AT51" s="30">
        <v>0.5</v>
      </c>
      <c r="AU51" s="30">
        <v>0</v>
      </c>
      <c r="AV51" s="30">
        <v>0.4</v>
      </c>
      <c r="AW51" s="30">
        <v>0.5</v>
      </c>
      <c r="AX51" s="30">
        <v>0.1</v>
      </c>
      <c r="AY51" s="30">
        <v>0</v>
      </c>
      <c r="AZ51" s="27">
        <v>0.89</v>
      </c>
      <c r="BA51" s="27">
        <v>3.44</v>
      </c>
      <c r="BB51" s="27">
        <v>2.5499999999999998</v>
      </c>
      <c r="BC51" s="27">
        <v>2.6270833333333332</v>
      </c>
      <c r="BD51">
        <v>2.6270833333333332</v>
      </c>
      <c r="BE51">
        <v>5.9103362479166668</v>
      </c>
    </row>
    <row r="52" spans="1:57" x14ac:dyDescent="0.3">
      <c r="A52" s="2" t="s">
        <v>43</v>
      </c>
      <c r="B52" s="15" t="s">
        <v>723</v>
      </c>
      <c r="C52" s="15"/>
      <c r="D52" s="2"/>
      <c r="E52" s="2"/>
      <c r="F52" s="2">
        <v>4.07</v>
      </c>
      <c r="G52" s="2" t="s">
        <v>36</v>
      </c>
      <c r="H52" s="11" t="s">
        <v>552</v>
      </c>
      <c r="I52">
        <v>-1</v>
      </c>
      <c r="K52" s="2"/>
      <c r="L52" s="2"/>
      <c r="M52" s="2"/>
      <c r="N52" s="25">
        <v>1</v>
      </c>
      <c r="O52" s="2"/>
      <c r="P52" s="2"/>
      <c r="Q52" s="2"/>
      <c r="R52" s="2"/>
      <c r="S52" s="2"/>
      <c r="T52" s="25">
        <v>9.9321903099999993</v>
      </c>
      <c r="U52" s="25">
        <v>9.9321903099999993</v>
      </c>
      <c r="V52" s="25">
        <v>9.9321899499999997</v>
      </c>
      <c r="W52" s="2"/>
      <c r="X52" s="2"/>
      <c r="Y52" s="2" t="s">
        <v>464</v>
      </c>
      <c r="Z52" s="2">
        <v>1</v>
      </c>
      <c r="AA52" s="2" t="s">
        <v>464</v>
      </c>
      <c r="AB52" s="2"/>
      <c r="AC52" s="2"/>
      <c r="AD52" s="2"/>
      <c r="AE52" s="2"/>
      <c r="AF52" s="2"/>
      <c r="AG52" s="2">
        <v>1</v>
      </c>
      <c r="AH52" s="2"/>
      <c r="AI52" s="2"/>
      <c r="AJ52" s="2"/>
      <c r="AK52">
        <v>1</v>
      </c>
      <c r="AO52">
        <v>24</v>
      </c>
      <c r="AP52" s="23">
        <v>275.17611786249188</v>
      </c>
      <c r="AQ52" s="23">
        <v>8.7216871094871057E-2</v>
      </c>
      <c r="AR52" s="30">
        <v>1.8421052631578949</v>
      </c>
      <c r="AS52" s="30">
        <v>2.5263157894736841</v>
      </c>
      <c r="AT52" s="30">
        <v>0.68421052631578949</v>
      </c>
      <c r="AU52" s="30">
        <v>0</v>
      </c>
      <c r="AV52" s="30">
        <v>0.36458333333333343</v>
      </c>
      <c r="AW52" s="30">
        <v>0.5</v>
      </c>
      <c r="AX52" s="30">
        <v>0.13541666666666671</v>
      </c>
      <c r="AY52" s="30">
        <v>0</v>
      </c>
      <c r="AZ52" s="27">
        <v>0.89</v>
      </c>
      <c r="BA52" s="27">
        <v>3.44</v>
      </c>
      <c r="BB52" s="27">
        <v>2.5499999999999998</v>
      </c>
      <c r="BC52" s="27">
        <v>2.6236842105263158</v>
      </c>
      <c r="BD52">
        <v>2.623684210526315</v>
      </c>
      <c r="BE52">
        <v>5.9521582263157891</v>
      </c>
    </row>
    <row r="53" spans="1:57" x14ac:dyDescent="0.3">
      <c r="A53" s="2" t="s">
        <v>37</v>
      </c>
      <c r="B53" s="15" t="s">
        <v>717</v>
      </c>
      <c r="C53" s="15"/>
      <c r="D53" s="2"/>
      <c r="E53" s="2"/>
      <c r="F53" s="2">
        <v>4.04</v>
      </c>
      <c r="G53" s="2" t="s">
        <v>36</v>
      </c>
      <c r="H53" s="11" t="s">
        <v>548</v>
      </c>
      <c r="I53" t="s">
        <v>629</v>
      </c>
      <c r="K53" s="2"/>
      <c r="L53" s="2"/>
      <c r="M53" s="2"/>
      <c r="N53" s="25">
        <v>1</v>
      </c>
      <c r="O53" s="2"/>
      <c r="P53" s="2"/>
      <c r="Q53" s="2"/>
      <c r="R53" s="2"/>
      <c r="S53" s="2"/>
      <c r="T53" s="25">
        <v>5.7458564399999998</v>
      </c>
      <c r="U53" s="25">
        <v>5.7458564399999998</v>
      </c>
      <c r="V53" s="25">
        <v>11.67169612</v>
      </c>
      <c r="W53" s="2"/>
      <c r="X53" s="2"/>
      <c r="Y53" s="2" t="s">
        <v>464</v>
      </c>
      <c r="Z53" s="2">
        <v>1</v>
      </c>
      <c r="AA53" s="2" t="s">
        <v>464</v>
      </c>
      <c r="AB53" s="2"/>
      <c r="AC53" s="2"/>
      <c r="AD53" s="2"/>
      <c r="AE53" s="2"/>
      <c r="AF53" s="2"/>
      <c r="AG53" s="2"/>
      <c r="AH53" s="2"/>
      <c r="AI53" s="2"/>
      <c r="AJ53" s="2"/>
      <c r="AO53">
        <v>30</v>
      </c>
      <c r="AP53" s="23">
        <v>333.30247418302179</v>
      </c>
      <c r="AQ53" s="23">
        <v>9.0008332742008132E-2</v>
      </c>
      <c r="AR53" s="30">
        <v>1.833333333333333</v>
      </c>
      <c r="AS53" s="30">
        <v>2.5</v>
      </c>
      <c r="AT53" s="30">
        <v>0.66666666666666663</v>
      </c>
      <c r="AU53" s="30">
        <v>0</v>
      </c>
      <c r="AV53" s="30">
        <v>0.36666666666666659</v>
      </c>
      <c r="AW53" s="30">
        <v>0.5</v>
      </c>
      <c r="AX53" s="30">
        <v>0.1333333333333333</v>
      </c>
      <c r="AY53" s="30">
        <v>0</v>
      </c>
      <c r="AZ53" s="27">
        <v>0.95</v>
      </c>
      <c r="BA53" s="27">
        <v>3.44</v>
      </c>
      <c r="BB53" s="27">
        <v>2.4900000000000002</v>
      </c>
      <c r="BC53" s="27">
        <v>2.614583333333333</v>
      </c>
      <c r="BD53">
        <v>2.614583333333333</v>
      </c>
      <c r="BE53">
        <v>5.9505645781250003</v>
      </c>
    </row>
    <row r="54" spans="1:57" x14ac:dyDescent="0.3">
      <c r="A54" s="2" t="s">
        <v>38</v>
      </c>
      <c r="B54" s="15" t="s">
        <v>718</v>
      </c>
      <c r="C54" s="15"/>
      <c r="D54" s="2"/>
      <c r="E54" s="2"/>
      <c r="F54" s="2">
        <v>3.87</v>
      </c>
      <c r="G54" s="2" t="s">
        <v>36</v>
      </c>
      <c r="H54" s="11" t="s">
        <v>549</v>
      </c>
      <c r="I54" t="s">
        <v>630</v>
      </c>
      <c r="K54" s="2"/>
      <c r="L54" s="2"/>
      <c r="M54" s="2"/>
      <c r="N54" s="25">
        <v>1</v>
      </c>
      <c r="O54" s="2"/>
      <c r="P54" s="2"/>
      <c r="Q54" s="2"/>
      <c r="R54" s="2"/>
      <c r="S54" s="2"/>
      <c r="T54" s="25">
        <v>5.8532381300000003</v>
      </c>
      <c r="U54" s="25">
        <v>5.8532371599999999</v>
      </c>
      <c r="V54" s="25">
        <v>11.912811489999999</v>
      </c>
      <c r="W54" s="2"/>
      <c r="X54" s="2"/>
      <c r="Y54" s="2" t="s">
        <v>464</v>
      </c>
      <c r="Z54" s="2">
        <v>1</v>
      </c>
      <c r="AA54" s="2" t="s">
        <v>464</v>
      </c>
      <c r="AB54" s="2"/>
      <c r="AC54" s="2"/>
      <c r="AD54" s="2"/>
      <c r="AE54" s="2"/>
      <c r="AF54" s="2"/>
      <c r="AG54" s="2"/>
      <c r="AH54" s="2"/>
      <c r="AI54" s="2"/>
      <c r="AJ54" s="2"/>
      <c r="AO54">
        <v>30</v>
      </c>
      <c r="AP54" s="23">
        <v>353.45760058531442</v>
      </c>
      <c r="AQ54" s="23">
        <v>8.487580957467307E-2</v>
      </c>
      <c r="AR54" s="30">
        <v>1.833333333333333</v>
      </c>
      <c r="AS54" s="30">
        <v>2.5</v>
      </c>
      <c r="AT54" s="30">
        <v>0.66666666666666663</v>
      </c>
      <c r="AU54" s="30">
        <v>0</v>
      </c>
      <c r="AV54" s="30">
        <v>0.36666666666666659</v>
      </c>
      <c r="AW54" s="30">
        <v>0.5</v>
      </c>
      <c r="AX54" s="30">
        <v>0.1333333333333333</v>
      </c>
      <c r="AY54" s="30">
        <v>0</v>
      </c>
      <c r="AZ54" s="27">
        <v>0.89</v>
      </c>
      <c r="BA54" s="27">
        <v>3.44</v>
      </c>
      <c r="BB54" s="27">
        <v>2.5499999999999998</v>
      </c>
      <c r="BC54" s="27">
        <v>2.6020833333333329</v>
      </c>
      <c r="BD54">
        <v>2.6020833333333329</v>
      </c>
      <c r="BE54">
        <v>5.9098726145833336</v>
      </c>
    </row>
    <row r="55" spans="1:57" x14ac:dyDescent="0.3">
      <c r="A55" s="2" t="s">
        <v>44</v>
      </c>
      <c r="B55" s="15" t="s">
        <v>724</v>
      </c>
      <c r="C55" s="15"/>
      <c r="D55" s="2"/>
      <c r="E55" s="2"/>
      <c r="F55" s="2">
        <v>3.4</v>
      </c>
      <c r="G55" s="2" t="s">
        <v>36</v>
      </c>
      <c r="H55" s="11" t="s">
        <v>553</v>
      </c>
      <c r="I55">
        <v>-1</v>
      </c>
      <c r="K55" s="2"/>
      <c r="L55" s="2"/>
      <c r="M55" s="2"/>
      <c r="N55" s="25">
        <v>1</v>
      </c>
      <c r="O55" s="2"/>
      <c r="P55" s="2"/>
      <c r="Q55" s="2"/>
      <c r="R55" s="2"/>
      <c r="S55" s="2"/>
      <c r="T55" s="25">
        <v>15.28115725</v>
      </c>
      <c r="U55" s="25">
        <v>15.28115725</v>
      </c>
      <c r="V55" s="25">
        <v>15.28115725</v>
      </c>
      <c r="W55" s="2"/>
      <c r="X55" s="2"/>
      <c r="Y55" s="2" t="s">
        <v>464</v>
      </c>
      <c r="Z55" s="2">
        <v>1</v>
      </c>
      <c r="AA55" s="2" t="s">
        <v>464</v>
      </c>
      <c r="AB55" s="2"/>
      <c r="AC55" s="2"/>
      <c r="AD55" s="2"/>
      <c r="AE55" s="2"/>
      <c r="AF55" s="2"/>
      <c r="AG55" s="2"/>
      <c r="AH55" s="2"/>
      <c r="AI55" s="2"/>
      <c r="AJ55" s="2"/>
      <c r="AO55">
        <v>20</v>
      </c>
      <c r="AP55" s="23">
        <v>229.90248606119221</v>
      </c>
      <c r="AQ55" s="23">
        <v>8.6993404650164072E-2</v>
      </c>
      <c r="AR55" s="30">
        <v>1.882352941176471</v>
      </c>
      <c r="AS55" s="30">
        <v>2.3529411764705879</v>
      </c>
      <c r="AT55" s="30">
        <v>0.47058823529411759</v>
      </c>
      <c r="AU55" s="30">
        <v>0</v>
      </c>
      <c r="AV55" s="30">
        <v>0.4</v>
      </c>
      <c r="AW55" s="30">
        <v>0.5</v>
      </c>
      <c r="AX55" s="30">
        <v>9.9999999999999992E-2</v>
      </c>
      <c r="AY55" s="30">
        <v>0</v>
      </c>
      <c r="AZ55" s="27">
        <v>0.82</v>
      </c>
      <c r="BA55" s="27">
        <v>3.44</v>
      </c>
      <c r="BB55" s="27">
        <v>2.62</v>
      </c>
      <c r="BC55" s="27">
        <v>2.5211764705882351</v>
      </c>
      <c r="BD55">
        <v>2.521176470588236</v>
      </c>
      <c r="BE55">
        <v>5.6898745917647062</v>
      </c>
    </row>
    <row r="56" spans="1:57" x14ac:dyDescent="0.3">
      <c r="A56" s="2" t="s">
        <v>34</v>
      </c>
      <c r="B56" s="15" t="s">
        <v>715</v>
      </c>
      <c r="C56" s="15"/>
      <c r="D56" s="2"/>
      <c r="E56" s="2"/>
      <c r="F56" s="2">
        <v>3.2</v>
      </c>
      <c r="G56" s="2" t="s">
        <v>36</v>
      </c>
      <c r="H56" s="11" t="s">
        <v>546</v>
      </c>
      <c r="I56" t="s">
        <v>627</v>
      </c>
      <c r="K56" s="2"/>
      <c r="L56" s="2"/>
      <c r="M56" s="2"/>
      <c r="N56" s="25">
        <v>1</v>
      </c>
      <c r="O56" s="2"/>
      <c r="P56" s="2"/>
      <c r="Q56" s="2"/>
      <c r="R56" s="2"/>
      <c r="S56" s="2"/>
      <c r="T56" s="25">
        <v>3.9086759899999999</v>
      </c>
      <c r="U56" s="25">
        <v>3.908676100000001</v>
      </c>
      <c r="V56" s="25">
        <v>10.552604730000001</v>
      </c>
      <c r="W56" s="2"/>
      <c r="X56" s="2"/>
      <c r="Y56" s="2" t="s">
        <v>464</v>
      </c>
      <c r="Z56" s="2">
        <v>1</v>
      </c>
      <c r="AA56" s="2" t="s">
        <v>464</v>
      </c>
      <c r="AB56" s="2"/>
      <c r="AC56" s="2"/>
      <c r="AD56" s="2"/>
      <c r="AE56" s="2"/>
      <c r="AF56" s="2"/>
      <c r="AG56" s="2"/>
      <c r="AH56" s="2"/>
      <c r="AI56" s="2"/>
      <c r="AJ56" s="2"/>
      <c r="AO56">
        <v>14</v>
      </c>
      <c r="AP56" s="23">
        <v>155.59136328639269</v>
      </c>
      <c r="AQ56" s="23">
        <v>8.9979287437893268E-2</v>
      </c>
      <c r="AR56" s="30">
        <v>2</v>
      </c>
      <c r="AS56" s="30">
        <v>2.333333333333333</v>
      </c>
      <c r="AT56" s="30">
        <v>0.33333333333333331</v>
      </c>
      <c r="AU56" s="30">
        <v>0</v>
      </c>
      <c r="AV56" s="30">
        <v>0.42857142857142849</v>
      </c>
      <c r="AW56" s="30">
        <v>0.5</v>
      </c>
      <c r="AX56" s="30">
        <v>7.1428571428571425E-2</v>
      </c>
      <c r="AY56" s="30">
        <v>0</v>
      </c>
      <c r="AZ56" s="27">
        <v>0.95</v>
      </c>
      <c r="BA56" s="27">
        <v>3.44</v>
      </c>
      <c r="BB56" s="27">
        <v>2.4900000000000002</v>
      </c>
      <c r="BC56" s="27">
        <v>2.500833333333333</v>
      </c>
      <c r="BD56">
        <v>2.500833333333333</v>
      </c>
      <c r="BE56">
        <v>5.6917605187500007</v>
      </c>
    </row>
    <row r="57" spans="1:57" x14ac:dyDescent="0.3">
      <c r="A57" s="2" t="s">
        <v>45</v>
      </c>
      <c r="B57" s="15" t="s">
        <v>725</v>
      </c>
      <c r="C57" s="15"/>
      <c r="D57" s="2"/>
      <c r="E57" s="2"/>
      <c r="F57" s="2">
        <v>3.3</v>
      </c>
      <c r="G57" s="2" t="s">
        <v>36</v>
      </c>
      <c r="H57" s="11" t="s">
        <v>554</v>
      </c>
      <c r="I57">
        <v>-1</v>
      </c>
      <c r="K57" s="2"/>
      <c r="L57" s="2"/>
      <c r="M57" s="2"/>
      <c r="N57" s="25">
        <v>1</v>
      </c>
      <c r="O57" s="2"/>
      <c r="P57" s="2"/>
      <c r="Q57" s="2"/>
      <c r="R57" s="2"/>
      <c r="S57" s="2"/>
      <c r="T57" s="25">
        <v>3.91068857</v>
      </c>
      <c r="U57" s="25">
        <v>3.9106874500000002</v>
      </c>
      <c r="V57" s="25">
        <v>14.360376649999999</v>
      </c>
      <c r="W57" s="2"/>
      <c r="X57" s="2"/>
      <c r="Y57" s="2" t="s">
        <v>464</v>
      </c>
      <c r="Z57" s="2">
        <v>1</v>
      </c>
      <c r="AA57" s="2" t="s">
        <v>464</v>
      </c>
      <c r="AB57" s="2"/>
      <c r="AC57" s="2"/>
      <c r="AD57" s="2"/>
      <c r="AE57" s="2"/>
      <c r="AF57" s="2"/>
      <c r="AG57" s="2"/>
      <c r="AH57" s="2"/>
      <c r="AI57" s="2"/>
      <c r="AJ57" s="2"/>
      <c r="AO57">
        <v>20</v>
      </c>
      <c r="AP57" s="23">
        <v>215.5098899352688</v>
      </c>
      <c r="AQ57" s="23">
        <v>9.2803165580972902E-2</v>
      </c>
      <c r="AR57" s="30">
        <v>2</v>
      </c>
      <c r="AS57" s="30">
        <v>2.3529411764705879</v>
      </c>
      <c r="AT57" s="30">
        <v>0.35294117647058831</v>
      </c>
      <c r="AU57" s="30">
        <v>0</v>
      </c>
      <c r="AV57" s="30">
        <v>0.42499999999999999</v>
      </c>
      <c r="AW57" s="30">
        <v>0.5</v>
      </c>
      <c r="AX57" s="30">
        <v>7.4999999999999997E-2</v>
      </c>
      <c r="AY57" s="30">
        <v>0</v>
      </c>
      <c r="AZ57" s="27">
        <v>0.95</v>
      </c>
      <c r="BA57" s="27">
        <v>3.44</v>
      </c>
      <c r="BB57" s="27">
        <v>2.4900000000000002</v>
      </c>
      <c r="BC57" s="27">
        <v>2.518823529411764</v>
      </c>
      <c r="BD57">
        <v>2.5188235294117649</v>
      </c>
      <c r="BE57">
        <v>5.720303876470588</v>
      </c>
    </row>
    <row r="58" spans="1:57" x14ac:dyDescent="0.3">
      <c r="A58" s="2" t="s">
        <v>46</v>
      </c>
      <c r="B58" s="15" t="s">
        <v>726</v>
      </c>
      <c r="C58" s="15"/>
      <c r="D58" s="2"/>
      <c r="E58" s="2"/>
      <c r="F58" s="2">
        <v>3.8</v>
      </c>
      <c r="G58" s="2" t="s">
        <v>36</v>
      </c>
      <c r="H58" s="11" t="s">
        <v>555</v>
      </c>
      <c r="I58" t="s">
        <v>633</v>
      </c>
      <c r="K58" s="2"/>
      <c r="L58" s="2"/>
      <c r="M58" s="2"/>
      <c r="N58" s="25">
        <v>2</v>
      </c>
      <c r="O58" s="2"/>
      <c r="P58" s="2"/>
      <c r="Q58" s="2"/>
      <c r="R58" s="2"/>
      <c r="S58" s="2"/>
      <c r="T58" s="25">
        <v>7.41544296</v>
      </c>
      <c r="U58" s="25">
        <v>7.4154429599999991</v>
      </c>
      <c r="V58" s="25">
        <v>7.41544296</v>
      </c>
      <c r="W58" s="2"/>
      <c r="X58" s="2"/>
      <c r="Y58" s="2" t="s">
        <v>464</v>
      </c>
      <c r="Z58" s="2">
        <v>1</v>
      </c>
      <c r="AA58" s="2" t="s">
        <v>464</v>
      </c>
      <c r="AB58" s="2"/>
      <c r="AC58" s="2"/>
      <c r="AD58" s="2"/>
      <c r="AE58" s="2"/>
      <c r="AF58" s="2"/>
      <c r="AG58" s="2"/>
      <c r="AH58" s="2"/>
      <c r="AI58" s="2"/>
      <c r="AJ58" s="2"/>
      <c r="AO58">
        <v>14</v>
      </c>
      <c r="AP58" s="23">
        <v>288.33429290182369</v>
      </c>
      <c r="AQ58" s="23">
        <v>9.7109503410799117E-2</v>
      </c>
      <c r="AR58" s="30">
        <v>2</v>
      </c>
      <c r="AS58" s="30">
        <v>2.545454545454545</v>
      </c>
      <c r="AT58" s="30">
        <v>0.54545454545454541</v>
      </c>
      <c r="AU58" s="30">
        <v>0</v>
      </c>
      <c r="AV58" s="30">
        <v>0.39285714285714279</v>
      </c>
      <c r="AW58" s="30">
        <v>0.5</v>
      </c>
      <c r="AX58" s="30">
        <v>0.1071428571428571</v>
      </c>
      <c r="AY58" s="30">
        <v>0</v>
      </c>
      <c r="AZ58" s="27">
        <v>1.1000000000000001</v>
      </c>
      <c r="BA58" s="27">
        <v>3.44</v>
      </c>
      <c r="BB58" s="27">
        <v>2.34</v>
      </c>
      <c r="BC58" s="27">
        <v>2.669090909090909</v>
      </c>
      <c r="BD58">
        <v>2.669090909090909</v>
      </c>
      <c r="BE58">
        <v>5.9831974772727277</v>
      </c>
    </row>
    <row r="59" spans="1:57" x14ac:dyDescent="0.3">
      <c r="A59" s="2" t="s">
        <v>47</v>
      </c>
      <c r="B59" s="15" t="s">
        <v>727</v>
      </c>
      <c r="C59" s="15"/>
      <c r="D59" s="2"/>
      <c r="E59" s="2"/>
      <c r="F59" s="2">
        <v>3.8</v>
      </c>
      <c r="G59" s="2" t="s">
        <v>36</v>
      </c>
      <c r="H59" s="11">
        <v>-1</v>
      </c>
      <c r="I59">
        <v>-1</v>
      </c>
      <c r="J59" t="s">
        <v>1156</v>
      </c>
      <c r="K59" s="2"/>
      <c r="L59" s="2"/>
      <c r="M59" s="2"/>
      <c r="N59" s="25">
        <v>0</v>
      </c>
      <c r="O59" s="2"/>
      <c r="P59" s="2"/>
      <c r="Q59" s="2"/>
      <c r="R59" s="2"/>
      <c r="S59" s="2"/>
      <c r="T59" s="25">
        <v>0</v>
      </c>
      <c r="U59" s="25"/>
      <c r="V59" s="25"/>
      <c r="W59" s="2"/>
      <c r="X59" s="2"/>
      <c r="Y59" s="2" t="s">
        <v>464</v>
      </c>
      <c r="Z59" s="2">
        <v>1</v>
      </c>
      <c r="AA59" s="2" t="s">
        <v>464</v>
      </c>
      <c r="AB59" s="2"/>
      <c r="AC59" s="2"/>
      <c r="AD59" s="2"/>
      <c r="AE59" s="2"/>
      <c r="AF59" s="2"/>
      <c r="AG59" s="2"/>
      <c r="AH59" s="2"/>
      <c r="AI59" s="2"/>
      <c r="AJ59" s="2"/>
      <c r="AO59">
        <v>34</v>
      </c>
      <c r="AP59" s="23">
        <v>0</v>
      </c>
      <c r="AQ59" s="23"/>
      <c r="AR59" s="30">
        <v>2</v>
      </c>
      <c r="AS59" s="30">
        <v>2.518518518518519</v>
      </c>
      <c r="AT59" s="30">
        <v>0.51851851851851849</v>
      </c>
      <c r="AU59" s="30">
        <v>0</v>
      </c>
      <c r="AV59" s="30">
        <v>0.39705882352941169</v>
      </c>
      <c r="AW59" s="30">
        <v>0.5</v>
      </c>
      <c r="AX59" s="30">
        <v>0.1029411764705882</v>
      </c>
      <c r="AY59" s="30">
        <v>0</v>
      </c>
      <c r="AZ59" s="27">
        <v>1</v>
      </c>
      <c r="BA59" s="27">
        <v>3.44</v>
      </c>
      <c r="BB59" s="27">
        <v>2.44</v>
      </c>
      <c r="BC59" s="27">
        <v>2.6511111111111112</v>
      </c>
      <c r="BD59">
        <v>2.6511111111111112</v>
      </c>
      <c r="BE59">
        <v>5.9544359512962952</v>
      </c>
    </row>
    <row r="60" spans="1:57" x14ac:dyDescent="0.3">
      <c r="A60" s="2" t="s">
        <v>40</v>
      </c>
      <c r="B60" s="15" t="s">
        <v>720</v>
      </c>
      <c r="C60" s="15"/>
      <c r="D60" s="2"/>
      <c r="E60" s="2"/>
      <c r="F60" s="2">
        <v>3.85</v>
      </c>
      <c r="G60" s="2" t="s">
        <v>36</v>
      </c>
      <c r="H60" s="11" t="s">
        <v>550</v>
      </c>
      <c r="I60" t="s">
        <v>631</v>
      </c>
      <c r="K60" s="2"/>
      <c r="L60" s="2"/>
      <c r="M60" s="2"/>
      <c r="N60" s="25">
        <v>2</v>
      </c>
      <c r="O60" s="2"/>
      <c r="P60" s="2"/>
      <c r="Q60" s="2"/>
      <c r="R60" s="2"/>
      <c r="S60" s="2"/>
      <c r="T60" s="25">
        <v>5.6269875200000001</v>
      </c>
      <c r="U60" s="25">
        <v>5.6269875200000001</v>
      </c>
      <c r="V60" s="25">
        <v>22.749475</v>
      </c>
      <c r="W60" s="2"/>
      <c r="X60" s="2"/>
      <c r="Y60" s="2" t="s">
        <v>464</v>
      </c>
      <c r="Z60" s="2">
        <v>1</v>
      </c>
      <c r="AA60" s="2" t="s">
        <v>464</v>
      </c>
      <c r="AB60" s="2"/>
      <c r="AC60" s="2"/>
      <c r="AD60" s="2"/>
      <c r="AE60" s="2"/>
      <c r="AF60" s="2"/>
      <c r="AG60" s="2"/>
      <c r="AH60" s="2"/>
      <c r="AI60" s="2"/>
      <c r="AJ60" s="2"/>
      <c r="AO60">
        <v>30</v>
      </c>
      <c r="AP60" s="23">
        <v>623.81230762201892</v>
      </c>
      <c r="AQ60" s="23">
        <v>9.6182776881592519E-2</v>
      </c>
      <c r="AR60" s="30">
        <v>2</v>
      </c>
      <c r="AS60" s="30">
        <v>2.5</v>
      </c>
      <c r="AT60" s="30">
        <v>0.5</v>
      </c>
      <c r="AU60" s="30">
        <v>0</v>
      </c>
      <c r="AV60" s="30">
        <v>0.4</v>
      </c>
      <c r="AW60" s="30">
        <v>0.5</v>
      </c>
      <c r="AX60" s="30">
        <v>0.1</v>
      </c>
      <c r="AY60" s="30">
        <v>0</v>
      </c>
      <c r="AZ60" s="27">
        <v>0.89</v>
      </c>
      <c r="BA60" s="27">
        <v>3.44</v>
      </c>
      <c r="BB60" s="27">
        <v>2.5499999999999998</v>
      </c>
      <c r="BC60" s="27">
        <v>2.6270833333333332</v>
      </c>
      <c r="BD60">
        <v>2.6270833333333332</v>
      </c>
      <c r="BE60">
        <v>5.9103362479166668</v>
      </c>
    </row>
    <row r="61" spans="1:57" x14ac:dyDescent="0.3">
      <c r="A61" s="2" t="s">
        <v>48</v>
      </c>
      <c r="B61" s="15" t="s">
        <v>728</v>
      </c>
      <c r="C61" s="15"/>
      <c r="D61" s="2"/>
      <c r="E61" s="2"/>
      <c r="F61" s="2">
        <v>4.3</v>
      </c>
      <c r="G61" s="2" t="s">
        <v>36</v>
      </c>
      <c r="H61" s="11" t="s">
        <v>556</v>
      </c>
      <c r="I61" t="s">
        <v>634</v>
      </c>
      <c r="K61" s="2"/>
      <c r="L61" s="2"/>
      <c r="M61" s="2"/>
      <c r="N61" s="25">
        <v>2</v>
      </c>
      <c r="O61" s="2"/>
      <c r="P61" s="2"/>
      <c r="Q61" s="2"/>
      <c r="R61" s="2"/>
      <c r="S61" s="2"/>
      <c r="T61" s="25">
        <v>7.4836094600000003</v>
      </c>
      <c r="U61" s="25">
        <v>7.4836094600000003</v>
      </c>
      <c r="V61" s="25">
        <v>7.4836094600000003</v>
      </c>
      <c r="W61" s="2"/>
      <c r="X61" s="2"/>
      <c r="Y61" s="2" t="s">
        <v>464</v>
      </c>
      <c r="Z61" s="2">
        <v>1</v>
      </c>
      <c r="AA61" s="2" t="s">
        <v>464</v>
      </c>
      <c r="AB61" s="2"/>
      <c r="AC61" s="2"/>
      <c r="AD61" s="2"/>
      <c r="AE61" s="2"/>
      <c r="AF61" s="2"/>
      <c r="AG61" s="2"/>
      <c r="AH61" s="2"/>
      <c r="AI61" s="2"/>
      <c r="AJ61" s="2"/>
      <c r="AO61">
        <v>14</v>
      </c>
      <c r="AP61" s="23">
        <v>296.35915518228359</v>
      </c>
      <c r="AQ61" s="23">
        <v>9.4479956196318104E-2</v>
      </c>
      <c r="AR61" s="30">
        <v>1.8181818181818179</v>
      </c>
      <c r="AS61" s="30">
        <v>2.545454545454545</v>
      </c>
      <c r="AT61" s="30">
        <v>0.72727272727272729</v>
      </c>
      <c r="AU61" s="30">
        <v>0</v>
      </c>
      <c r="AV61" s="30">
        <v>0.35714285714285721</v>
      </c>
      <c r="AW61" s="30">
        <v>0.5</v>
      </c>
      <c r="AX61" s="30">
        <v>0.1428571428571429</v>
      </c>
      <c r="AY61" s="30">
        <v>0</v>
      </c>
      <c r="AZ61" s="27">
        <v>1</v>
      </c>
      <c r="BA61" s="27">
        <v>3.44</v>
      </c>
      <c r="BB61" s="27">
        <v>2.44</v>
      </c>
      <c r="BC61" s="27">
        <v>2.6618181818181821</v>
      </c>
      <c r="BD61">
        <v>2.6618181818181821</v>
      </c>
      <c r="BE61">
        <v>6.0537295018181814</v>
      </c>
    </row>
    <row r="62" spans="1:57" x14ac:dyDescent="0.3">
      <c r="A62" s="2" t="s">
        <v>49</v>
      </c>
      <c r="B62" s="15" t="s">
        <v>729</v>
      </c>
      <c r="C62" s="15"/>
      <c r="D62" s="2"/>
      <c r="E62" s="2"/>
      <c r="F62" s="2">
        <v>4</v>
      </c>
      <c r="G62" s="2" t="s">
        <v>36</v>
      </c>
      <c r="H62" s="11" t="s">
        <v>557</v>
      </c>
      <c r="I62" t="s">
        <v>635</v>
      </c>
      <c r="K62" s="2"/>
      <c r="L62" s="2"/>
      <c r="M62" s="2"/>
      <c r="N62" s="25">
        <v>8</v>
      </c>
      <c r="O62" s="2"/>
      <c r="P62" s="2"/>
      <c r="Q62" s="2"/>
      <c r="R62" s="2"/>
      <c r="S62" s="2"/>
      <c r="T62" s="25">
        <v>5.8017180100000001</v>
      </c>
      <c r="U62" s="25">
        <v>7.9756520899999996</v>
      </c>
      <c r="V62" s="25">
        <v>27.352093400000001</v>
      </c>
      <c r="W62" s="2"/>
      <c r="X62" s="2"/>
      <c r="Y62" s="2" t="s">
        <v>464</v>
      </c>
      <c r="Z62" s="2">
        <v>1</v>
      </c>
      <c r="AA62" s="2" t="s">
        <v>464</v>
      </c>
      <c r="AB62" s="2"/>
      <c r="AC62" s="2"/>
      <c r="AD62" s="2"/>
      <c r="AE62" s="2"/>
      <c r="AF62" s="2"/>
      <c r="AG62" s="2"/>
      <c r="AH62" s="2"/>
      <c r="AI62" s="2"/>
      <c r="AJ62" s="2"/>
      <c r="AO62">
        <v>14</v>
      </c>
      <c r="AP62" s="23">
        <v>1265.6493143942739</v>
      </c>
      <c r="AQ62" s="23">
        <v>8.8492127105210025E-2</v>
      </c>
      <c r="AR62" s="30">
        <v>1.8181818181818179</v>
      </c>
      <c r="AS62" s="30">
        <v>2.545454545454545</v>
      </c>
      <c r="AT62" s="30">
        <v>0.72727272727272729</v>
      </c>
      <c r="AU62" s="30">
        <v>0</v>
      </c>
      <c r="AV62" s="30">
        <v>0.35714285714285721</v>
      </c>
      <c r="AW62" s="30">
        <v>0.5</v>
      </c>
      <c r="AX62" s="30">
        <v>0.1428571428571429</v>
      </c>
      <c r="AY62" s="30">
        <v>0</v>
      </c>
      <c r="AZ62" s="27">
        <v>0.95</v>
      </c>
      <c r="BA62" s="27">
        <v>3.44</v>
      </c>
      <c r="BB62" s="27">
        <v>2.4900000000000002</v>
      </c>
      <c r="BC62" s="27">
        <v>2.6527272727272719</v>
      </c>
      <c r="BD62">
        <v>2.6527272727272728</v>
      </c>
      <c r="BE62">
        <v>6.0182046818181814</v>
      </c>
    </row>
    <row r="63" spans="1:57" x14ac:dyDescent="0.3">
      <c r="A63" s="2" t="s">
        <v>38</v>
      </c>
      <c r="B63" s="15" t="s">
        <v>718</v>
      </c>
      <c r="C63" s="15"/>
      <c r="D63" s="2"/>
      <c r="E63" s="2"/>
      <c r="F63" s="2">
        <v>3.91</v>
      </c>
      <c r="G63" s="2" t="s">
        <v>36</v>
      </c>
      <c r="H63" s="11" t="s">
        <v>549</v>
      </c>
      <c r="I63" t="s">
        <v>630</v>
      </c>
      <c r="K63" s="2"/>
      <c r="L63" s="2"/>
      <c r="M63" s="2"/>
      <c r="N63" s="25">
        <v>1</v>
      </c>
      <c r="O63" s="2"/>
      <c r="P63" s="2"/>
      <c r="Q63" s="2"/>
      <c r="R63" s="2"/>
      <c r="S63" s="2"/>
      <c r="T63" s="25">
        <v>5.8532381300000003</v>
      </c>
      <c r="U63" s="25">
        <v>5.8532371599999999</v>
      </c>
      <c r="V63" s="25">
        <v>11.912811489999999</v>
      </c>
      <c r="W63" s="2"/>
      <c r="X63" s="2"/>
      <c r="Y63" s="2" t="s">
        <v>464</v>
      </c>
      <c r="Z63" s="2">
        <v>1</v>
      </c>
      <c r="AA63" s="2" t="s">
        <v>464</v>
      </c>
      <c r="AB63" s="2"/>
      <c r="AC63" s="2"/>
      <c r="AD63" s="2"/>
      <c r="AE63" s="2"/>
      <c r="AF63" s="2"/>
      <c r="AG63" s="2"/>
      <c r="AH63" s="2"/>
      <c r="AI63" s="2"/>
      <c r="AJ63" s="2"/>
      <c r="AO63">
        <v>30</v>
      </c>
      <c r="AP63" s="23">
        <v>353.45760058531442</v>
      </c>
      <c r="AQ63" s="23">
        <v>8.487580957467307E-2</v>
      </c>
      <c r="AR63" s="30">
        <v>1.833333333333333</v>
      </c>
      <c r="AS63" s="30">
        <v>2.5</v>
      </c>
      <c r="AT63" s="30">
        <v>0.66666666666666663</v>
      </c>
      <c r="AU63" s="30">
        <v>0</v>
      </c>
      <c r="AV63" s="30">
        <v>0.36666666666666659</v>
      </c>
      <c r="AW63" s="30">
        <v>0.5</v>
      </c>
      <c r="AX63" s="30">
        <v>0.1333333333333333</v>
      </c>
      <c r="AY63" s="30">
        <v>0</v>
      </c>
      <c r="AZ63" s="27">
        <v>0.89</v>
      </c>
      <c r="BA63" s="27">
        <v>3.44</v>
      </c>
      <c r="BB63" s="27">
        <v>2.5499999999999998</v>
      </c>
      <c r="BC63" s="27">
        <v>2.6020833333333329</v>
      </c>
      <c r="BD63">
        <v>2.6020833333333329</v>
      </c>
      <c r="BE63">
        <v>5.9098726145833336</v>
      </c>
    </row>
    <row r="64" spans="1:57" x14ac:dyDescent="0.3">
      <c r="A64" s="2" t="s">
        <v>51</v>
      </c>
      <c r="B64" s="15" t="s">
        <v>707</v>
      </c>
      <c r="C64" s="15"/>
      <c r="D64" s="2"/>
      <c r="E64" s="2"/>
      <c r="F64" s="2">
        <v>5.5</v>
      </c>
      <c r="G64" s="2" t="s">
        <v>52</v>
      </c>
      <c r="H64" s="11" t="s">
        <v>540</v>
      </c>
      <c r="I64" t="s">
        <v>621</v>
      </c>
      <c r="K64" s="2"/>
      <c r="L64" s="2"/>
      <c r="M64" s="2"/>
      <c r="N64" s="25">
        <v>1</v>
      </c>
      <c r="O64" s="2"/>
      <c r="P64" s="2"/>
      <c r="Q64" s="2"/>
      <c r="R64" s="2"/>
      <c r="S64" s="2"/>
      <c r="T64" s="25">
        <v>12.88926011</v>
      </c>
      <c r="U64" s="25">
        <v>12.88926011</v>
      </c>
      <c r="V64" s="25">
        <v>12.88926011</v>
      </c>
      <c r="W64" s="2"/>
      <c r="X64" s="2">
        <v>1</v>
      </c>
      <c r="Y64" s="2" t="s">
        <v>464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O64">
        <v>18</v>
      </c>
      <c r="AP64" s="23">
        <v>195.03203980213701</v>
      </c>
      <c r="AQ64" s="23">
        <v>9.2292528029042184E-2</v>
      </c>
      <c r="AR64" s="30">
        <v>2</v>
      </c>
      <c r="AS64" s="30">
        <v>3</v>
      </c>
      <c r="AT64" s="30">
        <v>1.857142857142857</v>
      </c>
      <c r="AU64" s="30">
        <v>4</v>
      </c>
      <c r="AV64" s="30">
        <v>0.18421052631578949</v>
      </c>
      <c r="AW64" s="30">
        <v>0.27631578947368418</v>
      </c>
      <c r="AX64" s="30">
        <v>0.1710526315789474</v>
      </c>
      <c r="AY64" s="30">
        <v>0.36842105263157893</v>
      </c>
      <c r="AZ64" s="27">
        <v>0.95</v>
      </c>
      <c r="BA64" s="27">
        <v>3.44</v>
      </c>
      <c r="BB64" s="27">
        <v>2.4900000000000002</v>
      </c>
      <c r="BC64" s="27">
        <v>2.782142857142857</v>
      </c>
      <c r="BD64">
        <v>2.7821428571428579</v>
      </c>
      <c r="BE64">
        <v>6.2021612289285706</v>
      </c>
    </row>
    <row r="65" spans="1:57" x14ac:dyDescent="0.3">
      <c r="A65" s="2" t="s">
        <v>53</v>
      </c>
      <c r="B65" s="15" t="s">
        <v>730</v>
      </c>
      <c r="C65" s="15"/>
      <c r="D65" s="2"/>
      <c r="E65" s="2"/>
      <c r="F65" s="2">
        <v>1.96</v>
      </c>
      <c r="G65" s="2" t="s">
        <v>54</v>
      </c>
      <c r="H65" s="11" t="s">
        <v>558</v>
      </c>
      <c r="I65">
        <v>-1</v>
      </c>
      <c r="K65" s="2"/>
      <c r="L65" s="2"/>
      <c r="M65" s="2"/>
      <c r="N65" s="25">
        <v>1</v>
      </c>
      <c r="O65" s="2"/>
      <c r="P65" s="2"/>
      <c r="Q65" s="2"/>
      <c r="R65" s="2" t="s">
        <v>444</v>
      </c>
      <c r="S65" s="2"/>
      <c r="T65" s="25">
        <v>5.6904349999999999</v>
      </c>
      <c r="U65" s="25">
        <v>5.6904349999999999</v>
      </c>
      <c r="V65" s="25">
        <v>4.0362910000000003</v>
      </c>
      <c r="W65" s="2"/>
      <c r="X65" s="2">
        <v>1</v>
      </c>
      <c r="Y65" s="2" t="s">
        <v>464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O65">
        <v>12</v>
      </c>
      <c r="AP65" s="23">
        <v>130.69934266020451</v>
      </c>
      <c r="AQ65" s="23">
        <v>9.1813774696617348E-2</v>
      </c>
      <c r="AR65" s="30">
        <v>2</v>
      </c>
      <c r="AS65" s="30">
        <v>2.6</v>
      </c>
      <c r="AT65" s="30">
        <v>1.6</v>
      </c>
      <c r="AU65" s="30">
        <v>0</v>
      </c>
      <c r="AV65" s="30">
        <v>0.32258064516129031</v>
      </c>
      <c r="AW65" s="30">
        <v>0.41935483870967738</v>
      </c>
      <c r="AX65" s="30">
        <v>0.25806451612903231</v>
      </c>
      <c r="AY65" s="30">
        <v>0</v>
      </c>
      <c r="AZ65" s="27">
        <v>0.95</v>
      </c>
      <c r="BA65" s="27">
        <v>3.44</v>
      </c>
      <c r="BB65" s="27">
        <v>2.4900000000000002</v>
      </c>
      <c r="BC65" s="27">
        <v>2.633</v>
      </c>
      <c r="BD65">
        <v>2.633</v>
      </c>
      <c r="BE65">
        <v>5.9240260669999998</v>
      </c>
    </row>
    <row r="66" spans="1:57" x14ac:dyDescent="0.3">
      <c r="A66" s="2" t="s">
        <v>44</v>
      </c>
      <c r="B66" s="15" t="s">
        <v>724</v>
      </c>
      <c r="C66" s="15"/>
      <c r="D66" s="2"/>
      <c r="E66" s="2"/>
      <c r="F66" s="2">
        <v>3.63</v>
      </c>
      <c r="G66" s="2" t="s">
        <v>55</v>
      </c>
      <c r="H66" s="11" t="s">
        <v>553</v>
      </c>
      <c r="I66">
        <v>-1</v>
      </c>
      <c r="K66" s="2"/>
      <c r="L66" s="2"/>
      <c r="M66" s="2"/>
      <c r="N66" s="25">
        <v>1</v>
      </c>
      <c r="O66" s="2">
        <v>3.8769</v>
      </c>
      <c r="P66" s="2">
        <v>3.8769</v>
      </c>
      <c r="Q66" s="2">
        <v>29.824000000000002</v>
      </c>
      <c r="R66" s="2" t="s">
        <v>440</v>
      </c>
      <c r="S66" s="2"/>
      <c r="T66" s="25">
        <v>15.28115725</v>
      </c>
      <c r="U66" s="25">
        <v>15.28115725</v>
      </c>
      <c r="V66" s="25">
        <v>15.28115725</v>
      </c>
      <c r="W66" s="2">
        <v>1</v>
      </c>
      <c r="X66" s="2"/>
      <c r="Y66" s="2" t="s">
        <v>464</v>
      </c>
      <c r="Z66" s="2"/>
      <c r="AA66" s="2"/>
      <c r="AB66" s="2"/>
      <c r="AC66" s="2"/>
      <c r="AD66" s="2">
        <v>1</v>
      </c>
      <c r="AE66" s="2"/>
      <c r="AF66" s="2">
        <v>1</v>
      </c>
      <c r="AG66" s="2">
        <v>1</v>
      </c>
      <c r="AH66" s="2"/>
      <c r="AI66" s="2"/>
      <c r="AJ66" s="2"/>
      <c r="AK66">
        <v>1</v>
      </c>
      <c r="AO66">
        <v>20</v>
      </c>
      <c r="AP66" s="23">
        <v>229.90248606119221</v>
      </c>
      <c r="AQ66" s="23">
        <v>8.6993404650164072E-2</v>
      </c>
      <c r="AR66" s="30">
        <v>1.882352941176471</v>
      </c>
      <c r="AS66" s="30">
        <v>2.3529411764705879</v>
      </c>
      <c r="AT66" s="30">
        <v>0.47058823529411759</v>
      </c>
      <c r="AU66" s="30">
        <v>0</v>
      </c>
      <c r="AV66" s="30">
        <v>0.4</v>
      </c>
      <c r="AW66" s="30">
        <v>0.5</v>
      </c>
      <c r="AX66" s="30">
        <v>9.9999999999999992E-2</v>
      </c>
      <c r="AY66" s="30">
        <v>0</v>
      </c>
      <c r="AZ66" s="27">
        <v>0.82</v>
      </c>
      <c r="BA66" s="27">
        <v>3.44</v>
      </c>
      <c r="BB66" s="27">
        <v>2.62</v>
      </c>
      <c r="BC66" s="27">
        <v>2.5211764705882351</v>
      </c>
      <c r="BD66">
        <v>2.521176470588236</v>
      </c>
      <c r="BE66">
        <v>5.6898745917647062</v>
      </c>
    </row>
    <row r="67" spans="1:57" x14ac:dyDescent="0.3">
      <c r="A67" s="2" t="s">
        <v>681</v>
      </c>
      <c r="B67" s="19" t="s">
        <v>897</v>
      </c>
      <c r="C67" s="15"/>
      <c r="D67" s="2"/>
      <c r="E67" s="2"/>
      <c r="F67" s="2">
        <v>2.67</v>
      </c>
      <c r="G67" s="2" t="s">
        <v>55</v>
      </c>
      <c r="H67" s="11">
        <v>-1</v>
      </c>
      <c r="I67">
        <v>-1</v>
      </c>
      <c r="K67" s="2"/>
      <c r="L67" s="2"/>
      <c r="M67" s="2"/>
      <c r="N67" s="25">
        <v>0</v>
      </c>
      <c r="O67" s="2">
        <v>3.8079999999999998</v>
      </c>
      <c r="P67" s="2">
        <v>3.8079999999999998</v>
      </c>
      <c r="Q67" s="2">
        <v>28.87</v>
      </c>
      <c r="R67" s="2" t="s">
        <v>440</v>
      </c>
      <c r="S67" s="2"/>
      <c r="T67" s="25">
        <v>0</v>
      </c>
      <c r="U67" s="25"/>
      <c r="V67" s="25"/>
      <c r="W67" s="2">
        <v>1</v>
      </c>
      <c r="X67" s="2"/>
      <c r="Y67" s="2" t="s">
        <v>464</v>
      </c>
      <c r="Z67" s="2"/>
      <c r="AA67" s="2"/>
      <c r="AB67" s="2"/>
      <c r="AC67" s="2"/>
      <c r="AD67" s="2">
        <v>1</v>
      </c>
      <c r="AE67" s="2"/>
      <c r="AF67" s="2">
        <v>1</v>
      </c>
      <c r="AG67" s="2">
        <v>1</v>
      </c>
      <c r="AH67" s="2"/>
      <c r="AI67" s="2"/>
      <c r="AJ67" s="2"/>
      <c r="AK67">
        <v>1</v>
      </c>
      <c r="AO67">
        <v>20</v>
      </c>
      <c r="AP67" s="23">
        <v>0</v>
      </c>
      <c r="AQ67" s="23"/>
      <c r="AR67" s="30">
        <v>1.933534743202417</v>
      </c>
      <c r="AS67" s="30">
        <v>2.4712990936555901</v>
      </c>
      <c r="AT67" s="30">
        <v>0.75528700906344426</v>
      </c>
      <c r="AU67" s="30">
        <v>0</v>
      </c>
      <c r="AV67" s="30">
        <v>0.37470725995316168</v>
      </c>
      <c r="AW67" s="30">
        <v>0.47892271662763469</v>
      </c>
      <c r="AX67" s="30">
        <v>0.1463700234192038</v>
      </c>
      <c r="AY67" s="30">
        <v>0</v>
      </c>
      <c r="AZ67" s="27">
        <v>0.82</v>
      </c>
      <c r="BA67" s="27">
        <v>3.44</v>
      </c>
      <c r="BB67" s="27">
        <v>2.62</v>
      </c>
      <c r="BC67" s="27">
        <v>2.673474320241692</v>
      </c>
      <c r="BD67">
        <v>2.673474320241692</v>
      </c>
      <c r="BE67">
        <v>6.086490604281928</v>
      </c>
    </row>
    <row r="68" spans="1:57" x14ac:dyDescent="0.3">
      <c r="A68" s="2" t="s">
        <v>44</v>
      </c>
      <c r="B68" s="19" t="s">
        <v>724</v>
      </c>
      <c r="C68" s="15"/>
      <c r="D68" s="2" t="s">
        <v>680</v>
      </c>
      <c r="E68" s="2" t="s">
        <v>1071</v>
      </c>
      <c r="F68" s="2">
        <v>3.59</v>
      </c>
      <c r="G68" s="2" t="s">
        <v>55</v>
      </c>
      <c r="H68" s="11" t="s">
        <v>553</v>
      </c>
      <c r="I68">
        <v>-1</v>
      </c>
      <c r="K68" s="2"/>
      <c r="L68" s="2"/>
      <c r="M68" s="2"/>
      <c r="N68" s="25">
        <v>1</v>
      </c>
      <c r="O68" s="2">
        <f xml:space="preserve"> 3.857</f>
        <v>3.8570000000000002</v>
      </c>
      <c r="P68" s="2">
        <f xml:space="preserve"> 3.857</f>
        <v>3.8570000000000002</v>
      </c>
      <c r="Q68" s="2">
        <v>14.692</v>
      </c>
      <c r="R68" s="2" t="s">
        <v>439</v>
      </c>
      <c r="S68" s="2"/>
      <c r="T68" s="25">
        <v>15.28115725</v>
      </c>
      <c r="U68" s="25">
        <v>15.28115725</v>
      </c>
      <c r="V68" s="25">
        <v>15.28115725</v>
      </c>
      <c r="W68" s="2">
        <v>1</v>
      </c>
      <c r="X68" s="2"/>
      <c r="Y68" s="2" t="s">
        <v>464</v>
      </c>
      <c r="Z68" s="2"/>
      <c r="AA68" s="2"/>
      <c r="AB68" s="2"/>
      <c r="AC68" s="2"/>
      <c r="AD68" s="2">
        <v>1</v>
      </c>
      <c r="AE68" s="2"/>
      <c r="AF68" s="2">
        <v>1</v>
      </c>
      <c r="AG68" s="2">
        <v>1</v>
      </c>
      <c r="AH68" s="2"/>
      <c r="AI68" s="2"/>
      <c r="AJ68" s="2">
        <v>1</v>
      </c>
      <c r="AK68">
        <v>1</v>
      </c>
      <c r="AN68">
        <v>1</v>
      </c>
      <c r="AO68">
        <v>20</v>
      </c>
      <c r="AP68" s="23">
        <v>229.90248606119221</v>
      </c>
      <c r="AQ68" s="23">
        <v>8.6993404650164072E-2</v>
      </c>
      <c r="AR68" s="30">
        <v>1.882352941176471</v>
      </c>
      <c r="AS68" s="30">
        <v>2.3529411764705879</v>
      </c>
      <c r="AT68" s="30">
        <v>0.47058823529411759</v>
      </c>
      <c r="AU68" s="30">
        <v>0</v>
      </c>
      <c r="AV68" s="30">
        <v>0.4</v>
      </c>
      <c r="AW68" s="30">
        <v>0.5</v>
      </c>
      <c r="AX68" s="30">
        <v>9.9999999999999992E-2</v>
      </c>
      <c r="AY68" s="30">
        <v>0</v>
      </c>
      <c r="AZ68" s="27">
        <v>0.82</v>
      </c>
      <c r="BA68" s="27">
        <v>3.44</v>
      </c>
      <c r="BB68" s="27">
        <v>2.62</v>
      </c>
      <c r="BC68" s="27">
        <v>2.5211764705882351</v>
      </c>
      <c r="BD68">
        <v>2.521176470588236</v>
      </c>
      <c r="BE68">
        <v>5.6898745917647062</v>
      </c>
    </row>
    <row r="69" spans="1:57" x14ac:dyDescent="0.3">
      <c r="A69" s="2" t="s">
        <v>107</v>
      </c>
      <c r="B69" s="15" t="s">
        <v>732</v>
      </c>
      <c r="C69" s="15"/>
      <c r="D69" s="2"/>
      <c r="E69" s="2"/>
      <c r="F69" s="2">
        <v>2.34</v>
      </c>
      <c r="G69" s="2" t="s">
        <v>447</v>
      </c>
      <c r="H69" s="11" t="s">
        <v>559</v>
      </c>
      <c r="I69" t="s">
        <v>636</v>
      </c>
      <c r="K69" s="2"/>
      <c r="L69" s="2"/>
      <c r="M69" s="2"/>
      <c r="N69" s="25">
        <v>0</v>
      </c>
      <c r="O69" s="2"/>
      <c r="P69" s="2"/>
      <c r="Q69" s="2"/>
      <c r="R69" s="2"/>
      <c r="S69" s="2"/>
      <c r="T69" s="25">
        <v>0</v>
      </c>
      <c r="U69" s="25"/>
      <c r="V69" s="25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O69">
        <v>20</v>
      </c>
      <c r="AP69" s="23">
        <v>0</v>
      </c>
      <c r="AQ69" s="23"/>
      <c r="AR69" s="30">
        <v>2</v>
      </c>
      <c r="AS69" s="30">
        <v>3.0666666666666669</v>
      </c>
      <c r="AT69" s="30">
        <v>1.7333333333333329</v>
      </c>
      <c r="AU69" s="30">
        <v>1.8666666666666669</v>
      </c>
      <c r="AV69" s="30">
        <v>0.23076923076923081</v>
      </c>
      <c r="AW69" s="30">
        <v>0.35384615384615392</v>
      </c>
      <c r="AX69" s="30">
        <v>0.2</v>
      </c>
      <c r="AY69" s="30">
        <v>0.2153846153846154</v>
      </c>
      <c r="AZ69" s="27">
        <v>1.54</v>
      </c>
      <c r="BA69" s="27">
        <v>3.44</v>
      </c>
      <c r="BB69" s="27">
        <v>1.9</v>
      </c>
      <c r="BC69" s="27">
        <v>2.8706666666666658</v>
      </c>
      <c r="BD69">
        <v>2.8706666666666671</v>
      </c>
      <c r="BE69">
        <v>6.2652784753333339</v>
      </c>
    </row>
    <row r="70" spans="1:57" x14ac:dyDescent="0.3">
      <c r="A70" s="2" t="s">
        <v>107</v>
      </c>
      <c r="B70" s="19" t="s">
        <v>732</v>
      </c>
      <c r="C70" s="15"/>
      <c r="D70" s="2" t="s">
        <v>682</v>
      </c>
      <c r="E70" s="2" t="s">
        <v>1071</v>
      </c>
      <c r="F70" s="2">
        <v>1.64</v>
      </c>
      <c r="G70" s="2" t="s">
        <v>447</v>
      </c>
      <c r="H70" s="11" t="s">
        <v>559</v>
      </c>
      <c r="I70" t="s">
        <v>636</v>
      </c>
      <c r="K70" s="2"/>
      <c r="L70" s="2"/>
      <c r="M70" s="2"/>
      <c r="N70" s="25">
        <v>0</v>
      </c>
      <c r="O70" s="2"/>
      <c r="P70" s="2"/>
      <c r="Q70" s="2"/>
      <c r="R70" s="2"/>
      <c r="S70" s="2"/>
      <c r="T70" s="25">
        <v>0</v>
      </c>
      <c r="U70" s="25"/>
      <c r="V70" s="25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O70">
        <v>20</v>
      </c>
      <c r="AP70" s="23">
        <v>0</v>
      </c>
      <c r="AQ70" s="23"/>
      <c r="AR70" s="30">
        <v>2</v>
      </c>
      <c r="AS70" s="30">
        <v>3.0666666666666669</v>
      </c>
      <c r="AT70" s="30">
        <v>1.7333333333333329</v>
      </c>
      <c r="AU70" s="30">
        <v>1.8666666666666669</v>
      </c>
      <c r="AV70" s="30">
        <v>0.23076923076923081</v>
      </c>
      <c r="AW70" s="30">
        <v>0.35384615384615392</v>
      </c>
      <c r="AX70" s="30">
        <v>0.2</v>
      </c>
      <c r="AY70" s="30">
        <v>0.2153846153846154</v>
      </c>
      <c r="AZ70" s="27">
        <v>1.54</v>
      </c>
      <c r="BA70" s="27">
        <v>3.44</v>
      </c>
      <c r="BB70" s="27">
        <v>1.9</v>
      </c>
      <c r="BC70" s="27">
        <v>2.8706666666666658</v>
      </c>
      <c r="BD70">
        <v>2.8706666666666671</v>
      </c>
      <c r="BE70">
        <v>6.2652784753333339</v>
      </c>
    </row>
    <row r="71" spans="1:57" x14ac:dyDescent="0.3">
      <c r="A71" s="2" t="s">
        <v>185</v>
      </c>
      <c r="B71" s="15" t="s">
        <v>733</v>
      </c>
      <c r="C71" s="15"/>
      <c r="D71" s="2"/>
      <c r="E71" s="2"/>
      <c r="F71" s="2">
        <v>4.5999999999999996</v>
      </c>
      <c r="G71" s="2" t="s">
        <v>57</v>
      </c>
      <c r="H71" s="11" t="s">
        <v>560</v>
      </c>
      <c r="I71" t="s">
        <v>637</v>
      </c>
      <c r="K71" s="2"/>
      <c r="L71" s="2"/>
      <c r="M71" s="2"/>
      <c r="N71" s="25">
        <v>2</v>
      </c>
      <c r="O71" s="2"/>
      <c r="P71" s="2"/>
      <c r="Q71" s="2"/>
      <c r="R71" s="2"/>
      <c r="S71" s="2"/>
      <c r="T71" s="25">
        <v>13.81974189</v>
      </c>
      <c r="U71" s="25">
        <v>13.81974189</v>
      </c>
      <c r="V71" s="25">
        <v>5.7110870199999999</v>
      </c>
      <c r="W71" s="2"/>
      <c r="X71" s="2"/>
      <c r="Y71" s="2"/>
      <c r="Z71" s="2">
        <v>0.9</v>
      </c>
      <c r="AA71" s="2">
        <v>1</v>
      </c>
      <c r="AB71" s="2"/>
      <c r="AC71" s="2"/>
      <c r="AD71" s="2"/>
      <c r="AE71" s="2"/>
      <c r="AF71" s="2"/>
      <c r="AG71" s="2">
        <v>1</v>
      </c>
      <c r="AH71" s="2">
        <v>1</v>
      </c>
      <c r="AI71" s="2"/>
      <c r="AJ71" s="2"/>
      <c r="AK71">
        <v>1</v>
      </c>
      <c r="AL71">
        <v>1</v>
      </c>
      <c r="AO71">
        <v>14</v>
      </c>
      <c r="AP71" s="23">
        <v>309.44138863753989</v>
      </c>
      <c r="AQ71" s="23">
        <v>9.0485633235046756E-2</v>
      </c>
      <c r="AR71" s="30">
        <v>2</v>
      </c>
      <c r="AS71" s="30">
        <v>2.545454545454545</v>
      </c>
      <c r="AT71" s="30">
        <v>0.54545454545454541</v>
      </c>
      <c r="AU71" s="30">
        <v>2.545454545454545</v>
      </c>
      <c r="AV71" s="30">
        <v>0.26190476190476192</v>
      </c>
      <c r="AW71" s="30">
        <v>0.33333333333333331</v>
      </c>
      <c r="AX71" s="30">
        <v>7.1428571428571425E-2</v>
      </c>
      <c r="AY71" s="30">
        <v>0.33333333333333331</v>
      </c>
      <c r="AZ71" s="27">
        <v>0.95</v>
      </c>
      <c r="BA71" s="27">
        <v>3.44</v>
      </c>
      <c r="BB71" s="27">
        <v>2.4900000000000002</v>
      </c>
      <c r="BC71" s="27">
        <v>2.6345454545454539</v>
      </c>
      <c r="BD71">
        <v>2.6345454545454552</v>
      </c>
      <c r="BE71">
        <v>6.036062318181818</v>
      </c>
    </row>
    <row r="72" spans="1:57" x14ac:dyDescent="0.3">
      <c r="A72" s="2" t="s">
        <v>49</v>
      </c>
      <c r="B72" s="15" t="s">
        <v>729</v>
      </c>
      <c r="C72" s="15"/>
      <c r="D72" s="2"/>
      <c r="E72" s="2"/>
      <c r="F72" s="2">
        <v>3.9</v>
      </c>
      <c r="G72" s="2" t="s">
        <v>57</v>
      </c>
      <c r="H72" s="11" t="s">
        <v>557</v>
      </c>
      <c r="I72" t="s">
        <v>635</v>
      </c>
      <c r="K72" s="2"/>
      <c r="L72" s="2"/>
      <c r="M72" s="2"/>
      <c r="N72" s="25">
        <v>8</v>
      </c>
      <c r="O72" s="2"/>
      <c r="P72" s="2"/>
      <c r="Q72" s="2"/>
      <c r="R72" s="2"/>
      <c r="S72" s="2"/>
      <c r="T72" s="25">
        <v>5.8017180100000001</v>
      </c>
      <c r="U72" s="25">
        <v>7.9756520899999996</v>
      </c>
      <c r="V72" s="25">
        <v>27.352093400000001</v>
      </c>
      <c r="W72" s="2"/>
      <c r="X72" s="2"/>
      <c r="Y72" s="2"/>
      <c r="Z72" s="2">
        <v>0.7</v>
      </c>
      <c r="AA72" s="2">
        <v>1</v>
      </c>
      <c r="AB72" s="2"/>
      <c r="AC72" s="2"/>
      <c r="AD72" s="2"/>
      <c r="AE72" s="2"/>
      <c r="AF72" s="2"/>
      <c r="AG72" s="2">
        <v>1</v>
      </c>
      <c r="AH72" s="2">
        <v>1</v>
      </c>
      <c r="AI72" s="2"/>
      <c r="AJ72" s="2"/>
      <c r="AK72">
        <v>1</v>
      </c>
      <c r="AL72">
        <v>1</v>
      </c>
      <c r="AO72">
        <v>14</v>
      </c>
      <c r="AP72" s="23">
        <v>1265.6493143942739</v>
      </c>
      <c r="AQ72" s="23">
        <v>8.8492127105210025E-2</v>
      </c>
      <c r="AR72" s="30">
        <v>1.8181818181818179</v>
      </c>
      <c r="AS72" s="30">
        <v>2.545454545454545</v>
      </c>
      <c r="AT72" s="30">
        <v>0.72727272727272729</v>
      </c>
      <c r="AU72" s="30">
        <v>0</v>
      </c>
      <c r="AV72" s="30">
        <v>0.35714285714285721</v>
      </c>
      <c r="AW72" s="30">
        <v>0.5</v>
      </c>
      <c r="AX72" s="30">
        <v>0.1428571428571429</v>
      </c>
      <c r="AY72" s="30">
        <v>0</v>
      </c>
      <c r="AZ72" s="27">
        <v>0.95</v>
      </c>
      <c r="BA72" s="27">
        <v>3.44</v>
      </c>
      <c r="BB72" s="27">
        <v>2.4900000000000002</v>
      </c>
      <c r="BC72" s="27">
        <v>2.6527272727272719</v>
      </c>
      <c r="BD72">
        <v>2.6527272727272728</v>
      </c>
      <c r="BE72">
        <v>6.0182046818181814</v>
      </c>
    </row>
    <row r="73" spans="1:57" x14ac:dyDescent="0.3">
      <c r="A73" s="2" t="s">
        <v>56</v>
      </c>
      <c r="B73" s="15" t="s">
        <v>734</v>
      </c>
      <c r="C73" s="15"/>
      <c r="D73" s="2"/>
      <c r="E73" s="2"/>
      <c r="F73" s="2">
        <v>3.6</v>
      </c>
      <c r="G73" s="2" t="s">
        <v>57</v>
      </c>
      <c r="H73" s="11" t="s">
        <v>561</v>
      </c>
      <c r="I73" t="s">
        <v>638</v>
      </c>
      <c r="K73" s="2"/>
      <c r="L73" s="2"/>
      <c r="M73" s="2"/>
      <c r="N73" s="25">
        <v>1</v>
      </c>
      <c r="O73" s="2"/>
      <c r="P73" s="2"/>
      <c r="Q73" s="2"/>
      <c r="R73" s="2"/>
      <c r="S73" s="2"/>
      <c r="T73" s="25">
        <v>2.92483936</v>
      </c>
      <c r="U73" s="25">
        <v>2.92483936</v>
      </c>
      <c r="V73" s="25">
        <v>3.4422619999999999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O73">
        <v>2</v>
      </c>
      <c r="AP73" s="23">
        <v>25.502259160055111</v>
      </c>
      <c r="AQ73" s="23">
        <v>7.8424424575398208E-2</v>
      </c>
      <c r="AR73" s="30">
        <v>2</v>
      </c>
      <c r="AS73" s="30">
        <v>2</v>
      </c>
      <c r="AT73" s="30">
        <v>4</v>
      </c>
      <c r="AU73" s="30">
        <v>0</v>
      </c>
      <c r="AV73" s="30">
        <v>0.25</v>
      </c>
      <c r="AW73" s="30">
        <v>0.25</v>
      </c>
      <c r="AX73" s="30">
        <v>0.5</v>
      </c>
      <c r="AY73" s="30">
        <v>0</v>
      </c>
      <c r="AZ73" s="27">
        <v>1.91</v>
      </c>
      <c r="BA73" s="27">
        <v>3.44</v>
      </c>
      <c r="BB73" s="27">
        <v>1.53</v>
      </c>
      <c r="BC73" s="27">
        <v>2.6749999999999998</v>
      </c>
      <c r="BD73">
        <v>2.6749999999999998</v>
      </c>
      <c r="BE73">
        <v>5.9690498749999996</v>
      </c>
    </row>
    <row r="74" spans="1:57" x14ac:dyDescent="0.3">
      <c r="A74" s="2" t="s">
        <v>58</v>
      </c>
      <c r="B74" s="15" t="s">
        <v>735</v>
      </c>
      <c r="C74" s="15"/>
      <c r="D74" s="2"/>
      <c r="E74" s="2"/>
      <c r="F74" s="2">
        <v>4.2</v>
      </c>
      <c r="G74" s="2" t="s">
        <v>57</v>
      </c>
      <c r="H74" s="11">
        <v>-1</v>
      </c>
      <c r="I74">
        <v>-1</v>
      </c>
      <c r="K74" s="2"/>
      <c r="L74" s="2"/>
      <c r="M74" s="2"/>
      <c r="N74" s="25">
        <v>0</v>
      </c>
      <c r="O74" s="2">
        <v>44.2</v>
      </c>
      <c r="P74" s="2">
        <v>7.92</v>
      </c>
      <c r="Q74" s="2">
        <v>6.46</v>
      </c>
      <c r="R74" s="2"/>
      <c r="S74" s="2" t="s">
        <v>1146</v>
      </c>
      <c r="T74" s="25">
        <v>0</v>
      </c>
      <c r="U74" s="25"/>
      <c r="V74" s="25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>
        <v>1</v>
      </c>
      <c r="AH74" s="2"/>
      <c r="AI74" s="2"/>
      <c r="AJ74" s="2"/>
      <c r="AK74">
        <v>1</v>
      </c>
      <c r="AO74">
        <v>34</v>
      </c>
      <c r="AP74" s="23">
        <v>0</v>
      </c>
      <c r="AQ74" s="23"/>
      <c r="AR74" s="30">
        <v>1.8518518518518521</v>
      </c>
      <c r="AS74" s="30">
        <v>2.518518518518519</v>
      </c>
      <c r="AT74" s="30">
        <v>0.66666666666666663</v>
      </c>
      <c r="AU74" s="30">
        <v>3.1111111111111112</v>
      </c>
      <c r="AV74" s="30">
        <v>0.22727272727272729</v>
      </c>
      <c r="AW74" s="30">
        <v>0.30909090909090908</v>
      </c>
      <c r="AX74" s="30">
        <v>8.1818181818181804E-2</v>
      </c>
      <c r="AY74" s="30">
        <v>0.38181818181818178</v>
      </c>
      <c r="AZ74" s="27">
        <v>0.82</v>
      </c>
      <c r="BA74" s="27">
        <v>3.44</v>
      </c>
      <c r="BB74" s="27">
        <v>2.62</v>
      </c>
      <c r="BC74" s="27">
        <v>2.6207407407407399</v>
      </c>
      <c r="BD74">
        <v>2.6207407407407408</v>
      </c>
      <c r="BE74">
        <v>5.9672971914814816</v>
      </c>
    </row>
    <row r="75" spans="1:57" x14ac:dyDescent="0.3">
      <c r="A75" s="2" t="s">
        <v>59</v>
      </c>
      <c r="B75" s="15" t="s">
        <v>736</v>
      </c>
      <c r="C75" s="15"/>
      <c r="D75" s="2"/>
      <c r="E75" s="2"/>
      <c r="F75" s="2">
        <v>3.55</v>
      </c>
      <c r="G75" s="2" t="s">
        <v>57</v>
      </c>
      <c r="H75" s="11">
        <v>-1</v>
      </c>
      <c r="I75">
        <v>-1</v>
      </c>
      <c r="J75" t="s">
        <v>1157</v>
      </c>
      <c r="K75" s="2"/>
      <c r="L75" s="2"/>
      <c r="M75" s="2"/>
      <c r="N75" s="25">
        <v>0</v>
      </c>
      <c r="O75" s="2"/>
      <c r="P75" s="2"/>
      <c r="Q75" s="2"/>
      <c r="R75" s="2"/>
      <c r="S75" s="2"/>
      <c r="T75" s="25">
        <v>0</v>
      </c>
      <c r="U75" s="25"/>
      <c r="V75" s="25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>
        <v>1</v>
      </c>
      <c r="AH75" s="2"/>
      <c r="AI75" s="2"/>
      <c r="AJ75" s="2"/>
      <c r="AK75">
        <v>1</v>
      </c>
      <c r="AO75">
        <v>34</v>
      </c>
      <c r="AP75" s="23">
        <v>0</v>
      </c>
      <c r="AQ75" s="23"/>
      <c r="AR75" s="30">
        <v>1.62962962962963</v>
      </c>
      <c r="AS75" s="30">
        <v>2.518518518518519</v>
      </c>
      <c r="AT75" s="30">
        <v>0.88888888888888884</v>
      </c>
      <c r="AU75" s="30">
        <v>0</v>
      </c>
      <c r="AV75" s="30">
        <v>0.32352941176470579</v>
      </c>
      <c r="AW75" s="30">
        <v>0.5</v>
      </c>
      <c r="AX75" s="30">
        <v>0.1764705882352941</v>
      </c>
      <c r="AY75" s="30">
        <v>0</v>
      </c>
      <c r="AZ75" s="27">
        <v>0.82</v>
      </c>
      <c r="BA75" s="27">
        <v>3.44</v>
      </c>
      <c r="BB75" s="27">
        <v>2.62</v>
      </c>
      <c r="BC75" s="27">
        <v>2.642962962962963</v>
      </c>
      <c r="BD75">
        <v>2.642962962962963</v>
      </c>
      <c r="BE75">
        <v>5.9454711914814808</v>
      </c>
    </row>
    <row r="76" spans="1:57" x14ac:dyDescent="0.3">
      <c r="A76" s="2" t="s">
        <v>60</v>
      </c>
      <c r="B76" s="15" t="s">
        <v>737</v>
      </c>
      <c r="C76" s="15"/>
      <c r="D76" s="2"/>
      <c r="E76" s="2"/>
      <c r="F76" s="2">
        <v>2.54</v>
      </c>
      <c r="G76" s="2" t="s">
        <v>62</v>
      </c>
      <c r="H76" s="11" t="s">
        <v>562</v>
      </c>
      <c r="I76" t="s">
        <v>639</v>
      </c>
      <c r="K76" s="2"/>
      <c r="L76" s="2"/>
      <c r="M76" s="2"/>
      <c r="N76" s="25">
        <v>1</v>
      </c>
      <c r="O76" s="2">
        <v>3.8860999999999999</v>
      </c>
      <c r="P76" s="2">
        <v>3.8860999999999999</v>
      </c>
      <c r="Q76" s="2">
        <v>12.5922</v>
      </c>
      <c r="R76" s="2" t="s">
        <v>440</v>
      </c>
      <c r="S76" s="2"/>
      <c r="T76" s="25">
        <v>3.8962357000000001</v>
      </c>
      <c r="U76" s="25">
        <v>3.8962353200000002</v>
      </c>
      <c r="V76" s="25">
        <v>6.87349342</v>
      </c>
      <c r="W76" s="2">
        <v>1</v>
      </c>
      <c r="X76" s="2">
        <v>1</v>
      </c>
      <c r="Y76" s="2"/>
      <c r="Z76" s="2">
        <v>0.4</v>
      </c>
      <c r="AA76" s="2">
        <v>1</v>
      </c>
      <c r="AB76" s="2"/>
      <c r="AC76" s="2"/>
      <c r="AD76" s="2">
        <v>1</v>
      </c>
      <c r="AE76" s="2">
        <v>1</v>
      </c>
      <c r="AF76" s="2"/>
      <c r="AG76" s="2">
        <v>1</v>
      </c>
      <c r="AH76" s="2"/>
      <c r="AI76" s="2"/>
      <c r="AJ76" s="2">
        <v>1</v>
      </c>
      <c r="AK76">
        <v>1</v>
      </c>
      <c r="AN76">
        <v>1</v>
      </c>
      <c r="AO76">
        <v>8</v>
      </c>
      <c r="AP76" s="23">
        <v>95.595427689592043</v>
      </c>
      <c r="AQ76" s="23">
        <v>8.3686010862117841E-2</v>
      </c>
      <c r="AR76" s="30">
        <v>2</v>
      </c>
      <c r="AS76" s="30">
        <v>2.285714285714286</v>
      </c>
      <c r="AT76" s="30">
        <v>0.2857142857142857</v>
      </c>
      <c r="AU76" s="30">
        <v>0</v>
      </c>
      <c r="AV76" s="30">
        <v>0.4375</v>
      </c>
      <c r="AW76" s="30">
        <v>0.5</v>
      </c>
      <c r="AX76" s="30">
        <v>6.25E-2</v>
      </c>
      <c r="AY76" s="30">
        <v>0</v>
      </c>
      <c r="AZ76" s="27">
        <v>0.95</v>
      </c>
      <c r="BA76" s="27">
        <v>3.44</v>
      </c>
      <c r="BB76" s="27">
        <v>2.4900000000000002</v>
      </c>
      <c r="BC76" s="27">
        <v>2.4571428571428569</v>
      </c>
      <c r="BD76">
        <v>2.4571428571428569</v>
      </c>
      <c r="BE76">
        <v>5.6224409357142857</v>
      </c>
    </row>
    <row r="77" spans="1:57" x14ac:dyDescent="0.3">
      <c r="A77" s="2" t="s">
        <v>61</v>
      </c>
      <c r="B77" s="19" t="s">
        <v>898</v>
      </c>
      <c r="C77" s="15"/>
      <c r="D77" s="2"/>
      <c r="E77" s="2"/>
      <c r="F77" s="2">
        <v>2.3199999999999998</v>
      </c>
      <c r="G77" s="2" t="s">
        <v>62</v>
      </c>
      <c r="H77" s="34" t="s">
        <v>562</v>
      </c>
      <c r="I77" s="1" t="s">
        <v>639</v>
      </c>
      <c r="K77" s="2"/>
      <c r="L77" s="2"/>
      <c r="M77" s="2"/>
      <c r="N77" s="25">
        <v>0</v>
      </c>
      <c r="O77" s="2">
        <v>3.8915000000000002</v>
      </c>
      <c r="P77" s="2">
        <v>3.8915000000000002</v>
      </c>
      <c r="Q77" s="2">
        <v>12.589499999999999</v>
      </c>
      <c r="R77" s="2" t="s">
        <v>440</v>
      </c>
      <c r="S77" s="2"/>
      <c r="T77" s="25">
        <v>0</v>
      </c>
      <c r="U77" s="25"/>
      <c r="V77" s="25"/>
      <c r="W77" s="2">
        <v>1</v>
      </c>
      <c r="X77" s="2">
        <v>1</v>
      </c>
      <c r="Y77" s="2"/>
      <c r="Z77" s="2">
        <v>1.3</v>
      </c>
      <c r="AA77" s="2">
        <v>1</v>
      </c>
      <c r="AB77" s="2"/>
      <c r="AC77" s="2"/>
      <c r="AD77" s="2">
        <v>1</v>
      </c>
      <c r="AE77" s="2">
        <v>1</v>
      </c>
      <c r="AF77" s="2"/>
      <c r="AG77" s="2">
        <v>1</v>
      </c>
      <c r="AH77" s="2"/>
      <c r="AI77" s="2"/>
      <c r="AJ77" s="2">
        <v>1</v>
      </c>
      <c r="AK77">
        <v>1</v>
      </c>
      <c r="AN77">
        <v>1</v>
      </c>
      <c r="AO77">
        <v>8</v>
      </c>
      <c r="AP77" s="23">
        <v>0</v>
      </c>
      <c r="AQ77" s="23"/>
      <c r="AR77" s="30">
        <v>2</v>
      </c>
      <c r="AS77" s="30">
        <v>2.285714285714286</v>
      </c>
      <c r="AT77" s="30">
        <v>0.3</v>
      </c>
      <c r="AU77" s="30">
        <v>0</v>
      </c>
      <c r="AV77" s="30">
        <v>0.43613707165109028</v>
      </c>
      <c r="AW77" s="30">
        <v>0.49844236760124599</v>
      </c>
      <c r="AX77" s="30">
        <v>6.5420560747663545E-2</v>
      </c>
      <c r="AY77" s="30">
        <v>0</v>
      </c>
      <c r="AZ77" s="27">
        <v>0.95</v>
      </c>
      <c r="BA77" s="27">
        <v>3.44</v>
      </c>
      <c r="BB77" s="27">
        <v>2.4900000000000002</v>
      </c>
      <c r="BC77" s="27">
        <v>2.4592857142857141</v>
      </c>
      <c r="BD77">
        <v>2.459285714285715</v>
      </c>
      <c r="BE77">
        <v>5.625208883928571</v>
      </c>
    </row>
    <row r="78" spans="1:57" x14ac:dyDescent="0.3">
      <c r="A78" s="2" t="s">
        <v>887</v>
      </c>
      <c r="B78" s="19" t="s">
        <v>899</v>
      </c>
      <c r="C78" s="15"/>
      <c r="D78" s="2"/>
      <c r="E78" s="2"/>
      <c r="F78" s="2">
        <v>2.2200000000000002</v>
      </c>
      <c r="G78" s="2" t="s">
        <v>62</v>
      </c>
      <c r="H78" s="34" t="s">
        <v>562</v>
      </c>
      <c r="I78" s="1" t="s">
        <v>639</v>
      </c>
      <c r="K78" s="2"/>
      <c r="L78" s="2"/>
      <c r="M78" s="2"/>
      <c r="N78" s="25">
        <v>0</v>
      </c>
      <c r="O78" s="2">
        <v>3.8965000000000001</v>
      </c>
      <c r="P78" s="2">
        <v>3.8965000000000001</v>
      </c>
      <c r="Q78" s="2">
        <v>12.6137</v>
      </c>
      <c r="R78" s="2" t="s">
        <v>440</v>
      </c>
      <c r="S78" s="2"/>
      <c r="T78" s="25">
        <v>0</v>
      </c>
      <c r="U78" s="25"/>
      <c r="V78" s="25"/>
      <c r="W78" s="2">
        <v>1</v>
      </c>
      <c r="X78" s="2">
        <v>1</v>
      </c>
      <c r="Y78" s="2"/>
      <c r="Z78" s="2">
        <v>3.2</v>
      </c>
      <c r="AA78" s="2">
        <v>1</v>
      </c>
      <c r="AB78" s="2"/>
      <c r="AC78" s="2"/>
      <c r="AD78" s="2">
        <v>1</v>
      </c>
      <c r="AE78" s="2">
        <v>1</v>
      </c>
      <c r="AF78" s="2"/>
      <c r="AG78" s="2">
        <v>1</v>
      </c>
      <c r="AH78" s="2"/>
      <c r="AI78" s="2"/>
      <c r="AJ78" s="2">
        <v>1</v>
      </c>
      <c r="AK78">
        <v>1</v>
      </c>
      <c r="AN78">
        <v>1</v>
      </c>
      <c r="AO78">
        <v>8</v>
      </c>
      <c r="AP78" s="23">
        <v>0</v>
      </c>
      <c r="AQ78" s="23"/>
      <c r="AR78" s="30">
        <v>2</v>
      </c>
      <c r="AS78" s="30">
        <v>2.285714285714286</v>
      </c>
      <c r="AT78" s="30">
        <v>0.31428571428571428</v>
      </c>
      <c r="AU78" s="30">
        <v>0</v>
      </c>
      <c r="AV78" s="30">
        <v>0.43478260869565211</v>
      </c>
      <c r="AW78" s="30">
        <v>0.49689440993788808</v>
      </c>
      <c r="AX78" s="30">
        <v>6.8322981366459631E-2</v>
      </c>
      <c r="AY78" s="30">
        <v>0</v>
      </c>
      <c r="AZ78" s="27">
        <v>0.95</v>
      </c>
      <c r="BA78" s="27">
        <v>3.44</v>
      </c>
      <c r="BB78" s="27">
        <v>2.4900000000000002</v>
      </c>
      <c r="BC78" s="27">
        <v>2.4614285714285709</v>
      </c>
      <c r="BD78">
        <v>2.4614285714285709</v>
      </c>
      <c r="BE78">
        <v>5.627976832142858</v>
      </c>
    </row>
    <row r="79" spans="1:57" x14ac:dyDescent="0.3">
      <c r="A79" s="2" t="s">
        <v>888</v>
      </c>
      <c r="B79" s="19" t="s">
        <v>900</v>
      </c>
      <c r="C79" s="15"/>
      <c r="D79" s="2"/>
      <c r="E79" s="2"/>
      <c r="F79" s="2">
        <v>2.16</v>
      </c>
      <c r="G79" s="2" t="s">
        <v>62</v>
      </c>
      <c r="H79" s="34" t="s">
        <v>562</v>
      </c>
      <c r="I79" s="1" t="s">
        <v>639</v>
      </c>
      <c r="K79" s="2"/>
      <c r="L79" s="2"/>
      <c r="M79" s="2"/>
      <c r="N79" s="25">
        <v>0</v>
      </c>
      <c r="O79" s="2">
        <v>3.9016999999999999</v>
      </c>
      <c r="P79" s="2">
        <v>3.9016999999999999</v>
      </c>
      <c r="Q79" s="2">
        <v>12.593500000000001</v>
      </c>
      <c r="R79" s="2" t="s">
        <v>440</v>
      </c>
      <c r="S79" s="2"/>
      <c r="T79" s="25">
        <v>0</v>
      </c>
      <c r="U79" s="25"/>
      <c r="V79" s="25"/>
      <c r="W79" s="2">
        <v>1</v>
      </c>
      <c r="X79" s="2">
        <v>1</v>
      </c>
      <c r="Y79" s="2"/>
      <c r="Z79" s="2">
        <v>3.4</v>
      </c>
      <c r="AA79" s="2">
        <v>1</v>
      </c>
      <c r="AB79" s="2"/>
      <c r="AC79" s="2"/>
      <c r="AD79" s="2">
        <v>1</v>
      </c>
      <c r="AE79" s="2">
        <v>1</v>
      </c>
      <c r="AF79" s="2"/>
      <c r="AG79" s="2">
        <v>1</v>
      </c>
      <c r="AH79" s="2"/>
      <c r="AI79" s="2"/>
      <c r="AJ79" s="2">
        <v>1</v>
      </c>
      <c r="AK79">
        <v>1</v>
      </c>
      <c r="AN79">
        <v>1</v>
      </c>
      <c r="AO79">
        <v>8</v>
      </c>
      <c r="AP79" s="23">
        <v>0</v>
      </c>
      <c r="AQ79" s="23"/>
      <c r="AR79" s="30">
        <v>2</v>
      </c>
      <c r="AS79" s="30">
        <v>2.285714285714286</v>
      </c>
      <c r="AT79" s="30">
        <v>0.32857142857142863</v>
      </c>
      <c r="AU79" s="30">
        <v>0</v>
      </c>
      <c r="AV79" s="30">
        <v>0.43343653250774</v>
      </c>
      <c r="AW79" s="30">
        <v>0.49535603715170279</v>
      </c>
      <c r="AX79" s="30">
        <v>7.1207430340557279E-2</v>
      </c>
      <c r="AY79" s="30">
        <v>0</v>
      </c>
      <c r="AZ79" s="27">
        <v>0.95</v>
      </c>
      <c r="BA79" s="27">
        <v>3.44</v>
      </c>
      <c r="BB79" s="27">
        <v>2.4900000000000002</v>
      </c>
      <c r="BC79" s="27">
        <v>2.463571428571429</v>
      </c>
      <c r="BD79">
        <v>2.463571428571429</v>
      </c>
      <c r="BE79">
        <v>5.6307447803571433</v>
      </c>
    </row>
    <row r="80" spans="1:57" x14ac:dyDescent="0.3">
      <c r="A80" s="2" t="s">
        <v>889</v>
      </c>
      <c r="B80" s="19" t="s">
        <v>901</v>
      </c>
      <c r="C80" s="15"/>
      <c r="D80" s="2"/>
      <c r="E80" s="2"/>
      <c r="F80" s="2">
        <v>2.1</v>
      </c>
      <c r="G80" s="2" t="s">
        <v>62</v>
      </c>
      <c r="H80" s="34" t="s">
        <v>562</v>
      </c>
      <c r="I80" s="1" t="s">
        <v>639</v>
      </c>
      <c r="K80" s="2"/>
      <c r="L80" s="2"/>
      <c r="M80" s="2"/>
      <c r="N80" s="25">
        <v>0</v>
      </c>
      <c r="O80" s="2">
        <v>3.9022000000000001</v>
      </c>
      <c r="P80" s="2">
        <v>3.9022000000000001</v>
      </c>
      <c r="Q80" s="2">
        <v>12.6189</v>
      </c>
      <c r="R80" s="2" t="s">
        <v>440</v>
      </c>
      <c r="S80" s="2"/>
      <c r="T80" s="25">
        <v>0</v>
      </c>
      <c r="U80" s="25"/>
      <c r="V80" s="25"/>
      <c r="W80" s="2">
        <v>1</v>
      </c>
      <c r="X80" s="2">
        <v>1</v>
      </c>
      <c r="Y80" s="2"/>
      <c r="Z80" s="2">
        <v>3.8</v>
      </c>
      <c r="AA80" s="2">
        <v>1</v>
      </c>
      <c r="AB80" s="2"/>
      <c r="AC80" s="2"/>
      <c r="AD80" s="2">
        <v>1</v>
      </c>
      <c r="AE80" s="2">
        <v>1</v>
      </c>
      <c r="AF80" s="2"/>
      <c r="AG80" s="2">
        <v>1</v>
      </c>
      <c r="AH80" s="2"/>
      <c r="AI80" s="2"/>
      <c r="AJ80" s="2">
        <v>1</v>
      </c>
      <c r="AK80">
        <v>1</v>
      </c>
      <c r="AN80">
        <v>1</v>
      </c>
      <c r="AO80">
        <v>8</v>
      </c>
      <c r="AP80" s="23">
        <v>0</v>
      </c>
      <c r="AQ80" s="23"/>
      <c r="AR80" s="30">
        <v>2</v>
      </c>
      <c r="AS80" s="30">
        <v>2.285714285714286</v>
      </c>
      <c r="AT80" s="30">
        <v>0.34285714285714292</v>
      </c>
      <c r="AU80" s="30">
        <v>0</v>
      </c>
      <c r="AV80" s="30">
        <v>0.4320987654320988</v>
      </c>
      <c r="AW80" s="30">
        <v>0.49382716049382719</v>
      </c>
      <c r="AX80" s="30">
        <v>7.4074074074074084E-2</v>
      </c>
      <c r="AY80" s="30">
        <v>0</v>
      </c>
      <c r="AZ80" s="27">
        <v>0.95</v>
      </c>
      <c r="BA80" s="27">
        <v>3.44</v>
      </c>
      <c r="BB80" s="27">
        <v>2.4900000000000002</v>
      </c>
      <c r="BC80" s="27">
        <v>2.4657142857142849</v>
      </c>
      <c r="BD80">
        <v>2.4657142857142862</v>
      </c>
      <c r="BE80">
        <v>5.6335127285714286</v>
      </c>
    </row>
    <row r="81" spans="1:57" x14ac:dyDescent="0.3">
      <c r="A81" s="2" t="s">
        <v>890</v>
      </c>
      <c r="B81" s="19" t="s">
        <v>902</v>
      </c>
      <c r="C81" s="15"/>
      <c r="D81" s="2"/>
      <c r="E81" s="2"/>
      <c r="F81" s="2">
        <v>2.08</v>
      </c>
      <c r="G81" s="2" t="s">
        <v>62</v>
      </c>
      <c r="H81" s="34" t="s">
        <v>562</v>
      </c>
      <c r="I81" s="1" t="s">
        <v>639</v>
      </c>
      <c r="K81" s="2"/>
      <c r="L81" s="2"/>
      <c r="M81" s="2"/>
      <c r="N81" s="25">
        <v>0</v>
      </c>
      <c r="O81" s="2">
        <v>3.9043999999999999</v>
      </c>
      <c r="P81" s="2">
        <v>3.9043999999999999</v>
      </c>
      <c r="Q81" s="2">
        <v>12.6092</v>
      </c>
      <c r="R81" s="2" t="s">
        <v>440</v>
      </c>
      <c r="S81" s="2"/>
      <c r="T81" s="25">
        <v>0</v>
      </c>
      <c r="U81" s="25"/>
      <c r="V81" s="25"/>
      <c r="W81" s="2">
        <v>1</v>
      </c>
      <c r="X81" s="2">
        <v>1</v>
      </c>
      <c r="Y81" s="2"/>
      <c r="Z81" s="2">
        <v>4.2</v>
      </c>
      <c r="AA81" s="2">
        <v>1</v>
      </c>
      <c r="AB81" s="2"/>
      <c r="AC81" s="2"/>
      <c r="AD81" s="2">
        <v>1</v>
      </c>
      <c r="AE81" s="2">
        <v>1</v>
      </c>
      <c r="AF81" s="2"/>
      <c r="AG81" s="2">
        <v>1</v>
      </c>
      <c r="AH81" s="2"/>
      <c r="AI81" s="2"/>
      <c r="AJ81" s="2">
        <v>1</v>
      </c>
      <c r="AK81">
        <v>1</v>
      </c>
      <c r="AN81">
        <v>1</v>
      </c>
      <c r="AO81">
        <v>8</v>
      </c>
      <c r="AP81" s="23">
        <v>0</v>
      </c>
      <c r="AQ81" s="23"/>
      <c r="AR81" s="30">
        <v>2</v>
      </c>
      <c r="AS81" s="30">
        <v>2.285714285714286</v>
      </c>
      <c r="AT81" s="30">
        <v>0.35714285714285721</v>
      </c>
      <c r="AU81" s="30">
        <v>0</v>
      </c>
      <c r="AV81" s="30">
        <v>0.43076923076923068</v>
      </c>
      <c r="AW81" s="30">
        <v>0.49230769230769222</v>
      </c>
      <c r="AX81" s="30">
        <v>7.6923076923076913E-2</v>
      </c>
      <c r="AY81" s="30">
        <v>0</v>
      </c>
      <c r="AZ81" s="27">
        <v>0.95</v>
      </c>
      <c r="BA81" s="27">
        <v>3.44</v>
      </c>
      <c r="BB81" s="27">
        <v>2.4900000000000002</v>
      </c>
      <c r="BC81" s="27">
        <v>2.467857142857143</v>
      </c>
      <c r="BD81">
        <v>2.467857142857143</v>
      </c>
      <c r="BE81">
        <v>5.6362806767857148</v>
      </c>
    </row>
    <row r="82" spans="1:57" x14ac:dyDescent="0.3">
      <c r="A82" s="2" t="s">
        <v>215</v>
      </c>
      <c r="B82" s="19" t="s">
        <v>738</v>
      </c>
      <c r="C82" s="15"/>
      <c r="D82" s="2"/>
      <c r="E82" s="2"/>
      <c r="F82" s="2">
        <v>4.0999999999999996</v>
      </c>
      <c r="G82" s="2" t="s">
        <v>64</v>
      </c>
      <c r="H82" s="11" t="s">
        <v>591</v>
      </c>
      <c r="I82" t="s">
        <v>640</v>
      </c>
      <c r="K82" s="2"/>
      <c r="L82" s="2"/>
      <c r="M82" s="2"/>
      <c r="N82" s="25">
        <v>1</v>
      </c>
      <c r="O82" s="2">
        <v>3.87</v>
      </c>
      <c r="P82" s="2">
        <v>3.87</v>
      </c>
      <c r="Q82" s="2">
        <v>15.1</v>
      </c>
      <c r="R82" s="2" t="s">
        <v>439</v>
      </c>
      <c r="S82" s="2"/>
      <c r="T82" s="25">
        <v>3.950634</v>
      </c>
      <c r="U82" s="25">
        <v>3.950634</v>
      </c>
      <c r="V82" s="25">
        <v>15.513552000000001</v>
      </c>
      <c r="W82" s="2">
        <v>1</v>
      </c>
      <c r="X82" s="2">
        <v>1</v>
      </c>
      <c r="Y82" s="2"/>
      <c r="Z82" s="2"/>
      <c r="AA82" s="2">
        <v>1</v>
      </c>
      <c r="AB82" s="2"/>
      <c r="AC82" s="2"/>
      <c r="AD82" s="2"/>
      <c r="AE82" s="2"/>
      <c r="AF82" s="2">
        <v>1</v>
      </c>
      <c r="AG82" s="2"/>
      <c r="AH82" s="2"/>
      <c r="AI82" s="2"/>
      <c r="AJ82" s="2"/>
      <c r="AO82">
        <v>20</v>
      </c>
      <c r="AP82" s="23">
        <v>242.1279024923125</v>
      </c>
      <c r="AQ82" s="23">
        <v>8.2600971611006269E-2</v>
      </c>
      <c r="AR82" s="30">
        <v>1.9375</v>
      </c>
      <c r="AS82" s="30">
        <v>2.5</v>
      </c>
      <c r="AT82" s="30">
        <v>0.5625</v>
      </c>
      <c r="AU82" s="30">
        <v>2.625</v>
      </c>
      <c r="AV82" s="30">
        <v>0.25409836065573771</v>
      </c>
      <c r="AW82" s="30">
        <v>0.32786885245901642</v>
      </c>
      <c r="AX82" s="30">
        <v>7.3770491803278687E-2</v>
      </c>
      <c r="AY82" s="30">
        <v>0.34426229508196721</v>
      </c>
      <c r="AZ82" s="27">
        <v>0.79</v>
      </c>
      <c r="BA82" s="27">
        <v>3.44</v>
      </c>
      <c r="BB82" s="27">
        <v>2.65</v>
      </c>
      <c r="BC82" s="27">
        <v>2.6056249999999999</v>
      </c>
      <c r="BD82">
        <v>2.6056249999999999</v>
      </c>
      <c r="BE82">
        <v>5.9703320286696879</v>
      </c>
    </row>
    <row r="83" spans="1:57" x14ac:dyDescent="0.3">
      <c r="A83" s="2" t="s">
        <v>683</v>
      </c>
      <c r="B83" s="19" t="s">
        <v>903</v>
      </c>
      <c r="C83" s="2" t="s">
        <v>685</v>
      </c>
      <c r="D83" s="2"/>
      <c r="E83" s="2"/>
      <c r="F83" s="2">
        <v>4.3</v>
      </c>
      <c r="G83" s="2" t="s">
        <v>64</v>
      </c>
      <c r="H83" s="14" t="s">
        <v>687</v>
      </c>
      <c r="I83">
        <v>7221084</v>
      </c>
      <c r="K83" s="2"/>
      <c r="L83" s="2"/>
      <c r="M83" s="2"/>
      <c r="N83" s="25">
        <v>0</v>
      </c>
      <c r="O83" s="1">
        <v>3.87</v>
      </c>
      <c r="P83" s="1">
        <v>3.87</v>
      </c>
      <c r="Q83" s="2">
        <v>17.2</v>
      </c>
      <c r="R83" s="2" t="s">
        <v>439</v>
      </c>
      <c r="S83" s="2"/>
      <c r="T83" s="25">
        <v>0</v>
      </c>
      <c r="U83" s="25"/>
      <c r="V83" s="25"/>
      <c r="W83" s="2">
        <v>1</v>
      </c>
      <c r="X83" s="2">
        <v>1</v>
      </c>
      <c r="Y83" s="2"/>
      <c r="Z83" s="2"/>
      <c r="AA83" s="2">
        <v>1</v>
      </c>
      <c r="AB83" s="2"/>
      <c r="AC83" s="2"/>
      <c r="AD83" s="2"/>
      <c r="AE83" s="2"/>
      <c r="AF83" s="2">
        <v>1</v>
      </c>
      <c r="AG83" s="2"/>
      <c r="AH83" s="2"/>
      <c r="AI83" s="2"/>
      <c r="AJ83" s="2"/>
      <c r="AO83">
        <v>20</v>
      </c>
      <c r="AP83" s="23">
        <v>0</v>
      </c>
      <c r="AQ83" s="23"/>
      <c r="AR83" s="30">
        <v>1.940917661847894</v>
      </c>
      <c r="AS83" s="30">
        <v>2.5141420490257702</v>
      </c>
      <c r="AT83" s="30">
        <v>0.56568196103079826</v>
      </c>
      <c r="AU83" s="30">
        <v>2.6398491514770579</v>
      </c>
      <c r="AV83" s="30">
        <v>0.2533639645553003</v>
      </c>
      <c r="AW83" s="30">
        <v>0.32819166393173621</v>
      </c>
      <c r="AX83" s="30">
        <v>7.3843124384640635E-2</v>
      </c>
      <c r="AY83" s="30">
        <v>0.34460124712832302</v>
      </c>
      <c r="AZ83" s="27">
        <v>0.79</v>
      </c>
      <c r="BA83" s="27">
        <v>3.44</v>
      </c>
      <c r="BB83" s="27">
        <v>2.65</v>
      </c>
      <c r="BC83" s="27">
        <v>2.62350722815839</v>
      </c>
      <c r="BD83">
        <v>2.6235072281583909</v>
      </c>
      <c r="BE83">
        <v>6.0278785903935539</v>
      </c>
    </row>
    <row r="84" spans="1:57" x14ac:dyDescent="0.3">
      <c r="A84" s="2" t="s">
        <v>684</v>
      </c>
      <c r="B84" s="19" t="s">
        <v>904</v>
      </c>
      <c r="C84" s="2" t="s">
        <v>686</v>
      </c>
      <c r="D84" s="2"/>
      <c r="E84" s="2"/>
      <c r="F84" s="2">
        <v>4.2</v>
      </c>
      <c r="G84" s="2" t="s">
        <v>64</v>
      </c>
      <c r="H84" s="11">
        <v>-1</v>
      </c>
      <c r="I84">
        <v>-1</v>
      </c>
      <c r="K84" s="2"/>
      <c r="L84" s="2"/>
      <c r="M84" s="2"/>
      <c r="N84" s="25">
        <v>0</v>
      </c>
      <c r="O84" s="1">
        <v>3.87</v>
      </c>
      <c r="P84" s="1">
        <v>3.87</v>
      </c>
      <c r="Q84" s="2">
        <v>14.4</v>
      </c>
      <c r="R84" s="2" t="s">
        <v>439</v>
      </c>
      <c r="S84" s="2"/>
      <c r="T84" s="25">
        <v>0</v>
      </c>
      <c r="U84" s="25"/>
      <c r="V84" s="25"/>
      <c r="W84" s="2">
        <v>1</v>
      </c>
      <c r="X84" s="2">
        <v>1</v>
      </c>
      <c r="Y84" s="2"/>
      <c r="Z84" s="2"/>
      <c r="AA84" s="2">
        <v>1</v>
      </c>
      <c r="AB84" s="2"/>
      <c r="AC84" s="2"/>
      <c r="AD84" s="2"/>
      <c r="AE84" s="2"/>
      <c r="AF84" s="2"/>
      <c r="AG84" s="2"/>
      <c r="AH84" s="2"/>
      <c r="AI84" s="2"/>
      <c r="AJ84" s="2"/>
      <c r="AO84">
        <v>20</v>
      </c>
      <c r="AP84" s="23">
        <v>0</v>
      </c>
      <c r="AQ84" s="23"/>
      <c r="AR84" s="30">
        <v>1.937926753569212</v>
      </c>
      <c r="AS84" s="30">
        <v>2.4829298572315328</v>
      </c>
      <c r="AT84" s="30">
        <v>0.55865921787709494</v>
      </c>
      <c r="AU84" s="30">
        <v>2.6070763500931098</v>
      </c>
      <c r="AV84" s="30">
        <v>0.25544100801832759</v>
      </c>
      <c r="AW84" s="30">
        <v>0.32727867779414171</v>
      </c>
      <c r="AX84" s="30">
        <v>7.3637702503681887E-2</v>
      </c>
      <c r="AY84" s="30">
        <v>0.3436426116838488</v>
      </c>
      <c r="AZ84" s="27">
        <v>0.79</v>
      </c>
      <c r="BA84" s="27">
        <v>3.44</v>
      </c>
      <c r="BB84" s="27">
        <v>2.65</v>
      </c>
      <c r="BC84" s="27">
        <v>2.671675977653631</v>
      </c>
      <c r="BD84">
        <v>2.671675977653631</v>
      </c>
      <c r="BE84">
        <v>6.2243029613210306</v>
      </c>
    </row>
    <row r="85" spans="1:57" x14ac:dyDescent="0.3">
      <c r="A85" s="2" t="s">
        <v>859</v>
      </c>
      <c r="B85" s="19" t="s">
        <v>905</v>
      </c>
      <c r="C85" s="2" t="s">
        <v>858</v>
      </c>
      <c r="D85" s="2"/>
      <c r="E85" s="2"/>
      <c r="F85" s="2">
        <v>4</v>
      </c>
      <c r="G85" s="2" t="s">
        <v>64</v>
      </c>
      <c r="H85" s="11">
        <v>-1</v>
      </c>
      <c r="I85">
        <v>-1</v>
      </c>
      <c r="K85" s="2"/>
      <c r="L85" s="2"/>
      <c r="M85" s="2"/>
      <c r="N85" s="25">
        <v>0</v>
      </c>
      <c r="O85" s="1">
        <v>3.87</v>
      </c>
      <c r="P85" s="1">
        <v>3.87</v>
      </c>
      <c r="Q85" s="2">
        <v>28.5</v>
      </c>
      <c r="R85" s="2" t="s">
        <v>439</v>
      </c>
      <c r="S85" s="2"/>
      <c r="T85" s="25">
        <v>0</v>
      </c>
      <c r="U85" s="25"/>
      <c r="V85" s="25"/>
      <c r="W85" s="2">
        <v>1</v>
      </c>
      <c r="X85" s="2">
        <v>1</v>
      </c>
      <c r="Y85" s="2"/>
      <c r="Z85" s="2"/>
      <c r="AA85" s="2">
        <v>1</v>
      </c>
      <c r="AB85" s="2"/>
      <c r="AC85" s="2"/>
      <c r="AD85" s="2"/>
      <c r="AE85" s="2"/>
      <c r="AF85" s="2"/>
      <c r="AG85" s="2"/>
      <c r="AH85" s="2"/>
      <c r="AI85" s="2"/>
      <c r="AJ85" s="2"/>
      <c r="AO85">
        <v>20</v>
      </c>
      <c r="AP85" s="23">
        <v>0</v>
      </c>
      <c r="AQ85" s="23"/>
      <c r="AR85" s="30">
        <v>1.9375</v>
      </c>
      <c r="AS85" s="30">
        <v>2.5</v>
      </c>
      <c r="AT85" s="30">
        <v>0.5625</v>
      </c>
      <c r="AU85" s="30">
        <v>2.625</v>
      </c>
      <c r="AV85" s="30">
        <v>0.25409836065573771</v>
      </c>
      <c r="AW85" s="30">
        <v>0.32786885245901642</v>
      </c>
      <c r="AX85" s="30">
        <v>7.3770491803278687E-2</v>
      </c>
      <c r="AY85" s="30">
        <v>0.34426229508196721</v>
      </c>
      <c r="AZ85" s="27">
        <v>1</v>
      </c>
      <c r="BA85" s="27">
        <v>3.44</v>
      </c>
      <c r="BB85" s="27">
        <v>2.44</v>
      </c>
      <c r="BC85" s="27">
        <v>2.6937500000000001</v>
      </c>
      <c r="BD85">
        <v>2.6937500000000001</v>
      </c>
      <c r="BE85">
        <v>6.2824412981156881</v>
      </c>
    </row>
    <row r="86" spans="1:57" x14ac:dyDescent="0.3">
      <c r="A86" s="2" t="s">
        <v>65</v>
      </c>
      <c r="B86" s="15" t="s">
        <v>739</v>
      </c>
      <c r="C86" s="15"/>
      <c r="D86" s="2"/>
      <c r="E86" s="2"/>
      <c r="F86" s="2">
        <v>2.62</v>
      </c>
      <c r="G86" s="2" t="s">
        <v>66</v>
      </c>
      <c r="H86" s="11" t="s">
        <v>563</v>
      </c>
      <c r="I86" t="s">
        <v>641</v>
      </c>
      <c r="K86" s="2"/>
      <c r="L86" s="2"/>
      <c r="M86" s="2"/>
      <c r="N86" s="25">
        <v>2</v>
      </c>
      <c r="O86" s="2">
        <v>5.4580000000000002</v>
      </c>
      <c r="P86" s="2">
        <v>5.4210000000000003</v>
      </c>
      <c r="Q86" s="2">
        <v>41.02</v>
      </c>
      <c r="R86" s="2" t="s">
        <v>450</v>
      </c>
      <c r="S86" s="2"/>
      <c r="T86" s="25">
        <v>5.5344280000000001</v>
      </c>
      <c r="U86" s="25">
        <v>5.4860709999999999</v>
      </c>
      <c r="V86" s="25">
        <v>20.96113527</v>
      </c>
      <c r="W86" s="2">
        <v>1</v>
      </c>
      <c r="X86" s="2"/>
      <c r="Y86" s="2"/>
      <c r="Z86" s="2"/>
      <c r="AA86" s="2">
        <v>1</v>
      </c>
      <c r="AB86" s="2"/>
      <c r="AC86" s="2"/>
      <c r="AD86" s="2"/>
      <c r="AE86" s="2"/>
      <c r="AF86" s="2">
        <v>1</v>
      </c>
      <c r="AG86" s="2">
        <v>1</v>
      </c>
      <c r="AH86" s="2"/>
      <c r="AI86" s="2">
        <v>1</v>
      </c>
      <c r="AJ86" s="2"/>
      <c r="AK86">
        <v>1</v>
      </c>
      <c r="AM86">
        <v>1</v>
      </c>
      <c r="AO86">
        <v>30</v>
      </c>
      <c r="AP86" s="23">
        <v>630.95473618941708</v>
      </c>
      <c r="AQ86" s="23">
        <v>9.5093984653104466E-2</v>
      </c>
      <c r="AR86" s="30">
        <v>2</v>
      </c>
      <c r="AS86" s="30">
        <v>3.125</v>
      </c>
      <c r="AT86" s="30">
        <v>2.583333333333333</v>
      </c>
      <c r="AU86" s="30">
        <v>2.916666666666667</v>
      </c>
      <c r="AV86" s="30">
        <v>0.18823529411764711</v>
      </c>
      <c r="AW86" s="30">
        <v>0.29411764705882348</v>
      </c>
      <c r="AX86" s="30">
        <v>0.24313725490196081</v>
      </c>
      <c r="AY86" s="30">
        <v>0.2745098039215686</v>
      </c>
      <c r="AZ86" s="27">
        <v>1.54</v>
      </c>
      <c r="BA86" s="27">
        <v>3.44</v>
      </c>
      <c r="BB86" s="27">
        <v>1.9</v>
      </c>
      <c r="BC86" s="27">
        <v>2.839583333333334</v>
      </c>
      <c r="BD86">
        <v>2.8395833333333331</v>
      </c>
      <c r="BE86">
        <v>6.168614470625001</v>
      </c>
    </row>
    <row r="87" spans="1:57" x14ac:dyDescent="0.3">
      <c r="A87" s="2" t="s">
        <v>67</v>
      </c>
      <c r="B87" s="15" t="s">
        <v>740</v>
      </c>
      <c r="C87" s="15"/>
      <c r="D87" s="2"/>
      <c r="E87" s="2"/>
      <c r="F87" s="2">
        <v>2.67</v>
      </c>
      <c r="G87" s="2" t="s">
        <v>66</v>
      </c>
      <c r="H87" s="11">
        <v>-1</v>
      </c>
      <c r="I87">
        <v>-1</v>
      </c>
      <c r="K87" s="2"/>
      <c r="L87" s="2"/>
      <c r="M87" s="2"/>
      <c r="N87" s="25">
        <v>0</v>
      </c>
      <c r="O87" s="2">
        <v>5.4359999999999999</v>
      </c>
      <c r="P87" s="2">
        <v>5.42</v>
      </c>
      <c r="Q87" s="2">
        <v>41.19</v>
      </c>
      <c r="R87" s="2" t="s">
        <v>450</v>
      </c>
      <c r="S87" s="2"/>
      <c r="T87" s="25">
        <v>0</v>
      </c>
      <c r="U87" s="25"/>
      <c r="V87" s="25"/>
      <c r="W87" s="2">
        <v>1</v>
      </c>
      <c r="X87" s="2"/>
      <c r="Y87" s="2"/>
      <c r="Z87" s="2"/>
      <c r="AA87" s="2">
        <v>1</v>
      </c>
      <c r="AB87" s="2"/>
      <c r="AC87" s="2"/>
      <c r="AD87" s="2"/>
      <c r="AE87" s="2"/>
      <c r="AF87" s="2">
        <v>1</v>
      </c>
      <c r="AG87" s="2">
        <v>1</v>
      </c>
      <c r="AH87" s="2"/>
      <c r="AI87" s="2">
        <v>1</v>
      </c>
      <c r="AJ87" s="2"/>
      <c r="AK87">
        <v>1</v>
      </c>
      <c r="AM87">
        <v>1</v>
      </c>
      <c r="AO87">
        <v>30</v>
      </c>
      <c r="AP87" s="23">
        <v>0</v>
      </c>
      <c r="AQ87" s="23"/>
      <c r="AR87" s="30">
        <v>2</v>
      </c>
      <c r="AS87" s="30">
        <v>3</v>
      </c>
      <c r="AT87" s="30">
        <v>2.208333333333333</v>
      </c>
      <c r="AU87" s="30">
        <v>2.333333333333333</v>
      </c>
      <c r="AV87" s="30">
        <v>0.20960698689956331</v>
      </c>
      <c r="AW87" s="30">
        <v>0.31441048034934499</v>
      </c>
      <c r="AX87" s="30">
        <v>0.23144104803493451</v>
      </c>
      <c r="AY87" s="30">
        <v>0.24454148471615719</v>
      </c>
      <c r="AZ87" s="27">
        <v>1.1000000000000001</v>
      </c>
      <c r="BA87" s="27">
        <v>3.44</v>
      </c>
      <c r="BB87" s="27">
        <v>2.34</v>
      </c>
      <c r="BC87" s="27">
        <v>2.80125</v>
      </c>
      <c r="BD87">
        <v>2.80125</v>
      </c>
      <c r="BE87">
        <v>6.1250013054166672</v>
      </c>
    </row>
    <row r="88" spans="1:57" x14ac:dyDescent="0.3">
      <c r="A88" s="2" t="s">
        <v>68</v>
      </c>
      <c r="B88" s="15" t="s">
        <v>741</v>
      </c>
      <c r="C88" s="15"/>
      <c r="D88" s="2"/>
      <c r="E88" s="2"/>
      <c r="F88" s="2">
        <v>2.71</v>
      </c>
      <c r="G88" s="2" t="s">
        <v>66</v>
      </c>
      <c r="H88" s="11">
        <v>-1</v>
      </c>
      <c r="I88">
        <v>-1</v>
      </c>
      <c r="K88" s="2"/>
      <c r="L88" s="2"/>
      <c r="M88" s="2"/>
      <c r="N88" s="25">
        <v>0</v>
      </c>
      <c r="O88" s="2">
        <v>5.4370000000000003</v>
      </c>
      <c r="P88" s="2">
        <v>5.4359999999999999</v>
      </c>
      <c r="Q88" s="2">
        <v>41.29</v>
      </c>
      <c r="R88" s="2" t="s">
        <v>450</v>
      </c>
      <c r="S88" s="2"/>
      <c r="T88" s="25">
        <v>0</v>
      </c>
      <c r="U88" s="25"/>
      <c r="V88" s="25"/>
      <c r="W88" s="2">
        <v>1</v>
      </c>
      <c r="X88" s="2"/>
      <c r="Y88" s="2"/>
      <c r="Z88" s="2"/>
      <c r="AA88" s="2">
        <v>1</v>
      </c>
      <c r="AB88" s="2"/>
      <c r="AC88" s="2"/>
      <c r="AD88" s="2"/>
      <c r="AE88" s="2"/>
      <c r="AF88" s="2">
        <v>1</v>
      </c>
      <c r="AG88" s="2">
        <v>1</v>
      </c>
      <c r="AH88" s="2"/>
      <c r="AI88" s="2">
        <v>1</v>
      </c>
      <c r="AJ88" s="2"/>
      <c r="AK88">
        <v>1</v>
      </c>
      <c r="AM88">
        <v>1</v>
      </c>
      <c r="AO88">
        <v>30</v>
      </c>
      <c r="AP88" s="23">
        <v>0</v>
      </c>
      <c r="AQ88" s="23"/>
      <c r="AR88" s="30">
        <v>2</v>
      </c>
      <c r="AS88" s="30">
        <v>2.875</v>
      </c>
      <c r="AT88" s="30">
        <v>1.833333333333333</v>
      </c>
      <c r="AU88" s="30">
        <v>1.75</v>
      </c>
      <c r="AV88" s="30">
        <v>0.23645320197044331</v>
      </c>
      <c r="AW88" s="30">
        <v>0.33990147783251229</v>
      </c>
      <c r="AX88" s="30">
        <v>0.21674876847290639</v>
      </c>
      <c r="AY88" s="30">
        <v>0.2068965517241379</v>
      </c>
      <c r="AZ88" s="27">
        <v>1.1000000000000001</v>
      </c>
      <c r="BA88" s="27">
        <v>3.44</v>
      </c>
      <c r="BB88" s="27">
        <v>2.34</v>
      </c>
      <c r="BC88" s="27">
        <v>2.7629166666666669</v>
      </c>
      <c r="BD88">
        <v>2.762916666666666</v>
      </c>
      <c r="BE88">
        <v>6.0813881402083334</v>
      </c>
    </row>
    <row r="89" spans="1:57" x14ac:dyDescent="0.3">
      <c r="A89" s="2" t="s">
        <v>69</v>
      </c>
      <c r="B89" s="15" t="s">
        <v>742</v>
      </c>
      <c r="C89" s="15"/>
      <c r="D89" s="2"/>
      <c r="E89" s="2"/>
      <c r="F89" s="2">
        <v>2.75</v>
      </c>
      <c r="G89" s="2" t="s">
        <v>70</v>
      </c>
      <c r="H89" s="11" t="s">
        <v>564</v>
      </c>
      <c r="I89" t="s">
        <v>642</v>
      </c>
      <c r="K89" s="2"/>
      <c r="L89" s="2"/>
      <c r="M89" s="2"/>
      <c r="N89" s="25">
        <v>2</v>
      </c>
      <c r="O89" s="2"/>
      <c r="P89" s="2"/>
      <c r="Q89" s="2"/>
      <c r="R89" s="2"/>
      <c r="S89" s="2"/>
      <c r="T89" s="25">
        <v>8.3195821399999996</v>
      </c>
      <c r="U89" s="25">
        <v>8.3195821399999996</v>
      </c>
      <c r="V89" s="25">
        <v>8.2425581700000006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O89">
        <v>12</v>
      </c>
      <c r="AP89" s="23">
        <v>248.80917443900231</v>
      </c>
      <c r="AQ89" s="23">
        <v>9.6459465588893734E-2</v>
      </c>
      <c r="AR89" s="30">
        <v>2</v>
      </c>
      <c r="AS89" s="30">
        <v>3.333333333333333</v>
      </c>
      <c r="AT89" s="30">
        <v>2.666666666666667</v>
      </c>
      <c r="AU89" s="30">
        <v>4.666666666666667</v>
      </c>
      <c r="AV89" s="30">
        <v>0.15789473684210531</v>
      </c>
      <c r="AW89" s="30">
        <v>0.26315789473684209</v>
      </c>
      <c r="AX89" s="30">
        <v>0.2105263157894737</v>
      </c>
      <c r="AY89" s="30">
        <v>0.36842105263157898</v>
      </c>
      <c r="AZ89" s="27">
        <v>2.02</v>
      </c>
      <c r="BA89" s="27">
        <v>3.44</v>
      </c>
      <c r="BB89" s="27">
        <v>1.42</v>
      </c>
      <c r="BC89" s="27">
        <v>3.0044444444444438</v>
      </c>
      <c r="BD89">
        <v>3.0044444444444438</v>
      </c>
      <c r="BE89">
        <v>6.4228342255555546</v>
      </c>
    </row>
    <row r="90" spans="1:57" x14ac:dyDescent="0.3">
      <c r="A90" s="2" t="s">
        <v>71</v>
      </c>
      <c r="B90" s="15" t="s">
        <v>743</v>
      </c>
      <c r="C90" s="15"/>
      <c r="D90" s="2"/>
      <c r="E90" s="2"/>
      <c r="F90" s="2">
        <v>3.59</v>
      </c>
      <c r="G90" s="2" t="s">
        <v>77</v>
      </c>
      <c r="H90" s="11" t="s">
        <v>565</v>
      </c>
      <c r="I90" t="s">
        <v>643</v>
      </c>
      <c r="K90" s="2"/>
      <c r="L90" s="2"/>
      <c r="M90" s="2"/>
      <c r="N90" s="25">
        <v>2</v>
      </c>
      <c r="O90" s="2"/>
      <c r="P90" s="2"/>
      <c r="Q90" s="2"/>
      <c r="R90" s="2"/>
      <c r="S90" s="2"/>
      <c r="T90" s="25">
        <v>3.8703880000000002</v>
      </c>
      <c r="U90" s="25">
        <v>3.8703880000000002</v>
      </c>
      <c r="V90" s="25">
        <v>13.604850000000001</v>
      </c>
      <c r="W90" s="2">
        <v>1</v>
      </c>
      <c r="X90" s="2"/>
      <c r="Y90" s="2"/>
      <c r="Z90" s="2">
        <v>3.59</v>
      </c>
      <c r="AA90" s="2"/>
      <c r="AB90" s="2"/>
      <c r="AC90" s="2"/>
      <c r="AD90" s="2"/>
      <c r="AE90" s="2"/>
      <c r="AF90" s="2"/>
      <c r="AG90" s="2">
        <v>1</v>
      </c>
      <c r="AH90" s="2"/>
      <c r="AI90" s="2"/>
      <c r="AJ90" s="2"/>
      <c r="AK90">
        <v>1</v>
      </c>
      <c r="AO90">
        <v>8</v>
      </c>
      <c r="AP90" s="23">
        <v>203.79933701026059</v>
      </c>
      <c r="AQ90" s="23">
        <v>7.8508596910668346E-2</v>
      </c>
      <c r="AR90" s="30">
        <v>1.857142857142857</v>
      </c>
      <c r="AS90" s="30">
        <v>2.285714285714286</v>
      </c>
      <c r="AT90" s="30">
        <v>0.42857142857142849</v>
      </c>
      <c r="AU90" s="30">
        <v>0</v>
      </c>
      <c r="AV90" s="30">
        <v>0.40625000000000011</v>
      </c>
      <c r="AW90" s="30">
        <v>0.5</v>
      </c>
      <c r="AX90" s="30">
        <v>9.375E-2</v>
      </c>
      <c r="AY90" s="30">
        <v>0</v>
      </c>
      <c r="AZ90" s="27">
        <v>0.82</v>
      </c>
      <c r="BA90" s="27">
        <v>3.44</v>
      </c>
      <c r="BB90" s="27">
        <v>2.62</v>
      </c>
      <c r="BC90" s="27">
        <v>2.46</v>
      </c>
      <c r="BD90">
        <v>2.46</v>
      </c>
      <c r="BE90">
        <v>5.5854910899999997</v>
      </c>
    </row>
    <row r="91" spans="1:57" x14ac:dyDescent="0.3">
      <c r="A91" s="2" t="s">
        <v>72</v>
      </c>
      <c r="B91" s="19" t="s">
        <v>906</v>
      </c>
      <c r="C91" s="15"/>
      <c r="D91" s="2"/>
      <c r="E91" s="2"/>
      <c r="F91" s="2">
        <v>3.74</v>
      </c>
      <c r="G91" s="2" t="s">
        <v>77</v>
      </c>
      <c r="H91" s="34" t="s">
        <v>565</v>
      </c>
      <c r="I91" s="1" t="s">
        <v>643</v>
      </c>
      <c r="K91" s="2"/>
      <c r="L91" s="2"/>
      <c r="M91" s="2"/>
      <c r="N91" s="25">
        <v>0</v>
      </c>
      <c r="O91" s="2"/>
      <c r="P91" s="2"/>
      <c r="Q91" s="2"/>
      <c r="R91" s="2"/>
      <c r="S91" s="2"/>
      <c r="T91" s="25">
        <v>0</v>
      </c>
      <c r="U91" s="25"/>
      <c r="V91" s="25"/>
      <c r="W91" s="2">
        <v>1</v>
      </c>
      <c r="X91" s="2"/>
      <c r="Y91" s="2"/>
      <c r="Z91" s="2">
        <v>3.74</v>
      </c>
      <c r="AA91" s="2"/>
      <c r="AB91" s="2"/>
      <c r="AC91" s="2"/>
      <c r="AD91" s="2"/>
      <c r="AE91" s="2"/>
      <c r="AF91" s="2"/>
      <c r="AG91" s="2">
        <v>1</v>
      </c>
      <c r="AH91" s="2"/>
      <c r="AI91" s="2"/>
      <c r="AJ91" s="2"/>
      <c r="AK91">
        <v>1</v>
      </c>
      <c r="AO91">
        <v>8</v>
      </c>
      <c r="AP91" s="23">
        <v>0</v>
      </c>
      <c r="AQ91" s="23"/>
      <c r="AR91" s="30">
        <v>1.857142857142857</v>
      </c>
      <c r="AS91" s="30">
        <v>2.285714285714286</v>
      </c>
      <c r="AT91" s="30">
        <v>0.42857142857142849</v>
      </c>
      <c r="AU91" s="30">
        <v>0</v>
      </c>
      <c r="AV91" s="30">
        <v>0.40625000000000011</v>
      </c>
      <c r="AW91" s="30">
        <v>0.5</v>
      </c>
      <c r="AX91" s="30">
        <v>9.375E-2</v>
      </c>
      <c r="AY91" s="30">
        <v>0</v>
      </c>
      <c r="AZ91" s="27">
        <v>0.82</v>
      </c>
      <c r="BA91" s="27">
        <v>3.44</v>
      </c>
      <c r="BB91" s="27">
        <v>2.62</v>
      </c>
      <c r="BC91" s="27">
        <v>2.4569999999999999</v>
      </c>
      <c r="BD91">
        <v>2.4569999999999999</v>
      </c>
      <c r="BE91">
        <v>5.5866607328571423</v>
      </c>
    </row>
    <row r="92" spans="1:57" x14ac:dyDescent="0.3">
      <c r="A92" s="2" t="s">
        <v>76</v>
      </c>
      <c r="B92" s="19" t="s">
        <v>907</v>
      </c>
      <c r="C92" s="15"/>
      <c r="D92" s="2"/>
      <c r="E92" s="2"/>
      <c r="F92" s="2">
        <v>3.82</v>
      </c>
      <c r="G92" s="2" t="s">
        <v>77</v>
      </c>
      <c r="H92" s="34" t="s">
        <v>1158</v>
      </c>
      <c r="I92" s="1" t="s">
        <v>1159</v>
      </c>
      <c r="K92" s="2"/>
      <c r="L92" s="2"/>
      <c r="M92" s="2"/>
      <c r="N92" s="25">
        <v>0</v>
      </c>
      <c r="O92" s="2"/>
      <c r="P92" s="2"/>
      <c r="Q92" s="2"/>
      <c r="R92" s="2"/>
      <c r="S92" s="2"/>
      <c r="T92" s="25">
        <v>0</v>
      </c>
      <c r="U92" s="25"/>
      <c r="V92" s="25"/>
      <c r="W92" s="2">
        <v>1</v>
      </c>
      <c r="X92" s="2"/>
      <c r="Y92" s="2"/>
      <c r="Z92" s="2">
        <v>3.82</v>
      </c>
      <c r="AA92" s="2"/>
      <c r="AB92" s="2"/>
      <c r="AC92" s="2"/>
      <c r="AD92" s="2"/>
      <c r="AE92" s="2"/>
      <c r="AF92" s="2"/>
      <c r="AG92" s="2">
        <v>1</v>
      </c>
      <c r="AH92" s="2"/>
      <c r="AI92" s="2"/>
      <c r="AJ92" s="2"/>
      <c r="AK92">
        <v>1</v>
      </c>
      <c r="AO92">
        <v>8</v>
      </c>
      <c r="AP92" s="23">
        <v>0</v>
      </c>
      <c r="AQ92" s="23"/>
      <c r="AR92" s="30">
        <v>1.857142857142857</v>
      </c>
      <c r="AS92" s="30">
        <v>2.285714285714286</v>
      </c>
      <c r="AT92" s="30">
        <v>0.42857142857142849</v>
      </c>
      <c r="AU92" s="30">
        <v>0</v>
      </c>
      <c r="AV92" s="30">
        <v>0.40625000000000011</v>
      </c>
      <c r="AW92" s="30">
        <v>0.5</v>
      </c>
      <c r="AX92" s="30">
        <v>9.375E-2</v>
      </c>
      <c r="AY92" s="30">
        <v>0</v>
      </c>
      <c r="AZ92" s="27">
        <v>0.82</v>
      </c>
      <c r="BA92" s="27">
        <v>3.44</v>
      </c>
      <c r="BB92" s="27">
        <v>2.62</v>
      </c>
      <c r="BC92" s="27">
        <v>2.4510000000000001</v>
      </c>
      <c r="BD92">
        <v>2.4510000000000001</v>
      </c>
      <c r="BE92">
        <v>5.5890000185714284</v>
      </c>
    </row>
    <row r="93" spans="1:57" x14ac:dyDescent="0.3">
      <c r="A93" s="2" t="s">
        <v>75</v>
      </c>
      <c r="B93" s="19" t="s">
        <v>908</v>
      </c>
      <c r="C93" s="15"/>
      <c r="D93" s="2"/>
      <c r="E93" s="2"/>
      <c r="F93" s="2">
        <v>4.16</v>
      </c>
      <c r="G93" s="2" t="s">
        <v>77</v>
      </c>
      <c r="H93" s="34" t="s">
        <v>1160</v>
      </c>
      <c r="I93" s="1" t="s">
        <v>1161</v>
      </c>
      <c r="K93" s="2"/>
      <c r="L93" s="2"/>
      <c r="M93" s="2"/>
      <c r="N93" s="25">
        <v>0</v>
      </c>
      <c r="O93" s="2"/>
      <c r="P93" s="2"/>
      <c r="Q93" s="2"/>
      <c r="R93" s="2"/>
      <c r="S93" s="2"/>
      <c r="T93" s="25">
        <v>0</v>
      </c>
      <c r="U93" s="25"/>
      <c r="V93" s="25"/>
      <c r="W93" s="2">
        <v>1</v>
      </c>
      <c r="X93" s="2"/>
      <c r="Y93" s="2"/>
      <c r="Z93" s="2">
        <v>4.16</v>
      </c>
      <c r="AA93" s="2"/>
      <c r="AB93" s="2"/>
      <c r="AC93" s="2"/>
      <c r="AD93" s="2"/>
      <c r="AE93" s="2"/>
      <c r="AF93" s="2"/>
      <c r="AG93" s="2">
        <v>1</v>
      </c>
      <c r="AH93" s="2"/>
      <c r="AI93" s="2"/>
      <c r="AJ93" s="2"/>
      <c r="AK93">
        <v>1</v>
      </c>
      <c r="AO93">
        <v>8</v>
      </c>
      <c r="AP93" s="23">
        <v>0</v>
      </c>
      <c r="AQ93" s="23"/>
      <c r="AR93" s="30">
        <v>1.857142857142857</v>
      </c>
      <c r="AS93" s="30">
        <v>2.285714285714286</v>
      </c>
      <c r="AT93" s="30">
        <v>0.42857142857142849</v>
      </c>
      <c r="AU93" s="30">
        <v>0</v>
      </c>
      <c r="AV93" s="30">
        <v>0.40625000000000011</v>
      </c>
      <c r="AW93" s="30">
        <v>0.5</v>
      </c>
      <c r="AX93" s="30">
        <v>9.375E-2</v>
      </c>
      <c r="AY93" s="30">
        <v>0</v>
      </c>
      <c r="AZ93" s="27">
        <v>0.82</v>
      </c>
      <c r="BA93" s="27">
        <v>3.44</v>
      </c>
      <c r="BB93" s="27">
        <v>2.62</v>
      </c>
      <c r="BC93" s="27">
        <v>2.4449999999999998</v>
      </c>
      <c r="BD93">
        <v>2.4449999999999998</v>
      </c>
      <c r="BE93">
        <v>5.5913393042857136</v>
      </c>
    </row>
    <row r="94" spans="1:57" x14ac:dyDescent="0.3">
      <c r="A94" s="2" t="s">
        <v>74</v>
      </c>
      <c r="B94" s="19" t="s">
        <v>909</v>
      </c>
      <c r="C94" s="15"/>
      <c r="D94" s="2"/>
      <c r="E94" s="2"/>
      <c r="F94" s="2">
        <v>3.52</v>
      </c>
      <c r="G94" s="2" t="s">
        <v>77</v>
      </c>
      <c r="H94" s="34" t="s">
        <v>1162</v>
      </c>
      <c r="I94" s="1" t="s">
        <v>1163</v>
      </c>
      <c r="K94" s="2"/>
      <c r="L94" s="2"/>
      <c r="M94" s="2"/>
      <c r="N94" s="25">
        <v>0</v>
      </c>
      <c r="O94" s="2"/>
      <c r="P94" s="2"/>
      <c r="Q94" s="2"/>
      <c r="R94" s="2"/>
      <c r="S94" s="2"/>
      <c r="T94" s="25">
        <v>0</v>
      </c>
      <c r="U94" s="25"/>
      <c r="V94" s="25"/>
      <c r="W94" s="2">
        <v>1</v>
      </c>
      <c r="X94" s="2"/>
      <c r="Y94" s="2"/>
      <c r="Z94" s="2">
        <v>3.52</v>
      </c>
      <c r="AA94" s="2"/>
      <c r="AB94" s="2"/>
      <c r="AC94" s="2"/>
      <c r="AD94" s="2"/>
      <c r="AE94" s="2"/>
      <c r="AF94" s="2"/>
      <c r="AG94" s="2">
        <v>1</v>
      </c>
      <c r="AH94" s="2"/>
      <c r="AI94" s="2"/>
      <c r="AJ94" s="2"/>
      <c r="AK94">
        <v>1</v>
      </c>
      <c r="AO94">
        <v>8</v>
      </c>
      <c r="AP94" s="23">
        <v>0</v>
      </c>
      <c r="AQ94" s="23"/>
      <c r="AR94" s="30">
        <v>1.857142857142857</v>
      </c>
      <c r="AS94" s="30">
        <v>2.285714285714286</v>
      </c>
      <c r="AT94" s="30">
        <v>0.42857142857142849</v>
      </c>
      <c r="AU94" s="30">
        <v>0</v>
      </c>
      <c r="AV94" s="30">
        <v>0.40625000000000011</v>
      </c>
      <c r="AW94" s="30">
        <v>0.5</v>
      </c>
      <c r="AX94" s="30">
        <v>9.375E-2</v>
      </c>
      <c r="AY94" s="30">
        <v>0</v>
      </c>
      <c r="AZ94" s="27">
        <v>0.82</v>
      </c>
      <c r="BA94" s="27">
        <v>3.44</v>
      </c>
      <c r="BB94" s="27">
        <v>2.62</v>
      </c>
      <c r="BC94" s="27">
        <v>2.4390000000000001</v>
      </c>
      <c r="BD94">
        <v>2.4390000000000001</v>
      </c>
      <c r="BE94">
        <v>5.5936785899999997</v>
      </c>
    </row>
    <row r="95" spans="1:57" x14ac:dyDescent="0.3">
      <c r="A95" s="2" t="s">
        <v>73</v>
      </c>
      <c r="B95" s="15" t="s">
        <v>744</v>
      </c>
      <c r="C95" s="15"/>
      <c r="D95" s="2"/>
      <c r="E95" s="2"/>
      <c r="F95" s="2">
        <v>3.43</v>
      </c>
      <c r="G95" s="2" t="s">
        <v>77</v>
      </c>
      <c r="H95" s="34" t="s">
        <v>1164</v>
      </c>
      <c r="I95" s="1" t="s">
        <v>1165</v>
      </c>
      <c r="K95" s="2"/>
      <c r="L95" s="2"/>
      <c r="M95" s="2"/>
      <c r="N95" s="25">
        <v>0</v>
      </c>
      <c r="O95" s="2"/>
      <c r="P95" s="2"/>
      <c r="Q95" s="2"/>
      <c r="R95" s="2"/>
      <c r="S95" s="2"/>
      <c r="T95" s="25">
        <v>0</v>
      </c>
      <c r="U95" s="25"/>
      <c r="V95" s="25"/>
      <c r="W95" s="2">
        <v>1</v>
      </c>
      <c r="X95" s="2"/>
      <c r="Y95" s="2"/>
      <c r="Z95" s="2">
        <v>3.43</v>
      </c>
      <c r="AA95" s="2"/>
      <c r="AB95" s="2"/>
      <c r="AC95" s="2"/>
      <c r="AD95" s="2"/>
      <c r="AE95" s="2"/>
      <c r="AF95" s="2"/>
      <c r="AG95" s="2">
        <v>1</v>
      </c>
      <c r="AH95" s="2"/>
      <c r="AI95" s="2"/>
      <c r="AJ95" s="2"/>
      <c r="AK95">
        <v>1</v>
      </c>
      <c r="AO95">
        <v>8</v>
      </c>
      <c r="AP95" s="23">
        <v>0</v>
      </c>
      <c r="AQ95" s="23"/>
      <c r="AR95" s="30">
        <v>1.857142857142857</v>
      </c>
      <c r="AS95" s="30">
        <v>2.285714285714286</v>
      </c>
      <c r="AT95" s="30">
        <v>0.42857142857142849</v>
      </c>
      <c r="AU95" s="30">
        <v>0</v>
      </c>
      <c r="AV95" s="30">
        <v>0.40625000000000011</v>
      </c>
      <c r="AW95" s="30">
        <v>0.5</v>
      </c>
      <c r="AX95" s="30">
        <v>9.375E-2</v>
      </c>
      <c r="AY95" s="30">
        <v>0</v>
      </c>
      <c r="AZ95" s="27">
        <v>0.82</v>
      </c>
      <c r="BA95" s="27">
        <v>3.44</v>
      </c>
      <c r="BB95" s="27">
        <v>2.62</v>
      </c>
      <c r="BC95" s="27">
        <v>2.4300000000000002</v>
      </c>
      <c r="BD95">
        <v>2.4300000000000002</v>
      </c>
      <c r="BE95">
        <v>5.5971875185714284</v>
      </c>
    </row>
    <row r="96" spans="1:57" x14ac:dyDescent="0.3">
      <c r="A96" s="2" t="s">
        <v>44</v>
      </c>
      <c r="B96" s="19" t="s">
        <v>724</v>
      </c>
      <c r="C96" s="15"/>
      <c r="D96" s="2" t="s">
        <v>680</v>
      </c>
      <c r="E96" s="2" t="s">
        <v>1071</v>
      </c>
      <c r="F96" s="2">
        <v>3.44</v>
      </c>
      <c r="G96" s="2" t="s">
        <v>78</v>
      </c>
      <c r="H96" s="11" t="s">
        <v>553</v>
      </c>
      <c r="I96">
        <v>-1</v>
      </c>
      <c r="K96" s="2"/>
      <c r="L96" s="2"/>
      <c r="M96" s="2"/>
      <c r="N96" s="25">
        <v>1</v>
      </c>
      <c r="O96" s="2"/>
      <c r="P96" s="2"/>
      <c r="Q96" s="2"/>
      <c r="R96" s="2"/>
      <c r="S96" s="2"/>
      <c r="T96" s="25">
        <v>15.28115725</v>
      </c>
      <c r="U96" s="27">
        <v>15.28115725</v>
      </c>
      <c r="V96" s="27">
        <v>15.28115725</v>
      </c>
      <c r="W96" s="2">
        <v>1</v>
      </c>
      <c r="X96" s="2">
        <v>1</v>
      </c>
      <c r="Y96" s="2"/>
      <c r="Z96" s="2">
        <v>4.0999999999999996</v>
      </c>
      <c r="AA96" s="2">
        <v>1</v>
      </c>
      <c r="AB96" s="2"/>
      <c r="AC96" s="2"/>
      <c r="AD96" s="2">
        <v>1</v>
      </c>
      <c r="AE96" s="2"/>
      <c r="AF96" s="2"/>
      <c r="AG96" s="2">
        <v>1</v>
      </c>
      <c r="AH96" s="2"/>
      <c r="AI96" s="2"/>
      <c r="AJ96" s="2"/>
      <c r="AK96">
        <v>1</v>
      </c>
      <c r="AO96">
        <v>20</v>
      </c>
      <c r="AP96" s="23">
        <v>229.90248606119221</v>
      </c>
      <c r="AQ96" s="27">
        <v>8.6993404650164072E-2</v>
      </c>
      <c r="AR96" s="30">
        <v>1.882352941176471</v>
      </c>
      <c r="AS96" s="30">
        <v>2.3529411764705879</v>
      </c>
      <c r="AT96" s="30">
        <v>0.47058823529411759</v>
      </c>
      <c r="AU96" s="30">
        <v>0</v>
      </c>
      <c r="AV96" s="30">
        <v>0.4</v>
      </c>
      <c r="AW96" s="30">
        <v>0.5</v>
      </c>
      <c r="AX96" s="30">
        <v>9.9999999999999992E-2</v>
      </c>
      <c r="AY96" s="30">
        <v>0</v>
      </c>
      <c r="AZ96" s="27">
        <v>0.82</v>
      </c>
      <c r="BA96" s="27">
        <v>3.44</v>
      </c>
      <c r="BB96" s="27">
        <v>2.62</v>
      </c>
      <c r="BC96" s="27">
        <v>2.5211764705882351</v>
      </c>
      <c r="BD96">
        <v>2.521176470588236</v>
      </c>
      <c r="BE96">
        <v>5.6898745917647062</v>
      </c>
    </row>
    <row r="97" spans="1:57" x14ac:dyDescent="0.3">
      <c r="A97" s="2" t="s">
        <v>44</v>
      </c>
      <c r="B97" s="15" t="s">
        <v>724</v>
      </c>
      <c r="C97" s="15"/>
      <c r="D97" s="2"/>
      <c r="E97" s="2"/>
      <c r="F97" s="2">
        <v>3.69</v>
      </c>
      <c r="G97" s="2" t="s">
        <v>78</v>
      </c>
      <c r="H97" s="11" t="s">
        <v>553</v>
      </c>
      <c r="I97">
        <v>-1</v>
      </c>
      <c r="K97" s="2"/>
      <c r="L97" s="2"/>
      <c r="M97" s="2"/>
      <c r="N97" s="25">
        <v>1</v>
      </c>
      <c r="O97" s="2">
        <v>3.87</v>
      </c>
      <c r="P97" s="2">
        <v>3.87</v>
      </c>
      <c r="Q97" s="2">
        <v>29.8</v>
      </c>
      <c r="R97" s="2" t="s">
        <v>440</v>
      </c>
      <c r="S97" s="2"/>
      <c r="T97" s="25">
        <v>15.28115725</v>
      </c>
      <c r="U97" s="25">
        <v>15.28115725</v>
      </c>
      <c r="V97" s="25">
        <v>15.28115725</v>
      </c>
      <c r="W97" s="2">
        <v>1</v>
      </c>
      <c r="X97" s="2">
        <v>1</v>
      </c>
      <c r="Y97" s="2">
        <v>3</v>
      </c>
      <c r="Z97" s="2">
        <v>5.7</v>
      </c>
      <c r="AA97" s="2">
        <v>1</v>
      </c>
      <c r="AB97" s="2"/>
      <c r="AC97" s="2"/>
      <c r="AD97" s="2">
        <v>1</v>
      </c>
      <c r="AE97" s="2"/>
      <c r="AF97" s="2"/>
      <c r="AG97" s="2">
        <v>1</v>
      </c>
      <c r="AH97" s="2"/>
      <c r="AI97" s="2"/>
      <c r="AJ97" s="2"/>
      <c r="AK97">
        <v>1</v>
      </c>
      <c r="AO97">
        <v>20</v>
      </c>
      <c r="AP97" s="23">
        <v>229.90248606119221</v>
      </c>
      <c r="AQ97" s="23">
        <v>8.6993404650164072E-2</v>
      </c>
      <c r="AR97" s="30">
        <v>1.882352941176471</v>
      </c>
      <c r="AS97" s="30">
        <v>2.3529411764705879</v>
      </c>
      <c r="AT97" s="30">
        <v>0.47058823529411759</v>
      </c>
      <c r="AU97" s="30">
        <v>0</v>
      </c>
      <c r="AV97" s="30">
        <v>0.4</v>
      </c>
      <c r="AW97" s="30">
        <v>0.5</v>
      </c>
      <c r="AX97" s="30">
        <v>9.9999999999999992E-2</v>
      </c>
      <c r="AY97" s="30">
        <v>0</v>
      </c>
      <c r="AZ97" s="27">
        <v>0.82</v>
      </c>
      <c r="BA97" s="27">
        <v>3.44</v>
      </c>
      <c r="BB97" s="27">
        <v>2.62</v>
      </c>
      <c r="BC97" s="27">
        <v>2.5211764705882351</v>
      </c>
      <c r="BD97">
        <v>2.521176470588236</v>
      </c>
      <c r="BE97">
        <v>5.6898745917647062</v>
      </c>
    </row>
    <row r="98" spans="1:57" x14ac:dyDescent="0.3">
      <c r="A98" s="2" t="s">
        <v>44</v>
      </c>
      <c r="B98" s="15" t="s">
        <v>724</v>
      </c>
      <c r="C98" s="15"/>
      <c r="D98" s="2"/>
      <c r="E98" s="2"/>
      <c r="F98" s="2">
        <v>3.78</v>
      </c>
      <c r="G98" s="2" t="s">
        <v>80</v>
      </c>
      <c r="H98" s="11" t="s">
        <v>553</v>
      </c>
      <c r="I98">
        <v>-1</v>
      </c>
      <c r="K98" s="2"/>
      <c r="L98" s="2"/>
      <c r="M98" s="2"/>
      <c r="N98" s="25">
        <v>1</v>
      </c>
      <c r="O98" s="2">
        <v>3.859</v>
      </c>
      <c r="P98" s="2">
        <v>3.859</v>
      </c>
      <c r="Q98" s="2">
        <v>29.047999999999998</v>
      </c>
      <c r="R98" s="2" t="s">
        <v>440</v>
      </c>
      <c r="S98" s="2"/>
      <c r="T98" s="25">
        <v>15.28115725</v>
      </c>
      <c r="U98" s="25">
        <v>15.28115725</v>
      </c>
      <c r="V98" s="25">
        <v>15.28115725</v>
      </c>
      <c r="W98" s="2">
        <v>1</v>
      </c>
      <c r="X98" s="2">
        <v>1</v>
      </c>
      <c r="Y98" s="2">
        <v>3</v>
      </c>
      <c r="Z98" s="2"/>
      <c r="AA98" s="2">
        <v>1</v>
      </c>
      <c r="AB98" s="2" t="s">
        <v>481</v>
      </c>
      <c r="AC98" s="2"/>
      <c r="AD98" s="2"/>
      <c r="AE98" s="2"/>
      <c r="AF98" s="2"/>
      <c r="AG98" s="2">
        <v>1</v>
      </c>
      <c r="AH98" s="2"/>
      <c r="AI98" s="2"/>
      <c r="AJ98" s="2"/>
      <c r="AO98">
        <v>20</v>
      </c>
      <c r="AP98" s="23">
        <v>229.90248606119221</v>
      </c>
      <c r="AQ98" s="23">
        <v>8.6993404650164072E-2</v>
      </c>
      <c r="AR98" s="30">
        <v>1.882352941176471</v>
      </c>
      <c r="AS98" s="30">
        <v>2.3529411764705879</v>
      </c>
      <c r="AT98" s="30">
        <v>0.47058823529411759</v>
      </c>
      <c r="AU98" s="30">
        <v>0</v>
      </c>
      <c r="AV98" s="30">
        <v>0.4</v>
      </c>
      <c r="AW98" s="30">
        <v>0.5</v>
      </c>
      <c r="AX98" s="30">
        <v>9.9999999999999992E-2</v>
      </c>
      <c r="AY98" s="30">
        <v>0</v>
      </c>
      <c r="AZ98" s="27">
        <v>0.82</v>
      </c>
      <c r="BA98" s="27">
        <v>3.44</v>
      </c>
      <c r="BB98" s="27">
        <v>2.62</v>
      </c>
      <c r="BC98" s="27">
        <v>2.5211764705882351</v>
      </c>
      <c r="BD98">
        <v>2.521176470588236</v>
      </c>
      <c r="BE98">
        <v>5.6898745917647062</v>
      </c>
    </row>
    <row r="99" spans="1:57" x14ac:dyDescent="0.3">
      <c r="A99" s="2" t="s">
        <v>79</v>
      </c>
      <c r="B99" s="19" t="s">
        <v>910</v>
      </c>
      <c r="C99" s="15"/>
      <c r="D99" s="2"/>
      <c r="E99" s="2"/>
      <c r="F99" s="2">
        <v>3.2</v>
      </c>
      <c r="G99" s="2" t="s">
        <v>80</v>
      </c>
      <c r="H99" s="11">
        <v>-1</v>
      </c>
      <c r="I99">
        <v>-1</v>
      </c>
      <c r="K99" s="2"/>
      <c r="L99" s="2"/>
      <c r="M99" s="2"/>
      <c r="N99" s="25">
        <v>0</v>
      </c>
      <c r="O99" s="2">
        <v>3.8650000000000002</v>
      </c>
      <c r="P99" s="2">
        <v>3.8650000000000002</v>
      </c>
      <c r="Q99" s="2">
        <v>29.241</v>
      </c>
      <c r="T99" s="25">
        <v>0</v>
      </c>
      <c r="U99" s="25"/>
      <c r="V99" s="25"/>
      <c r="W99" s="2">
        <v>1</v>
      </c>
      <c r="X99" s="2"/>
      <c r="Y99" s="2">
        <v>3</v>
      </c>
      <c r="Z99" s="2"/>
      <c r="AA99" s="2">
        <v>1</v>
      </c>
      <c r="AB99" s="2"/>
      <c r="AC99" s="2"/>
      <c r="AD99" s="2"/>
      <c r="AE99" s="2"/>
      <c r="AF99" s="2"/>
      <c r="AG99" s="2">
        <v>1</v>
      </c>
      <c r="AH99" s="2"/>
      <c r="AI99" s="2"/>
      <c r="AJ99" s="2"/>
      <c r="AO99">
        <v>20</v>
      </c>
      <c r="AP99" s="23">
        <v>0</v>
      </c>
      <c r="AQ99" s="23"/>
      <c r="AR99" s="30">
        <v>1.882352941176471</v>
      </c>
      <c r="AS99" s="30">
        <v>2.3529411764705879</v>
      </c>
      <c r="AT99" s="30">
        <v>0.49411764705882361</v>
      </c>
      <c r="AU99" s="30">
        <v>0</v>
      </c>
      <c r="AV99" s="30">
        <v>0.39800995024875629</v>
      </c>
      <c r="AW99" s="30">
        <v>0.4975124378109454</v>
      </c>
      <c r="AX99" s="30">
        <v>0.1044776119402985</v>
      </c>
      <c r="AY99" s="30">
        <v>0</v>
      </c>
      <c r="AZ99" s="27">
        <v>0.82</v>
      </c>
      <c r="BA99" s="27">
        <v>3.44</v>
      </c>
      <c r="BB99" s="27">
        <v>2.62</v>
      </c>
      <c r="BC99" s="27">
        <v>2.5228823529411768</v>
      </c>
      <c r="BD99">
        <v>2.5228823529411768</v>
      </c>
      <c r="BE99">
        <v>5.6932629430588237</v>
      </c>
    </row>
    <row r="100" spans="1:57" x14ac:dyDescent="0.3">
      <c r="A100" s="2" t="s">
        <v>81</v>
      </c>
      <c r="B100" s="19" t="s">
        <v>911</v>
      </c>
      <c r="C100" s="15"/>
      <c r="D100" s="2"/>
      <c r="E100" s="2"/>
      <c r="F100" s="2">
        <v>2.93</v>
      </c>
      <c r="G100" s="2" t="s">
        <v>80</v>
      </c>
      <c r="H100" s="11">
        <v>-1</v>
      </c>
      <c r="I100">
        <v>-1</v>
      </c>
      <c r="K100" s="2"/>
      <c r="L100" s="2"/>
      <c r="M100" s="2"/>
      <c r="N100" s="25">
        <v>0</v>
      </c>
      <c r="O100" s="2">
        <v>3.8660000000000001</v>
      </c>
      <c r="P100" s="2">
        <v>3.8660000000000001</v>
      </c>
      <c r="Q100" s="2">
        <v>29.145</v>
      </c>
      <c r="R100" s="2"/>
      <c r="S100" s="2"/>
      <c r="T100" s="25">
        <v>0</v>
      </c>
      <c r="U100" s="25"/>
      <c r="V100" s="25"/>
      <c r="W100" s="2">
        <v>1</v>
      </c>
      <c r="X100" s="2"/>
      <c r="Y100" s="2">
        <v>3</v>
      </c>
      <c r="Z100" s="2"/>
      <c r="AA100" s="2">
        <v>1</v>
      </c>
      <c r="AB100" s="2"/>
      <c r="AC100" s="2"/>
      <c r="AD100" s="2"/>
      <c r="AE100" s="2"/>
      <c r="AF100" s="2"/>
      <c r="AG100" s="2">
        <v>1</v>
      </c>
      <c r="AH100" s="2"/>
      <c r="AI100" s="2"/>
      <c r="AJ100" s="2"/>
      <c r="AO100">
        <v>20</v>
      </c>
      <c r="AP100" s="23">
        <v>0</v>
      </c>
      <c r="AQ100" s="23"/>
      <c r="AR100" s="30">
        <v>1.882352941176471</v>
      </c>
      <c r="AS100" s="30">
        <v>2.3529411764705879</v>
      </c>
      <c r="AT100" s="30">
        <v>0.51764705882352946</v>
      </c>
      <c r="AU100" s="30">
        <v>0</v>
      </c>
      <c r="AV100" s="30">
        <v>0.39603960396039611</v>
      </c>
      <c r="AW100" s="30">
        <v>0.49504950495049499</v>
      </c>
      <c r="AX100" s="30">
        <v>0.1089108910891089</v>
      </c>
      <c r="AY100" s="30">
        <v>0</v>
      </c>
      <c r="AZ100" s="27">
        <v>0.82</v>
      </c>
      <c r="BA100" s="27">
        <v>3.44</v>
      </c>
      <c r="BB100" s="27">
        <v>2.62</v>
      </c>
      <c r="BC100" s="27">
        <v>2.5245882352941171</v>
      </c>
      <c r="BD100">
        <v>2.524588235294118</v>
      </c>
      <c r="BE100">
        <v>5.6966512943529413</v>
      </c>
    </row>
    <row r="101" spans="1:57" x14ac:dyDescent="0.3">
      <c r="A101" s="2" t="s">
        <v>82</v>
      </c>
      <c r="B101" s="19" t="s">
        <v>912</v>
      </c>
      <c r="C101" s="15"/>
      <c r="D101" s="2"/>
      <c r="E101" s="2"/>
      <c r="F101" s="2">
        <v>2.69</v>
      </c>
      <c r="G101" s="2" t="s">
        <v>80</v>
      </c>
      <c r="H101" s="11">
        <v>-1</v>
      </c>
      <c r="I101">
        <v>-1</v>
      </c>
      <c r="K101" s="2"/>
      <c r="L101" s="2"/>
      <c r="M101" s="2"/>
      <c r="N101" s="25">
        <v>0</v>
      </c>
      <c r="O101" s="2">
        <v>3.871</v>
      </c>
      <c r="P101" s="2">
        <v>3.871</v>
      </c>
      <c r="Q101" s="2">
        <v>29.241</v>
      </c>
      <c r="R101" s="2"/>
      <c r="S101" s="2"/>
      <c r="T101" s="25">
        <v>0</v>
      </c>
      <c r="U101" s="25"/>
      <c r="V101" s="25"/>
      <c r="W101" s="2">
        <v>1</v>
      </c>
      <c r="X101" s="2"/>
      <c r="Y101" s="2">
        <v>3</v>
      </c>
      <c r="Z101" s="2"/>
      <c r="AA101" s="2">
        <v>1</v>
      </c>
      <c r="AB101" s="2"/>
      <c r="AC101" s="2"/>
      <c r="AD101" s="2"/>
      <c r="AE101" s="2"/>
      <c r="AF101" s="2"/>
      <c r="AG101" s="2">
        <v>1</v>
      </c>
      <c r="AH101" s="2"/>
      <c r="AI101" s="2"/>
      <c r="AJ101" s="2"/>
      <c r="AO101">
        <v>20</v>
      </c>
      <c r="AP101" s="23">
        <v>0</v>
      </c>
      <c r="AQ101" s="23"/>
      <c r="AR101" s="30">
        <v>1.882352941176471</v>
      </c>
      <c r="AS101" s="30">
        <v>2.3529411764705879</v>
      </c>
      <c r="AT101" s="30">
        <v>0.54117647058823526</v>
      </c>
      <c r="AU101" s="30">
        <v>0</v>
      </c>
      <c r="AV101" s="30">
        <v>0.39408866995073888</v>
      </c>
      <c r="AW101" s="30">
        <v>0.49261083743842371</v>
      </c>
      <c r="AX101" s="30">
        <v>0.1133004926108374</v>
      </c>
      <c r="AY101" s="30">
        <v>0</v>
      </c>
      <c r="AZ101" s="27">
        <v>0.82</v>
      </c>
      <c r="BA101" s="27">
        <v>3.44</v>
      </c>
      <c r="BB101" s="27">
        <v>2.62</v>
      </c>
      <c r="BC101" s="27">
        <v>2.5262941176470588</v>
      </c>
      <c r="BD101">
        <v>2.5262941176470588</v>
      </c>
      <c r="BE101">
        <v>5.7000396456470588</v>
      </c>
    </row>
    <row r="102" spans="1:57" x14ac:dyDescent="0.3">
      <c r="A102" s="2" t="s">
        <v>83</v>
      </c>
      <c r="B102" s="19" t="s">
        <v>913</v>
      </c>
      <c r="C102" s="15"/>
      <c r="D102" s="2"/>
      <c r="E102" s="2"/>
      <c r="F102" s="2">
        <v>2.4300000000000002</v>
      </c>
      <c r="G102" s="2" t="s">
        <v>80</v>
      </c>
      <c r="H102" s="11">
        <v>-1</v>
      </c>
      <c r="I102">
        <v>-1</v>
      </c>
      <c r="K102" s="2"/>
      <c r="L102" s="2"/>
      <c r="M102" s="2"/>
      <c r="N102" s="25">
        <v>0</v>
      </c>
      <c r="O102" s="2">
        <v>3.8740000000000001</v>
      </c>
      <c r="P102" s="2">
        <v>3.8740000000000001</v>
      </c>
      <c r="Q102" s="2">
        <v>32.945999999999998</v>
      </c>
      <c r="R102" s="2"/>
      <c r="S102" s="2"/>
      <c r="T102" s="25">
        <v>0</v>
      </c>
      <c r="U102" s="25"/>
      <c r="V102" s="25"/>
      <c r="W102" s="2">
        <v>1</v>
      </c>
      <c r="X102" s="2"/>
      <c r="Y102" s="2">
        <v>3</v>
      </c>
      <c r="Z102" s="2"/>
      <c r="AA102" s="2">
        <v>1</v>
      </c>
      <c r="AB102" s="2"/>
      <c r="AC102" s="2"/>
      <c r="AD102" s="2"/>
      <c r="AE102" s="2"/>
      <c r="AF102" s="2"/>
      <c r="AG102" s="2">
        <v>1</v>
      </c>
      <c r="AH102" s="2"/>
      <c r="AI102" s="2"/>
      <c r="AJ102" s="2"/>
      <c r="AO102">
        <v>20</v>
      </c>
      <c r="AP102" s="23">
        <v>0</v>
      </c>
      <c r="AQ102" s="23"/>
      <c r="AR102" s="30">
        <v>1.882352941176471</v>
      </c>
      <c r="AS102" s="30">
        <v>2.3529411764705879</v>
      </c>
      <c r="AT102" s="30">
        <v>0.56470588235294128</v>
      </c>
      <c r="AU102" s="30">
        <v>0</v>
      </c>
      <c r="AV102" s="30">
        <v>0.39215686274509798</v>
      </c>
      <c r="AW102" s="30">
        <v>0.49019607843137247</v>
      </c>
      <c r="AX102" s="30">
        <v>0.1176470588235294</v>
      </c>
      <c r="AY102" s="30">
        <v>0</v>
      </c>
      <c r="AZ102" s="27">
        <v>0.82</v>
      </c>
      <c r="BA102" s="27">
        <v>3.44</v>
      </c>
      <c r="BB102" s="27">
        <v>2.62</v>
      </c>
      <c r="BC102" s="27">
        <v>2.528</v>
      </c>
      <c r="BD102">
        <v>2.528</v>
      </c>
      <c r="BE102">
        <v>5.7034279969411772</v>
      </c>
    </row>
    <row r="103" spans="1:57" x14ac:dyDescent="0.3">
      <c r="A103" s="5" t="s">
        <v>84</v>
      </c>
      <c r="B103" s="19" t="s">
        <v>914</v>
      </c>
      <c r="C103" s="15"/>
      <c r="D103" s="2"/>
      <c r="E103" s="2"/>
      <c r="F103" s="2">
        <v>2.41</v>
      </c>
      <c r="G103" s="2" t="s">
        <v>80</v>
      </c>
      <c r="H103" s="11">
        <v>-1</v>
      </c>
      <c r="I103">
        <v>-1</v>
      </c>
      <c r="K103" s="2"/>
      <c r="L103" s="2"/>
      <c r="M103" s="2"/>
      <c r="N103" s="25">
        <v>0</v>
      </c>
      <c r="O103" s="2">
        <v>3.8759999999999999</v>
      </c>
      <c r="P103" s="2">
        <v>3.8759999999999999</v>
      </c>
      <c r="Q103" s="2">
        <f>AVERAGE(Q99:Q102)</f>
        <v>30.143249999999998</v>
      </c>
      <c r="R103" s="2"/>
      <c r="S103" s="2"/>
      <c r="T103" s="25">
        <v>0</v>
      </c>
      <c r="U103" s="25"/>
      <c r="V103" s="25"/>
      <c r="W103" s="2">
        <v>1</v>
      </c>
      <c r="X103" s="2"/>
      <c r="Y103" s="2">
        <v>3</v>
      </c>
      <c r="Z103" s="2"/>
      <c r="AA103" s="2">
        <v>1</v>
      </c>
      <c r="AB103" s="2"/>
      <c r="AC103" s="2"/>
      <c r="AD103" s="2"/>
      <c r="AE103" s="2"/>
      <c r="AF103" s="2"/>
      <c r="AG103" s="2">
        <v>1</v>
      </c>
      <c r="AH103" s="2"/>
      <c r="AI103" s="2"/>
      <c r="AJ103" s="2"/>
      <c r="AO103">
        <v>20</v>
      </c>
      <c r="AP103" s="23">
        <v>0</v>
      </c>
      <c r="AQ103" s="23"/>
      <c r="AR103" s="30">
        <v>1.882352941176471</v>
      </c>
      <c r="AS103" s="30">
        <v>2.3529411764705879</v>
      </c>
      <c r="AT103" s="30">
        <v>0.58823529411764708</v>
      </c>
      <c r="AU103" s="30">
        <v>0</v>
      </c>
      <c r="AV103" s="30">
        <v>0.3902439024390244</v>
      </c>
      <c r="AW103" s="30">
        <v>0.48780487804878048</v>
      </c>
      <c r="AX103" s="30">
        <v>0.12195121951219511</v>
      </c>
      <c r="AY103" s="30">
        <v>0</v>
      </c>
      <c r="AZ103" s="27">
        <v>0.82</v>
      </c>
      <c r="BA103" s="27">
        <v>3.44</v>
      </c>
      <c r="BB103" s="27">
        <v>2.62</v>
      </c>
      <c r="BC103" s="27">
        <v>2.5297058823529408</v>
      </c>
      <c r="BD103">
        <v>2.5297058823529408</v>
      </c>
      <c r="BE103">
        <v>5.7068163482352947</v>
      </c>
    </row>
    <row r="104" spans="1:57" x14ac:dyDescent="0.3">
      <c r="A104" s="2" t="s">
        <v>85</v>
      </c>
      <c r="B104" s="19" t="s">
        <v>915</v>
      </c>
      <c r="C104" s="15"/>
      <c r="D104" s="2"/>
      <c r="E104" s="2"/>
      <c r="F104" s="2">
        <v>3.06</v>
      </c>
      <c r="G104" s="2" t="s">
        <v>80</v>
      </c>
      <c r="H104" s="11">
        <v>-1</v>
      </c>
      <c r="I104">
        <v>-1</v>
      </c>
      <c r="K104" s="2"/>
      <c r="L104" s="2"/>
      <c r="M104" s="2"/>
      <c r="N104" s="25">
        <v>0</v>
      </c>
      <c r="O104" s="2">
        <v>3.8660000000000001</v>
      </c>
      <c r="P104" s="2">
        <v>3.8660000000000001</v>
      </c>
      <c r="Q104" s="2">
        <v>29.114000000000001</v>
      </c>
      <c r="R104" s="2"/>
      <c r="S104" s="2"/>
      <c r="T104" s="25">
        <v>0</v>
      </c>
      <c r="U104" s="25"/>
      <c r="V104" s="25"/>
      <c r="W104" s="2">
        <v>1</v>
      </c>
      <c r="X104" s="2"/>
      <c r="Y104" s="2">
        <v>3</v>
      </c>
      <c r="Z104" s="2"/>
      <c r="AA104" s="2">
        <v>1</v>
      </c>
      <c r="AB104" s="2"/>
      <c r="AC104" s="2"/>
      <c r="AD104" s="2"/>
      <c r="AE104" s="2"/>
      <c r="AF104" s="2"/>
      <c r="AG104" s="2">
        <v>1</v>
      </c>
      <c r="AH104" s="2"/>
      <c r="AI104" s="2"/>
      <c r="AJ104" s="2"/>
      <c r="AO104">
        <v>20</v>
      </c>
      <c r="AP104" s="23">
        <v>0</v>
      </c>
      <c r="AQ104" s="23"/>
      <c r="AR104" s="30">
        <v>1.882352941176471</v>
      </c>
      <c r="AS104" s="30">
        <v>2.3529411764705879</v>
      </c>
      <c r="AT104" s="30">
        <v>0.49411764705882361</v>
      </c>
      <c r="AU104" s="30">
        <v>0.1647058823529412</v>
      </c>
      <c r="AV104" s="30">
        <v>0.38461538461538458</v>
      </c>
      <c r="AW104" s="30">
        <v>0.48076923076923073</v>
      </c>
      <c r="AX104" s="30">
        <v>0.10096153846153851</v>
      </c>
      <c r="AY104" s="30">
        <v>3.3653846153846159E-2</v>
      </c>
      <c r="AZ104" s="27">
        <v>0.82</v>
      </c>
      <c r="BA104" s="27">
        <v>3.44</v>
      </c>
      <c r="BB104" s="27">
        <v>2.62</v>
      </c>
      <c r="BC104" s="27">
        <v>2.530823529411764</v>
      </c>
      <c r="BD104">
        <v>2.5308235294117649</v>
      </c>
      <c r="BE104">
        <v>5.7003253741176483</v>
      </c>
    </row>
    <row r="105" spans="1:57" x14ac:dyDescent="0.3">
      <c r="A105" s="2" t="s">
        <v>86</v>
      </c>
      <c r="B105" s="19" t="s">
        <v>916</v>
      </c>
      <c r="C105" s="15"/>
      <c r="D105" s="2"/>
      <c r="E105" s="2"/>
      <c r="F105" s="2">
        <v>2.12</v>
      </c>
      <c r="G105" s="2" t="s">
        <v>80</v>
      </c>
      <c r="H105" s="11">
        <v>-1</v>
      </c>
      <c r="I105">
        <v>-1</v>
      </c>
      <c r="K105" s="2"/>
      <c r="L105" s="2"/>
      <c r="M105" s="2"/>
      <c r="N105" s="25">
        <v>0</v>
      </c>
      <c r="O105" s="2">
        <v>3.8570000000000002</v>
      </c>
      <c r="P105" s="2">
        <v>3.8570000000000002</v>
      </c>
      <c r="Q105" s="2">
        <v>29.533999999999999</v>
      </c>
      <c r="R105" s="2"/>
      <c r="S105" s="2"/>
      <c r="T105" s="25">
        <v>0</v>
      </c>
      <c r="U105" s="27"/>
      <c r="V105" s="27"/>
      <c r="W105" s="2">
        <v>1</v>
      </c>
      <c r="X105" s="2"/>
      <c r="Y105" s="2">
        <v>3</v>
      </c>
      <c r="Z105" s="2"/>
      <c r="AA105" s="2">
        <v>1</v>
      </c>
      <c r="AB105" s="2"/>
      <c r="AC105" s="2"/>
      <c r="AD105" s="2"/>
      <c r="AE105" s="2"/>
      <c r="AF105" s="2"/>
      <c r="AG105" s="2">
        <v>1</v>
      </c>
      <c r="AH105" s="2"/>
      <c r="AI105" s="2"/>
      <c r="AJ105" s="2"/>
      <c r="AO105">
        <v>20</v>
      </c>
      <c r="AP105" s="23">
        <v>0</v>
      </c>
      <c r="AQ105" s="27"/>
      <c r="AR105" s="30">
        <v>1.882352941176471</v>
      </c>
      <c r="AS105" s="30">
        <v>2.3529411764705879</v>
      </c>
      <c r="AT105" s="30">
        <v>0.54117647058823526</v>
      </c>
      <c r="AU105" s="30">
        <v>0</v>
      </c>
      <c r="AV105" s="30">
        <v>0.39408866995073888</v>
      </c>
      <c r="AW105" s="30">
        <v>0.49261083743842371</v>
      </c>
      <c r="AX105" s="30">
        <v>0.1133004926108374</v>
      </c>
      <c r="AY105" s="30">
        <v>0</v>
      </c>
      <c r="AZ105" s="27">
        <v>0.82</v>
      </c>
      <c r="BA105" s="27">
        <v>3.44</v>
      </c>
      <c r="BB105" s="27">
        <v>2.62</v>
      </c>
      <c r="BC105" s="27">
        <v>2.525529411764706</v>
      </c>
      <c r="BD105">
        <v>2.525529411764706</v>
      </c>
      <c r="BE105">
        <v>5.7010120870588246</v>
      </c>
    </row>
    <row r="106" spans="1:57" x14ac:dyDescent="0.3">
      <c r="A106" s="2" t="s">
        <v>87</v>
      </c>
      <c r="B106" s="19" t="s">
        <v>747</v>
      </c>
      <c r="C106" s="15"/>
      <c r="D106" s="2"/>
      <c r="E106" s="2"/>
      <c r="F106" s="2">
        <v>3.9</v>
      </c>
      <c r="G106" s="2" t="s">
        <v>89</v>
      </c>
      <c r="H106" s="11">
        <v>-1</v>
      </c>
      <c r="I106">
        <v>-1</v>
      </c>
      <c r="J106" t="s">
        <v>1166</v>
      </c>
      <c r="K106" s="2"/>
      <c r="L106" s="2"/>
      <c r="M106" s="2"/>
      <c r="N106" s="25">
        <v>0</v>
      </c>
      <c r="O106" s="2">
        <v>3.9037999999999999</v>
      </c>
      <c r="P106" s="2">
        <v>3.9037999999999999</v>
      </c>
      <c r="Q106" s="2">
        <v>9.7742000000000004</v>
      </c>
      <c r="R106" s="2" t="s">
        <v>439</v>
      </c>
      <c r="S106" s="2"/>
      <c r="T106" s="25">
        <v>0</v>
      </c>
      <c r="U106" s="25"/>
      <c r="V106" s="25"/>
      <c r="W106" s="2">
        <v>1</v>
      </c>
      <c r="X106" s="2"/>
      <c r="Y106" s="2">
        <v>3</v>
      </c>
      <c r="Z106" s="2">
        <v>4</v>
      </c>
      <c r="AA106" s="2">
        <f>385*2</f>
        <v>770</v>
      </c>
      <c r="AB106" s="2" t="s">
        <v>482</v>
      </c>
      <c r="AC106" s="2"/>
      <c r="AD106" s="2"/>
      <c r="AE106" s="2"/>
      <c r="AF106" s="2"/>
      <c r="AG106" s="2">
        <v>1</v>
      </c>
      <c r="AH106" s="2"/>
      <c r="AI106" s="2"/>
      <c r="AJ106" s="2"/>
      <c r="AO106">
        <v>14</v>
      </c>
      <c r="AP106" s="23">
        <v>0</v>
      </c>
      <c r="AQ106" s="23"/>
      <c r="AR106" s="30">
        <v>1.833333333333333</v>
      </c>
      <c r="AS106" s="30">
        <v>2.333333333333333</v>
      </c>
      <c r="AT106" s="30">
        <v>0.5</v>
      </c>
      <c r="AU106" s="30">
        <v>2.333333333333333</v>
      </c>
      <c r="AV106" s="30">
        <v>0.26190476190476192</v>
      </c>
      <c r="AW106" s="30">
        <v>0.33333333333333343</v>
      </c>
      <c r="AX106" s="30">
        <v>7.1428571428571425E-2</v>
      </c>
      <c r="AY106" s="30">
        <v>0.33333333333333343</v>
      </c>
      <c r="AZ106" s="27">
        <v>0.95</v>
      </c>
      <c r="BA106" s="27">
        <v>3.44</v>
      </c>
      <c r="BB106" s="27">
        <v>2.4900000000000002</v>
      </c>
      <c r="BC106" s="27">
        <v>2.7024999999999988</v>
      </c>
      <c r="BD106">
        <v>2.7025000000000001</v>
      </c>
      <c r="BE106">
        <v>6.4896876145585001</v>
      </c>
    </row>
    <row r="107" spans="1:57" x14ac:dyDescent="0.3">
      <c r="A107" s="2" t="s">
        <v>88</v>
      </c>
      <c r="B107" s="15" t="s">
        <v>745</v>
      </c>
      <c r="C107" s="15"/>
      <c r="D107" s="2"/>
      <c r="E107" s="2"/>
      <c r="F107" s="2">
        <v>3.9</v>
      </c>
      <c r="G107" s="2" t="s">
        <v>89</v>
      </c>
      <c r="H107" s="11" t="s">
        <v>566</v>
      </c>
      <c r="I107" t="s">
        <v>644</v>
      </c>
      <c r="K107" s="2"/>
      <c r="L107" s="2"/>
      <c r="M107" s="2"/>
      <c r="N107" s="25">
        <v>1</v>
      </c>
      <c r="O107" s="1">
        <v>3.847</v>
      </c>
      <c r="P107" s="1">
        <v>3.847</v>
      </c>
      <c r="Q107" s="1">
        <v>18.109400000000001</v>
      </c>
      <c r="R107" s="1" t="s">
        <v>440</v>
      </c>
      <c r="S107" s="1"/>
      <c r="T107" s="25">
        <v>3.9407006600000001</v>
      </c>
      <c r="U107" s="25">
        <v>3.94070016</v>
      </c>
      <c r="V107" s="25">
        <v>9.4498532300000004</v>
      </c>
      <c r="W107" s="2">
        <v>1</v>
      </c>
      <c r="X107" s="2"/>
      <c r="Y107" s="2">
        <v>3</v>
      </c>
      <c r="Z107" s="2">
        <v>0.2</v>
      </c>
      <c r="AA107" s="2">
        <v>29.8</v>
      </c>
      <c r="AB107" s="2"/>
      <c r="AC107" s="2"/>
      <c r="AD107" s="2"/>
      <c r="AE107" s="2"/>
      <c r="AF107" s="2"/>
      <c r="AG107" s="2">
        <v>1</v>
      </c>
      <c r="AH107" s="2"/>
      <c r="AI107" s="2"/>
      <c r="AJ107" s="2"/>
      <c r="AO107">
        <v>14</v>
      </c>
      <c r="AP107" s="23">
        <v>140.22301532111419</v>
      </c>
      <c r="AQ107" s="23">
        <v>9.984095669273442E-2</v>
      </c>
      <c r="AR107" s="30">
        <v>1.833333333333333</v>
      </c>
      <c r="AS107" s="30">
        <v>2.333333333333333</v>
      </c>
      <c r="AT107" s="30">
        <v>0.5</v>
      </c>
      <c r="AU107" s="30">
        <v>2.333333333333333</v>
      </c>
      <c r="AV107" s="30">
        <v>0.26190476190476192</v>
      </c>
      <c r="AW107" s="30">
        <v>0.33333333333333343</v>
      </c>
      <c r="AX107" s="30">
        <v>7.1428571428571425E-2</v>
      </c>
      <c r="AY107" s="30">
        <v>0.33333333333333343</v>
      </c>
      <c r="AZ107" s="27">
        <v>0.95</v>
      </c>
      <c r="BA107" s="27">
        <v>3.44</v>
      </c>
      <c r="BB107" s="27">
        <v>2.4900000000000002</v>
      </c>
      <c r="BC107" s="27">
        <v>2.499166666666667</v>
      </c>
      <c r="BD107">
        <v>2.499166666666667</v>
      </c>
      <c r="BE107">
        <v>5.7944152492500001</v>
      </c>
    </row>
    <row r="108" spans="1:57" x14ac:dyDescent="0.3">
      <c r="A108" s="2" t="s">
        <v>860</v>
      </c>
      <c r="B108" s="19" t="s">
        <v>917</v>
      </c>
      <c r="C108" s="15"/>
      <c r="D108" s="2"/>
      <c r="E108" s="2"/>
      <c r="F108" s="2">
        <v>3.9</v>
      </c>
      <c r="G108" s="2" t="s">
        <v>89</v>
      </c>
      <c r="H108" s="11">
        <v>-1</v>
      </c>
      <c r="I108">
        <v>-1</v>
      </c>
      <c r="K108" s="2"/>
      <c r="L108" s="2"/>
      <c r="M108" s="2"/>
      <c r="N108" s="25">
        <v>0</v>
      </c>
      <c r="O108" s="2">
        <v>3.9973999999999998</v>
      </c>
      <c r="P108" s="2">
        <v>3.9973999999999998</v>
      </c>
      <c r="Q108" s="2">
        <v>12.132999999999999</v>
      </c>
      <c r="R108" s="2" t="s">
        <v>439</v>
      </c>
      <c r="S108" s="2"/>
      <c r="T108" s="25">
        <v>0</v>
      </c>
      <c r="U108" s="25"/>
      <c r="V108" s="25"/>
      <c r="W108" s="2">
        <v>1</v>
      </c>
      <c r="X108" s="2"/>
      <c r="Y108" s="2">
        <v>3</v>
      </c>
      <c r="Z108" s="2">
        <v>1.1000000000000001</v>
      </c>
      <c r="AA108" s="2">
        <f>374*2</f>
        <v>748</v>
      </c>
      <c r="AB108" s="2"/>
      <c r="AC108" s="2"/>
      <c r="AD108" s="2"/>
      <c r="AE108" s="2"/>
      <c r="AF108" s="2"/>
      <c r="AG108" s="2">
        <v>1</v>
      </c>
      <c r="AH108" s="2"/>
      <c r="AI108" s="2"/>
      <c r="AJ108" s="2"/>
      <c r="AO108">
        <v>14</v>
      </c>
      <c r="AP108" s="23">
        <v>0</v>
      </c>
      <c r="AQ108" s="23"/>
      <c r="AR108" s="30">
        <v>1.833333333333333</v>
      </c>
      <c r="AS108" s="30">
        <v>2.333333333333333</v>
      </c>
      <c r="AT108" s="30">
        <v>0.5</v>
      </c>
      <c r="AU108" s="30">
        <v>2.333333333333333</v>
      </c>
      <c r="AV108" s="30">
        <v>0.26190476190476192</v>
      </c>
      <c r="AW108" s="30">
        <v>0.33333333333333343</v>
      </c>
      <c r="AX108" s="30">
        <v>7.1428571428571425E-2</v>
      </c>
      <c r="AY108" s="30">
        <v>0.33333333333333343</v>
      </c>
      <c r="AZ108" s="27">
        <v>0.82</v>
      </c>
      <c r="BA108" s="27">
        <v>3.44</v>
      </c>
      <c r="BB108" s="27">
        <v>2.62</v>
      </c>
      <c r="BC108" s="27">
        <v>2.4725000000000001</v>
      </c>
      <c r="BD108">
        <v>2.4725000000000001</v>
      </c>
      <c r="BE108">
        <v>5.697111802916667</v>
      </c>
    </row>
    <row r="109" spans="1:57" x14ac:dyDescent="0.3">
      <c r="A109" s="2" t="s">
        <v>861</v>
      </c>
      <c r="B109" s="19" t="s">
        <v>918</v>
      </c>
      <c r="C109" s="15"/>
      <c r="D109" s="2"/>
      <c r="E109" s="2"/>
      <c r="F109" s="2">
        <v>3.9</v>
      </c>
      <c r="G109" s="2" t="s">
        <v>89</v>
      </c>
      <c r="H109" s="11">
        <v>-1</v>
      </c>
      <c r="I109">
        <v>-1</v>
      </c>
      <c r="K109" s="2"/>
      <c r="L109" s="2"/>
      <c r="M109" s="2"/>
      <c r="N109" s="25">
        <v>0</v>
      </c>
      <c r="O109" s="2">
        <v>3.9727000000000001</v>
      </c>
      <c r="P109" s="2">
        <v>3.9727000000000001</v>
      </c>
      <c r="Q109" s="2">
        <v>12.763199999999999</v>
      </c>
      <c r="R109" s="2" t="s">
        <v>439</v>
      </c>
      <c r="S109" s="2"/>
      <c r="T109" s="25">
        <v>0</v>
      </c>
      <c r="U109" s="25"/>
      <c r="V109" s="25"/>
      <c r="W109" s="2">
        <v>1</v>
      </c>
      <c r="X109" s="2"/>
      <c r="Y109" s="2">
        <v>3</v>
      </c>
      <c r="Z109" s="2">
        <v>1.6</v>
      </c>
      <c r="AA109" s="2">
        <v>176</v>
      </c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O109">
        <v>14</v>
      </c>
      <c r="AP109" s="23">
        <v>0</v>
      </c>
      <c r="AQ109" s="23"/>
      <c r="AR109" s="30">
        <v>1.833333333333333</v>
      </c>
      <c r="AS109" s="30">
        <v>2.333333333333333</v>
      </c>
      <c r="AT109" s="30">
        <v>0.5</v>
      </c>
      <c r="AU109" s="30">
        <v>2.333333333333333</v>
      </c>
      <c r="AV109" s="30">
        <v>0.26190476190476192</v>
      </c>
      <c r="AW109" s="30">
        <v>0.33333333333333343</v>
      </c>
      <c r="AX109" s="30">
        <v>7.1428571428571425E-2</v>
      </c>
      <c r="AY109" s="30">
        <v>0.33333333333333343</v>
      </c>
      <c r="AZ109" s="27">
        <v>0.82</v>
      </c>
      <c r="BA109" s="27">
        <v>3.44</v>
      </c>
      <c r="BB109" s="27">
        <v>2.62</v>
      </c>
      <c r="BC109" s="27">
        <v>2.4725000000000001</v>
      </c>
      <c r="BD109">
        <v>2.4725000000000001</v>
      </c>
      <c r="BE109">
        <v>5.6821885904166667</v>
      </c>
    </row>
    <row r="110" spans="1:57" x14ac:dyDescent="0.3">
      <c r="A110" s="2" t="s">
        <v>27</v>
      </c>
      <c r="B110" s="15" t="s">
        <v>746</v>
      </c>
      <c r="C110" s="15"/>
      <c r="D110" s="2"/>
      <c r="E110" s="2"/>
      <c r="F110" s="2">
        <v>3.6</v>
      </c>
      <c r="G110" s="2" t="s">
        <v>89</v>
      </c>
      <c r="H110" s="11" t="s">
        <v>567</v>
      </c>
      <c r="I110" t="s">
        <v>645</v>
      </c>
      <c r="K110" s="2"/>
      <c r="L110" s="2"/>
      <c r="M110" s="2"/>
      <c r="N110" s="25">
        <v>1</v>
      </c>
      <c r="O110" s="2"/>
      <c r="P110" s="2"/>
      <c r="Q110"/>
      <c r="R110" s="2"/>
      <c r="S110" s="2"/>
      <c r="T110" s="25">
        <v>3.9948813699999999</v>
      </c>
      <c r="U110" s="25">
        <v>3.9948813699999999</v>
      </c>
      <c r="V110" s="25">
        <v>3.9948813699999999</v>
      </c>
      <c r="W110" s="2"/>
      <c r="X110" s="2"/>
      <c r="Y110" s="2"/>
      <c r="Z110" s="2">
        <v>1.5</v>
      </c>
      <c r="AA110" s="2">
        <f>24.7*2</f>
        <v>49.4</v>
      </c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O110">
        <v>6</v>
      </c>
      <c r="AP110" s="23">
        <v>63.754620030366901</v>
      </c>
      <c r="AQ110" s="23">
        <v>9.4110826747020773E-2</v>
      </c>
      <c r="AR110" s="30">
        <v>1.8</v>
      </c>
      <c r="AS110" s="30">
        <v>2.4</v>
      </c>
      <c r="AT110" s="30">
        <v>0.6</v>
      </c>
      <c r="AU110" s="30">
        <v>2.8</v>
      </c>
      <c r="AV110" s="30">
        <v>0.23684210526315791</v>
      </c>
      <c r="AW110" s="30">
        <v>0.31578947368421051</v>
      </c>
      <c r="AX110" s="30">
        <v>7.8947368421052627E-2</v>
      </c>
      <c r="AY110" s="30">
        <v>0.36842105263157893</v>
      </c>
      <c r="AZ110" s="27">
        <v>0.82</v>
      </c>
      <c r="BA110" s="27">
        <v>3.44</v>
      </c>
      <c r="BB110" s="27">
        <v>2.62</v>
      </c>
      <c r="BC110" s="27">
        <v>2.528</v>
      </c>
      <c r="BD110">
        <v>2.528</v>
      </c>
      <c r="BE110">
        <v>5.7952294759999994</v>
      </c>
    </row>
    <row r="111" spans="1:57" x14ac:dyDescent="0.3">
      <c r="A111" s="2" t="s">
        <v>868</v>
      </c>
      <c r="B111" s="15" t="s">
        <v>865</v>
      </c>
      <c r="C111" s="15"/>
      <c r="D111" s="2"/>
      <c r="E111" s="2"/>
      <c r="F111" s="2">
        <v>4</v>
      </c>
      <c r="G111" s="2" t="s">
        <v>91</v>
      </c>
      <c r="H111" s="11">
        <v>-1</v>
      </c>
      <c r="I111">
        <v>-1</v>
      </c>
      <c r="K111" s="2"/>
      <c r="L111" s="2"/>
      <c r="M111" s="2"/>
      <c r="N111" s="25">
        <v>0</v>
      </c>
      <c r="O111" s="2">
        <v>3.9607999999999999</v>
      </c>
      <c r="P111" s="2">
        <v>3.9607999999999999</v>
      </c>
      <c r="Q111" s="2">
        <v>21.8126</v>
      </c>
      <c r="R111" s="2" t="s">
        <v>440</v>
      </c>
      <c r="S111" s="2"/>
      <c r="T111" s="25">
        <v>0</v>
      </c>
      <c r="U111" s="25"/>
      <c r="V111" s="25"/>
      <c r="W111" s="2">
        <v>1</v>
      </c>
      <c r="X111" s="2"/>
      <c r="Y111" s="2"/>
      <c r="Z111" s="2">
        <v>3.7</v>
      </c>
      <c r="AA111" s="2">
        <f>146*2</f>
        <v>292</v>
      </c>
      <c r="AB111" s="2" t="s">
        <v>482</v>
      </c>
      <c r="AC111" s="2"/>
      <c r="AD111" s="2"/>
      <c r="AE111" s="2"/>
      <c r="AF111" s="2"/>
      <c r="AG111" s="2">
        <v>1</v>
      </c>
      <c r="AH111" s="2"/>
      <c r="AI111" s="2"/>
      <c r="AJ111" s="2"/>
      <c r="AO111">
        <v>42</v>
      </c>
      <c r="AP111" s="23">
        <v>0</v>
      </c>
      <c r="AQ111" s="23"/>
      <c r="AR111" s="30">
        <v>1.828571428571429</v>
      </c>
      <c r="AS111" s="30">
        <v>2.4</v>
      </c>
      <c r="AT111" s="30">
        <v>0.5714285714285714</v>
      </c>
      <c r="AU111" s="30">
        <v>2.4</v>
      </c>
      <c r="AV111" s="30">
        <v>0.25396825396825401</v>
      </c>
      <c r="AW111" s="30">
        <v>0.33333333333333331</v>
      </c>
      <c r="AX111" s="30">
        <v>7.9365079365079361E-2</v>
      </c>
      <c r="AY111" s="30">
        <v>0.33333333333333331</v>
      </c>
      <c r="AZ111" s="27">
        <v>0.82</v>
      </c>
      <c r="BA111" s="27">
        <v>3.44</v>
      </c>
      <c r="BB111" s="27">
        <v>2.62</v>
      </c>
      <c r="BC111" s="27">
        <v>2.524571428571428</v>
      </c>
      <c r="BD111">
        <v>2.524571428571428</v>
      </c>
      <c r="BE111">
        <v>5.7888591694285711</v>
      </c>
    </row>
    <row r="112" spans="1:57" x14ac:dyDescent="0.3">
      <c r="A112" s="2" t="s">
        <v>869</v>
      </c>
      <c r="B112" s="15" t="s">
        <v>866</v>
      </c>
      <c r="C112" s="15"/>
      <c r="D112" s="2"/>
      <c r="E112" s="2"/>
      <c r="F112" s="2">
        <v>4</v>
      </c>
      <c r="G112" s="2" t="s">
        <v>91</v>
      </c>
      <c r="H112" s="11">
        <v>-1</v>
      </c>
      <c r="I112">
        <v>-1</v>
      </c>
      <c r="K112" s="2"/>
      <c r="L112" s="2"/>
      <c r="M112" s="2"/>
      <c r="N112" s="25">
        <v>0</v>
      </c>
      <c r="O112" s="2">
        <v>3.9483999999999999</v>
      </c>
      <c r="P112" s="2">
        <v>3.9483999999999999</v>
      </c>
      <c r="Q112" s="2">
        <v>9.7742000000000004</v>
      </c>
      <c r="R112" s="2" t="s">
        <v>439</v>
      </c>
      <c r="S112" s="2"/>
      <c r="T112" s="25">
        <v>0</v>
      </c>
      <c r="U112" s="25"/>
      <c r="V112" s="25"/>
      <c r="W112" s="2">
        <v>1</v>
      </c>
      <c r="X112" s="2"/>
      <c r="Y112" s="2"/>
      <c r="Z112" s="2">
        <v>7.8</v>
      </c>
      <c r="AA112" s="2">
        <f>158*2</f>
        <v>316</v>
      </c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O112">
        <v>42</v>
      </c>
      <c r="AP112" s="23">
        <v>0</v>
      </c>
      <c r="AQ112" s="23"/>
      <c r="AR112" s="30">
        <v>1.828571428571429</v>
      </c>
      <c r="AS112" s="30">
        <v>2.4</v>
      </c>
      <c r="AT112" s="30">
        <v>0.5714285714285714</v>
      </c>
      <c r="AU112" s="30">
        <v>2.4</v>
      </c>
      <c r="AV112" s="30">
        <v>0.25396825396825401</v>
      </c>
      <c r="AW112" s="30">
        <v>0.33333333333333331</v>
      </c>
      <c r="AX112" s="30">
        <v>7.9365079365079361E-2</v>
      </c>
      <c r="AY112" s="30">
        <v>0.33333333333333331</v>
      </c>
      <c r="AZ112" s="27">
        <v>1.1000000000000001</v>
      </c>
      <c r="BA112" s="27">
        <v>3.44</v>
      </c>
      <c r="BB112" s="27">
        <v>2.34</v>
      </c>
      <c r="BC112" s="27">
        <v>2.7611428571428571</v>
      </c>
      <c r="BD112">
        <v>2.7611428571428571</v>
      </c>
      <c r="BE112">
        <v>6.6040800042601706</v>
      </c>
    </row>
    <row r="113" spans="1:57" x14ac:dyDescent="0.3">
      <c r="A113" s="2" t="s">
        <v>862</v>
      </c>
      <c r="B113" s="15" t="s">
        <v>863</v>
      </c>
      <c r="C113" s="15"/>
      <c r="D113" s="2"/>
      <c r="E113" s="2"/>
      <c r="F113" s="2">
        <v>4</v>
      </c>
      <c r="G113" s="2" t="s">
        <v>91</v>
      </c>
      <c r="H113" s="11" t="s">
        <v>864</v>
      </c>
      <c r="I113">
        <v>1540895</v>
      </c>
      <c r="K113" s="2"/>
      <c r="L113" s="2"/>
      <c r="M113" s="2"/>
      <c r="N113" s="25">
        <v>0</v>
      </c>
      <c r="O113" s="2"/>
      <c r="P113" s="2"/>
      <c r="Q113" s="2"/>
      <c r="R113" s="2"/>
      <c r="S113" s="2"/>
      <c r="T113" s="25">
        <v>0</v>
      </c>
      <c r="U113" s="25"/>
      <c r="V113" s="25"/>
      <c r="W113" s="2">
        <v>1</v>
      </c>
      <c r="X113" s="2"/>
      <c r="Y113" s="2"/>
      <c r="Z113" s="2">
        <v>3.3</v>
      </c>
      <c r="AA113" s="2">
        <f>70</f>
        <v>70</v>
      </c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O113">
        <v>18</v>
      </c>
      <c r="AP113" s="23">
        <v>0</v>
      </c>
      <c r="AQ113" s="23"/>
      <c r="AR113" s="30">
        <v>2</v>
      </c>
      <c r="AS113" s="30">
        <v>2.7692307692307692</v>
      </c>
      <c r="AT113" s="30">
        <v>0.76923076923076927</v>
      </c>
      <c r="AU113" s="30">
        <v>3.2307692307692308</v>
      </c>
      <c r="AV113" s="30">
        <v>0.22807017543859651</v>
      </c>
      <c r="AW113" s="30">
        <v>0.31578947368421051</v>
      </c>
      <c r="AX113" s="30">
        <v>8.771929824561403E-2</v>
      </c>
      <c r="AY113" s="30">
        <v>0.36842105263157893</v>
      </c>
      <c r="AZ113" s="27">
        <v>1.1000000000000001</v>
      </c>
      <c r="BA113" s="27">
        <v>3.44</v>
      </c>
      <c r="BB113" s="27">
        <v>2.34</v>
      </c>
      <c r="BC113" s="27">
        <v>2.8123076923076931</v>
      </c>
      <c r="BD113">
        <v>2.8123076923076931</v>
      </c>
      <c r="BE113">
        <v>6.3640369961538461</v>
      </c>
    </row>
    <row r="114" spans="1:57" x14ac:dyDescent="0.3">
      <c r="A114" s="2" t="s">
        <v>87</v>
      </c>
      <c r="B114" s="15" t="s">
        <v>747</v>
      </c>
      <c r="C114" s="15"/>
      <c r="D114" s="2"/>
      <c r="E114" s="2"/>
      <c r="F114" s="2">
        <v>3.9</v>
      </c>
      <c r="G114" s="2" t="s">
        <v>91</v>
      </c>
      <c r="H114" s="11" t="s">
        <v>568</v>
      </c>
      <c r="I114">
        <v>-1</v>
      </c>
      <c r="K114" s="2"/>
      <c r="L114" s="2"/>
      <c r="M114" s="2"/>
      <c r="N114" s="25">
        <v>1</v>
      </c>
      <c r="O114" s="2"/>
      <c r="P114" s="2"/>
      <c r="Q114"/>
      <c r="R114" s="2"/>
      <c r="S114" s="2"/>
      <c r="T114" s="25">
        <v>9.9051542599999998</v>
      </c>
      <c r="U114" s="25">
        <v>9.9051542599999998</v>
      </c>
      <c r="V114" s="25">
        <v>9.9051542599999998</v>
      </c>
      <c r="W114" s="2">
        <v>1</v>
      </c>
      <c r="X114" s="2"/>
      <c r="Y114" s="2"/>
      <c r="Z114" s="2">
        <v>4</v>
      </c>
      <c r="AA114" s="2">
        <f>385*2</f>
        <v>770</v>
      </c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O114">
        <v>14</v>
      </c>
      <c r="AP114" s="23">
        <v>150.75696951344321</v>
      </c>
      <c r="AQ114" s="23">
        <v>9.2864695046497372E-2</v>
      </c>
      <c r="AR114" s="30">
        <v>1.833333333333333</v>
      </c>
      <c r="AS114" s="30">
        <v>2.333333333333333</v>
      </c>
      <c r="AT114" s="30">
        <v>0.5</v>
      </c>
      <c r="AU114" s="30">
        <v>2.333333333333333</v>
      </c>
      <c r="AV114" s="30">
        <v>0.26190476190476192</v>
      </c>
      <c r="AW114" s="30">
        <v>0.33333333333333343</v>
      </c>
      <c r="AX114" s="30">
        <v>7.1428571428571425E-2</v>
      </c>
      <c r="AY114" s="30">
        <v>0.33333333333333343</v>
      </c>
      <c r="AZ114" s="27">
        <v>0.95</v>
      </c>
      <c r="BA114" s="27">
        <v>3.44</v>
      </c>
      <c r="BB114" s="27">
        <v>2.4900000000000002</v>
      </c>
      <c r="BC114" s="27">
        <v>2.7024999999999988</v>
      </c>
      <c r="BD114">
        <v>2.7025000000000001</v>
      </c>
      <c r="BE114">
        <v>6.4896876145585001</v>
      </c>
    </row>
    <row r="115" spans="1:57" x14ac:dyDescent="0.3">
      <c r="A115" s="2" t="s">
        <v>92</v>
      </c>
      <c r="B115" s="19" t="s">
        <v>919</v>
      </c>
      <c r="C115" s="15"/>
      <c r="D115" s="2"/>
      <c r="E115" s="2"/>
      <c r="F115" s="2">
        <v>4.0999999999999996</v>
      </c>
      <c r="G115" s="2" t="s">
        <v>93</v>
      </c>
      <c r="H115" s="11">
        <v>-1</v>
      </c>
      <c r="I115">
        <v>-1</v>
      </c>
      <c r="K115" s="2"/>
      <c r="L115" s="2"/>
      <c r="M115" s="2"/>
      <c r="N115" s="25">
        <v>0</v>
      </c>
      <c r="O115" s="2">
        <v>3.9499</v>
      </c>
      <c r="P115" s="2">
        <v>3.9499</v>
      </c>
      <c r="Q115" s="2">
        <v>17.030999999999999</v>
      </c>
      <c r="R115" s="2" t="s">
        <v>439</v>
      </c>
      <c r="S115" s="2"/>
      <c r="T115" s="25">
        <v>0</v>
      </c>
      <c r="U115" s="25"/>
      <c r="V115" s="25"/>
      <c r="W115" s="2">
        <v>1</v>
      </c>
      <c r="X115" s="2"/>
      <c r="Y115" s="2"/>
      <c r="Z115" s="2"/>
      <c r="AA115" s="2"/>
      <c r="AB115" s="2" t="s">
        <v>483</v>
      </c>
      <c r="AC115" s="2"/>
      <c r="AD115" s="2"/>
      <c r="AE115" s="2"/>
      <c r="AF115" s="2"/>
      <c r="AG115" s="2">
        <v>1</v>
      </c>
      <c r="AH115" s="2"/>
      <c r="AI115" s="2"/>
      <c r="AJ115" s="2"/>
      <c r="AO115">
        <v>20</v>
      </c>
      <c r="AP115" s="23">
        <v>0</v>
      </c>
      <c r="AQ115" s="23"/>
      <c r="AR115" s="30">
        <v>1.8787878787878789</v>
      </c>
      <c r="AS115" s="30">
        <v>2.4242424242424239</v>
      </c>
      <c r="AT115" s="30">
        <v>0.54545454545454541</v>
      </c>
      <c r="AU115" s="30">
        <v>2.545454545454545</v>
      </c>
      <c r="AV115" s="30">
        <v>0.25409836065573771</v>
      </c>
      <c r="AW115" s="30">
        <v>0.32786885245901642</v>
      </c>
      <c r="AX115" s="30">
        <v>7.3770491803278687E-2</v>
      </c>
      <c r="AY115" s="30">
        <v>0.34426229508196721</v>
      </c>
      <c r="AZ115" s="27">
        <v>0.82</v>
      </c>
      <c r="BA115" s="27">
        <v>3.44</v>
      </c>
      <c r="BB115" s="27">
        <v>2.62</v>
      </c>
      <c r="BC115" s="27">
        <v>2.543333333333333</v>
      </c>
      <c r="BD115">
        <v>2.5433333333333339</v>
      </c>
      <c r="BE115">
        <v>5.8398279362121217</v>
      </c>
    </row>
    <row r="116" spans="1:57" x14ac:dyDescent="0.3">
      <c r="A116" s="2" t="s">
        <v>34</v>
      </c>
      <c r="B116" s="15" t="s">
        <v>715</v>
      </c>
      <c r="C116" s="15"/>
      <c r="D116" s="2"/>
      <c r="E116" s="2"/>
      <c r="F116" s="2">
        <v>3.2</v>
      </c>
      <c r="G116" s="2" t="s">
        <v>94</v>
      </c>
      <c r="H116" s="11" t="s">
        <v>546</v>
      </c>
      <c r="I116" t="s">
        <v>627</v>
      </c>
      <c r="K116" s="2"/>
      <c r="L116" s="2"/>
      <c r="M116" s="2"/>
      <c r="N116" s="25">
        <v>1</v>
      </c>
      <c r="O116" s="2"/>
      <c r="P116" s="2"/>
      <c r="Q116"/>
      <c r="T116" s="25">
        <v>3.9086759899999999</v>
      </c>
      <c r="U116" s="25">
        <v>3.908676100000001</v>
      </c>
      <c r="V116" s="25">
        <v>10.552604730000001</v>
      </c>
      <c r="W116" s="2">
        <v>1</v>
      </c>
      <c r="X116" s="2"/>
      <c r="Y116" s="2"/>
      <c r="Z116" s="2">
        <v>3.49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O116">
        <v>14</v>
      </c>
      <c r="AP116" s="23">
        <v>155.59136328639269</v>
      </c>
      <c r="AQ116" s="23">
        <v>8.9979287437893268E-2</v>
      </c>
      <c r="AR116" s="30">
        <v>2</v>
      </c>
      <c r="AS116" s="30">
        <v>2.333333333333333</v>
      </c>
      <c r="AT116" s="30">
        <v>0.33333333333333331</v>
      </c>
      <c r="AU116" s="30">
        <v>0</v>
      </c>
      <c r="AV116" s="30">
        <v>0.42857142857142849</v>
      </c>
      <c r="AW116" s="30">
        <v>0.5</v>
      </c>
      <c r="AX116" s="30">
        <v>7.1428571428571425E-2</v>
      </c>
      <c r="AY116" s="30">
        <v>0</v>
      </c>
      <c r="AZ116" s="27">
        <v>0.95</v>
      </c>
      <c r="BA116" s="27">
        <v>3.44</v>
      </c>
      <c r="BB116" s="27">
        <v>2.4900000000000002</v>
      </c>
      <c r="BC116" s="27">
        <v>2.500833333333333</v>
      </c>
      <c r="BD116">
        <v>2.500833333333333</v>
      </c>
      <c r="BE116">
        <v>5.6917605187500007</v>
      </c>
    </row>
    <row r="117" spans="1:57" x14ac:dyDescent="0.3">
      <c r="A117" s="2" t="s">
        <v>95</v>
      </c>
      <c r="B117" s="15" t="s">
        <v>748</v>
      </c>
      <c r="C117" s="15"/>
      <c r="D117" s="2"/>
      <c r="E117" s="2"/>
      <c r="F117" s="2">
        <v>3.3</v>
      </c>
      <c r="G117" s="2" t="s">
        <v>96</v>
      </c>
      <c r="H117" s="11">
        <v>-1</v>
      </c>
      <c r="I117" t="s">
        <v>646</v>
      </c>
      <c r="K117" s="2"/>
      <c r="L117" s="2"/>
      <c r="M117" s="2"/>
      <c r="N117" s="25">
        <v>0</v>
      </c>
      <c r="O117" s="2">
        <v>3.8917999999999999</v>
      </c>
      <c r="P117" s="2">
        <v>3.8820000000000001</v>
      </c>
      <c r="Q117" s="2">
        <v>36.127000000000002</v>
      </c>
      <c r="R117" s="1" t="s">
        <v>484</v>
      </c>
      <c r="S117" s="1"/>
      <c r="T117" s="25">
        <v>0</v>
      </c>
      <c r="U117" s="25"/>
      <c r="V117" s="25"/>
      <c r="W117" s="2">
        <v>1</v>
      </c>
      <c r="X117" s="2"/>
      <c r="Y117" s="2">
        <v>4</v>
      </c>
      <c r="Z117" s="1">
        <v>4.5999999999999996</v>
      </c>
      <c r="AA117" s="2"/>
      <c r="AB117" s="2"/>
      <c r="AC117" s="2"/>
      <c r="AD117" s="2"/>
      <c r="AE117" s="2"/>
      <c r="AF117" s="2">
        <v>1</v>
      </c>
      <c r="AG117" s="2"/>
      <c r="AH117" s="2"/>
      <c r="AI117" s="2"/>
      <c r="AJ117" s="2"/>
      <c r="AO117">
        <v>26</v>
      </c>
      <c r="AP117" s="23">
        <v>0</v>
      </c>
      <c r="AQ117" s="23"/>
      <c r="AR117" s="30">
        <v>1.714285714285714</v>
      </c>
      <c r="AS117" s="30">
        <v>2.4761904761904758</v>
      </c>
      <c r="AT117" s="30">
        <v>0.76190476190476186</v>
      </c>
      <c r="AU117" s="30">
        <v>0</v>
      </c>
      <c r="AV117" s="30">
        <v>0.34615384615384609</v>
      </c>
      <c r="AW117" s="30">
        <v>0.5</v>
      </c>
      <c r="AX117" s="30">
        <v>0.1538461538461538</v>
      </c>
      <c r="AY117" s="30">
        <v>0</v>
      </c>
      <c r="AZ117" s="27">
        <v>0.93</v>
      </c>
      <c r="BA117" s="27">
        <v>3.44</v>
      </c>
      <c r="BB117" s="27">
        <v>2.5099999999999998</v>
      </c>
      <c r="BC117" s="27">
        <v>2.618095238095238</v>
      </c>
      <c r="BD117">
        <v>2.618095238095238</v>
      </c>
      <c r="BE117">
        <v>5.9615126490476191</v>
      </c>
    </row>
    <row r="118" spans="1:57" x14ac:dyDescent="0.3">
      <c r="A118" s="2" t="s">
        <v>97</v>
      </c>
      <c r="B118" s="15" t="s">
        <v>749</v>
      </c>
      <c r="C118" s="15"/>
      <c r="D118" s="2"/>
      <c r="E118" s="2"/>
      <c r="F118" s="2">
        <v>2.0099999999999998</v>
      </c>
      <c r="G118" s="2" t="s">
        <v>100</v>
      </c>
      <c r="H118" s="11" t="s">
        <v>569</v>
      </c>
      <c r="I118" t="s">
        <v>647</v>
      </c>
      <c r="K118" s="2"/>
      <c r="L118" s="2"/>
      <c r="M118" s="2"/>
      <c r="N118" s="25">
        <v>4</v>
      </c>
      <c r="O118" s="2">
        <v>5.63</v>
      </c>
      <c r="P118" s="2">
        <v>5.63</v>
      </c>
      <c r="Q118" s="2">
        <v>7.9509999999999996</v>
      </c>
      <c r="R118" s="2" t="s">
        <v>485</v>
      </c>
      <c r="S118" s="2"/>
      <c r="T118" s="25">
        <v>5.6671750000000003</v>
      </c>
      <c r="U118" s="25">
        <v>9.8157737100000002</v>
      </c>
      <c r="V118" s="25">
        <v>9.8153266899999991</v>
      </c>
      <c r="W118" s="2">
        <v>1</v>
      </c>
      <c r="X118" s="2"/>
      <c r="Y118" s="2"/>
      <c r="Z118" s="2" t="s">
        <v>459</v>
      </c>
      <c r="AA118" s="2">
        <v>1</v>
      </c>
      <c r="AB118" s="2"/>
      <c r="AC118" s="2"/>
      <c r="AD118" s="2"/>
      <c r="AE118" s="2"/>
      <c r="AF118" s="2"/>
      <c r="AG118" s="2"/>
      <c r="AH118" s="2"/>
      <c r="AI118" s="2"/>
      <c r="AJ118" s="2"/>
      <c r="AO118">
        <v>12</v>
      </c>
      <c r="AP118" s="23">
        <v>515.32350958904738</v>
      </c>
      <c r="AQ118" s="23">
        <v>9.3145371998025736E-2</v>
      </c>
      <c r="AR118" s="30">
        <v>2</v>
      </c>
      <c r="AS118" s="30">
        <v>2.4</v>
      </c>
      <c r="AT118" s="30">
        <v>0.9</v>
      </c>
      <c r="AU118" s="30">
        <v>1.4</v>
      </c>
      <c r="AV118" s="30">
        <v>0.29850746268656708</v>
      </c>
      <c r="AW118" s="30">
        <v>0.35820895522388058</v>
      </c>
      <c r="AX118" s="30">
        <v>0.1343283582089552</v>
      </c>
      <c r="AY118" s="30">
        <v>0.20895522388059701</v>
      </c>
      <c r="AZ118" s="27">
        <v>0.95</v>
      </c>
      <c r="BA118" s="27">
        <v>3.44</v>
      </c>
      <c r="BB118" s="27">
        <v>2.4900000000000002</v>
      </c>
      <c r="BC118" s="27">
        <v>2.5870000000000002</v>
      </c>
      <c r="BD118">
        <v>2.5870000000000002</v>
      </c>
      <c r="BE118">
        <v>5.8948612069999999</v>
      </c>
    </row>
    <row r="119" spans="1:57" x14ac:dyDescent="0.3">
      <c r="A119" s="2" t="s">
        <v>98</v>
      </c>
      <c r="B119" s="15" t="s">
        <v>750</v>
      </c>
      <c r="C119" s="15"/>
      <c r="D119" s="2"/>
      <c r="E119" s="2"/>
      <c r="F119" s="2">
        <v>2.21</v>
      </c>
      <c r="G119" s="2" t="s">
        <v>101</v>
      </c>
      <c r="H119" s="11">
        <v>-1</v>
      </c>
      <c r="I119">
        <v>-1</v>
      </c>
      <c r="K119" s="2"/>
      <c r="L119" s="2"/>
      <c r="M119" s="2"/>
      <c r="N119" s="25">
        <v>0</v>
      </c>
      <c r="O119" s="2">
        <v>3.9668000000000001</v>
      </c>
      <c r="P119" s="2">
        <v>5.63</v>
      </c>
      <c r="Q119" s="2">
        <v>20.597999999999999</v>
      </c>
      <c r="R119" s="2" t="s">
        <v>440</v>
      </c>
      <c r="S119" s="2"/>
      <c r="T119" s="25">
        <v>0</v>
      </c>
      <c r="U119" s="25"/>
      <c r="V119" s="25"/>
      <c r="W119" s="2">
        <v>1</v>
      </c>
      <c r="X119" s="2"/>
      <c r="Y119" s="2"/>
      <c r="Z119" s="1">
        <v>2</v>
      </c>
      <c r="AA119" s="2">
        <v>1</v>
      </c>
      <c r="AB119" s="2"/>
      <c r="AC119" s="2"/>
      <c r="AD119" s="2"/>
      <c r="AE119" s="2"/>
      <c r="AF119" s="2"/>
      <c r="AG119" s="2"/>
      <c r="AH119" s="2"/>
      <c r="AI119" s="2"/>
      <c r="AJ119" s="2"/>
      <c r="AO119">
        <v>16</v>
      </c>
      <c r="AP119" s="23">
        <v>0</v>
      </c>
      <c r="AQ119" s="23"/>
      <c r="AR119" s="30">
        <v>2</v>
      </c>
      <c r="AS119" s="30">
        <v>2.4615384615384621</v>
      </c>
      <c r="AT119" s="30">
        <v>0.69230769230769229</v>
      </c>
      <c r="AU119" s="30">
        <v>1.0769230769230771</v>
      </c>
      <c r="AV119" s="30">
        <v>0.32098765432098758</v>
      </c>
      <c r="AW119" s="30">
        <v>0.39506172839506182</v>
      </c>
      <c r="AX119" s="30">
        <v>0.1111111111111111</v>
      </c>
      <c r="AY119" s="30">
        <v>0.1728395061728395</v>
      </c>
      <c r="AZ119" s="27">
        <v>0.95</v>
      </c>
      <c r="BA119" s="27">
        <v>3.44</v>
      </c>
      <c r="BB119" s="27">
        <v>2.4900000000000002</v>
      </c>
      <c r="BC119" s="27">
        <v>2.592307692307692</v>
      </c>
      <c r="BD119">
        <v>2.5923076923076929</v>
      </c>
      <c r="BE119">
        <v>5.9154799303846159</v>
      </c>
    </row>
    <row r="120" spans="1:57" x14ac:dyDescent="0.3">
      <c r="A120" s="2" t="s">
        <v>99</v>
      </c>
      <c r="B120" s="15" t="s">
        <v>751</v>
      </c>
      <c r="C120" s="15"/>
      <c r="D120" s="2"/>
      <c r="E120" s="2"/>
      <c r="F120" s="2">
        <v>2.27</v>
      </c>
      <c r="G120" s="2" t="s">
        <v>102</v>
      </c>
      <c r="H120" s="11">
        <v>-1</v>
      </c>
      <c r="I120">
        <v>-1</v>
      </c>
      <c r="K120" s="2"/>
      <c r="L120" s="2"/>
      <c r="M120" s="2"/>
      <c r="N120" s="25">
        <v>0</v>
      </c>
      <c r="O120" s="2">
        <v>3.9493</v>
      </c>
      <c r="P120" s="2">
        <v>5.63</v>
      </c>
      <c r="Q120" s="2">
        <v>12.727</v>
      </c>
      <c r="R120" s="2" t="s">
        <v>440</v>
      </c>
      <c r="S120" s="2"/>
      <c r="T120" s="25">
        <v>0</v>
      </c>
      <c r="U120" s="25"/>
      <c r="V120" s="25"/>
      <c r="W120" s="2">
        <v>1</v>
      </c>
      <c r="X120" s="2"/>
      <c r="Y120" s="2"/>
      <c r="Z120" s="1">
        <v>1</v>
      </c>
      <c r="AA120">
        <v>1</v>
      </c>
      <c r="AB120" s="2"/>
      <c r="AC120" s="2"/>
      <c r="AD120" s="2"/>
      <c r="AE120" s="2"/>
      <c r="AF120" s="2">
        <v>1</v>
      </c>
      <c r="AG120" s="2">
        <v>1</v>
      </c>
      <c r="AH120" s="2"/>
      <c r="AI120" s="2"/>
      <c r="AJ120" s="2">
        <v>1</v>
      </c>
      <c r="AO120">
        <v>18</v>
      </c>
      <c r="AP120" s="23">
        <v>0</v>
      </c>
      <c r="AQ120" s="23"/>
      <c r="AR120" s="30">
        <v>2</v>
      </c>
      <c r="AS120" s="30">
        <v>2.4</v>
      </c>
      <c r="AT120" s="30">
        <v>0.6</v>
      </c>
      <c r="AU120" s="30">
        <v>0.93333333333333335</v>
      </c>
      <c r="AV120" s="30">
        <v>0.33707865168539319</v>
      </c>
      <c r="AW120" s="30">
        <v>0.4044943820224719</v>
      </c>
      <c r="AX120" s="30">
        <v>0.101123595505618</v>
      </c>
      <c r="AY120" s="30">
        <v>0.15730337078651679</v>
      </c>
      <c r="AZ120" s="27">
        <v>0.95</v>
      </c>
      <c r="BA120" s="27">
        <v>3.44</v>
      </c>
      <c r="BB120" s="27">
        <v>2.4900000000000002</v>
      </c>
      <c r="BC120" s="27">
        <v>2.539333333333333</v>
      </c>
      <c r="BD120">
        <v>2.539333333333333</v>
      </c>
      <c r="BE120">
        <v>5.8209523980000002</v>
      </c>
    </row>
    <row r="121" spans="1:57" x14ac:dyDescent="0.3">
      <c r="A121" s="2" t="s">
        <v>920</v>
      </c>
      <c r="B121" s="19" t="s">
        <v>922</v>
      </c>
      <c r="C121" s="15"/>
      <c r="D121" s="2"/>
      <c r="E121" s="2"/>
      <c r="F121" s="2">
        <v>3.157</v>
      </c>
      <c r="G121" s="2" t="s">
        <v>103</v>
      </c>
      <c r="H121" s="11">
        <v>-1</v>
      </c>
      <c r="I121">
        <v>-1</v>
      </c>
      <c r="K121" s="2"/>
      <c r="L121" s="2"/>
      <c r="M121" s="2"/>
      <c r="N121" s="25">
        <v>0</v>
      </c>
      <c r="O121" s="2">
        <v>12.449</v>
      </c>
      <c r="P121" s="2">
        <v>12.449</v>
      </c>
      <c r="Q121" s="5">
        <v>9.1999999999999993</v>
      </c>
      <c r="R121" s="2" t="s">
        <v>486</v>
      </c>
      <c r="S121" s="2"/>
      <c r="T121" s="25">
        <v>0</v>
      </c>
      <c r="U121" s="25"/>
      <c r="V121" s="25"/>
      <c r="W121" s="2">
        <v>1</v>
      </c>
      <c r="X121">
        <v>1</v>
      </c>
      <c r="Y121" s="31">
        <v>3</v>
      </c>
      <c r="Z121" s="2">
        <v>11.6</v>
      </c>
      <c r="AA121" s="2"/>
      <c r="AB121" s="2"/>
      <c r="AC121" s="2"/>
      <c r="AD121" s="2"/>
      <c r="AE121" s="2"/>
      <c r="AF121" s="2"/>
      <c r="AG121" s="2">
        <v>1</v>
      </c>
      <c r="AH121" s="2"/>
      <c r="AI121" s="2"/>
      <c r="AJ121" s="2"/>
      <c r="AO121">
        <v>28.67</v>
      </c>
      <c r="AP121" s="23">
        <v>0</v>
      </c>
      <c r="AQ121" s="23"/>
      <c r="AR121" s="30">
        <v>1.6718155361540179</v>
      </c>
      <c r="AS121" s="30">
        <v>2.567271099171704</v>
      </c>
      <c r="AT121" s="30">
        <v>0.89545556301768525</v>
      </c>
      <c r="AU121" s="30">
        <v>0</v>
      </c>
      <c r="AV121" s="30">
        <v>0.32560167422392738</v>
      </c>
      <c r="AW121" s="30">
        <v>0.5</v>
      </c>
      <c r="AX121" s="30">
        <v>0.17439832577607259</v>
      </c>
      <c r="AY121" s="30">
        <v>0</v>
      </c>
      <c r="AZ121" s="27">
        <v>0.82</v>
      </c>
      <c r="BA121" s="27">
        <v>3.44</v>
      </c>
      <c r="BB121" s="27">
        <v>2.62</v>
      </c>
      <c r="BC121" s="27">
        <v>2.680076113722857</v>
      </c>
      <c r="BD121">
        <v>2.6800761137228561</v>
      </c>
      <c r="BE121">
        <v>6.0370190189344077</v>
      </c>
    </row>
    <row r="122" spans="1:57" x14ac:dyDescent="0.3">
      <c r="A122" s="2" t="s">
        <v>921</v>
      </c>
      <c r="B122" s="19" t="s">
        <v>923</v>
      </c>
      <c r="C122" s="15"/>
      <c r="D122" s="2"/>
      <c r="E122" s="2"/>
      <c r="F122" s="2">
        <v>3.1880000000000002</v>
      </c>
      <c r="G122" s="2" t="s">
        <v>103</v>
      </c>
      <c r="H122" s="11">
        <v>-1</v>
      </c>
      <c r="I122">
        <v>-1</v>
      </c>
      <c r="K122" s="2"/>
      <c r="L122" s="2"/>
      <c r="M122" s="2"/>
      <c r="N122" s="25">
        <v>0</v>
      </c>
      <c r="O122" s="2">
        <v>12.449</v>
      </c>
      <c r="P122" s="2">
        <v>12.449</v>
      </c>
      <c r="Q122" s="2">
        <v>8.11</v>
      </c>
      <c r="R122" s="2"/>
      <c r="S122" s="2"/>
      <c r="T122" s="25">
        <v>0</v>
      </c>
      <c r="U122" s="25"/>
      <c r="V122" s="25"/>
      <c r="W122" s="2">
        <v>1</v>
      </c>
      <c r="X122" s="2"/>
      <c r="Y122" s="2">
        <v>3</v>
      </c>
      <c r="Z122" s="2">
        <v>11.72</v>
      </c>
      <c r="AA122" s="2"/>
      <c r="AB122" s="2"/>
      <c r="AC122" s="2"/>
      <c r="AD122" s="2"/>
      <c r="AE122" s="2"/>
      <c r="AF122" s="2"/>
      <c r="AG122" s="2">
        <v>1</v>
      </c>
      <c r="AH122" s="2"/>
      <c r="AI122" s="2"/>
      <c r="AJ122" s="2"/>
      <c r="AO122">
        <v>28.67</v>
      </c>
      <c r="AP122" s="23">
        <v>0</v>
      </c>
      <c r="AQ122" s="23"/>
      <c r="AR122" s="30">
        <v>1.6718155361540179</v>
      </c>
      <c r="AS122" s="30">
        <v>2.567271099171704</v>
      </c>
      <c r="AT122" s="30">
        <v>0.89545556301768525</v>
      </c>
      <c r="AU122" s="30">
        <v>0</v>
      </c>
      <c r="AV122" s="30">
        <v>0.32560167422392738</v>
      </c>
      <c r="AW122" s="30">
        <v>0.5</v>
      </c>
      <c r="AX122" s="30">
        <v>0.17439832577607259</v>
      </c>
      <c r="AY122" s="30">
        <v>0</v>
      </c>
      <c r="AZ122" s="27">
        <v>0.95</v>
      </c>
      <c r="BA122" s="27">
        <v>3.44</v>
      </c>
      <c r="BB122" s="27">
        <v>2.4900000000000002</v>
      </c>
      <c r="BC122" s="27">
        <v>2.8240385045892098</v>
      </c>
      <c r="BD122">
        <v>2.8240385045892089</v>
      </c>
      <c r="BE122">
        <v>6.533110796268315</v>
      </c>
    </row>
    <row r="123" spans="1:57" x14ac:dyDescent="0.3">
      <c r="A123" s="2" t="s">
        <v>921</v>
      </c>
      <c r="B123" s="19" t="s">
        <v>923</v>
      </c>
      <c r="C123" s="15"/>
      <c r="D123" s="2" t="s">
        <v>867</v>
      </c>
      <c r="E123" s="2">
        <v>1.1200000000000001</v>
      </c>
      <c r="F123" s="2">
        <v>3.2040000000000002</v>
      </c>
      <c r="G123" s="2" t="s">
        <v>103</v>
      </c>
      <c r="H123" s="11">
        <v>-1</v>
      </c>
      <c r="I123">
        <v>-1</v>
      </c>
      <c r="K123" s="2"/>
      <c r="L123" s="2"/>
      <c r="M123" s="2"/>
      <c r="N123" s="25">
        <v>0</v>
      </c>
      <c r="O123" s="2">
        <v>12.449</v>
      </c>
      <c r="P123" s="2">
        <v>12.449</v>
      </c>
      <c r="Q123" s="2">
        <v>8.0399999999999991</v>
      </c>
      <c r="R123" s="2"/>
      <c r="S123" s="2"/>
      <c r="T123" s="25">
        <v>0</v>
      </c>
      <c r="U123" s="25"/>
      <c r="V123" s="25"/>
      <c r="W123" s="2">
        <v>1</v>
      </c>
      <c r="X123" s="2"/>
      <c r="Y123" s="2">
        <v>3</v>
      </c>
      <c r="Z123" s="2">
        <v>11.64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O123">
        <v>28.67</v>
      </c>
      <c r="AP123" s="23">
        <v>0</v>
      </c>
      <c r="AQ123" s="23"/>
      <c r="AR123" s="30">
        <v>1.6718155361540179</v>
      </c>
      <c r="AS123" s="30">
        <v>2.567271099171704</v>
      </c>
      <c r="AT123" s="30">
        <v>0.89545556301768525</v>
      </c>
      <c r="AU123" s="30">
        <v>0</v>
      </c>
      <c r="AV123" s="30">
        <v>0.32560167422392738</v>
      </c>
      <c r="AW123" s="30">
        <v>0.5</v>
      </c>
      <c r="AX123" s="30">
        <v>0.17439832577607259</v>
      </c>
      <c r="AY123" s="30">
        <v>0</v>
      </c>
      <c r="AZ123" s="27">
        <v>0.95</v>
      </c>
      <c r="BA123" s="27">
        <v>3.44</v>
      </c>
      <c r="BB123" s="27">
        <v>2.4900000000000002</v>
      </c>
      <c r="BC123" s="27">
        <v>2.8240385045892098</v>
      </c>
      <c r="BD123">
        <v>2.8240385045892089</v>
      </c>
      <c r="BE123">
        <v>6.533110796268315</v>
      </c>
    </row>
    <row r="124" spans="1:57" x14ac:dyDescent="0.3">
      <c r="A124" s="2" t="s">
        <v>104</v>
      </c>
      <c r="B124" s="15" t="s">
        <v>752</v>
      </c>
      <c r="C124" s="15"/>
      <c r="D124" s="2"/>
      <c r="E124" s="2"/>
      <c r="F124" s="2">
        <v>3</v>
      </c>
      <c r="G124" s="2" t="s">
        <v>111</v>
      </c>
      <c r="H124" s="11" t="s">
        <v>570</v>
      </c>
      <c r="I124" t="s">
        <v>648</v>
      </c>
      <c r="K124" s="2"/>
      <c r="L124" s="2"/>
      <c r="M124" s="2"/>
      <c r="N124" s="25">
        <v>4</v>
      </c>
      <c r="O124" s="2"/>
      <c r="P124" s="2"/>
      <c r="Q124" s="2"/>
      <c r="R124" s="2"/>
      <c r="S124" s="2"/>
      <c r="T124" s="25">
        <v>5.452661</v>
      </c>
      <c r="U124" s="25">
        <v>5.4531499999999999</v>
      </c>
      <c r="V124" s="25">
        <v>24.558717999999999</v>
      </c>
      <c r="W124" s="2"/>
      <c r="X124" s="2"/>
      <c r="Y124" s="2"/>
      <c r="Z124" s="2"/>
      <c r="AA124" s="2">
        <v>1</v>
      </c>
      <c r="AB124" s="2"/>
      <c r="AC124" s="2"/>
      <c r="AD124" s="2"/>
      <c r="AE124" s="2"/>
      <c r="AF124" s="2"/>
      <c r="AG124" s="2">
        <v>1</v>
      </c>
      <c r="AH124" s="2"/>
      <c r="AI124" s="2"/>
      <c r="AJ124" s="2"/>
      <c r="AO124">
        <v>18</v>
      </c>
      <c r="AP124" s="23">
        <v>730.23330062098216</v>
      </c>
      <c r="AQ124" s="23">
        <v>9.8598625862134762E-2</v>
      </c>
      <c r="AR124" s="30">
        <v>2</v>
      </c>
      <c r="AS124" s="30">
        <v>3.2307692307692308</v>
      </c>
      <c r="AT124" s="30">
        <v>2.1538461538461542</v>
      </c>
      <c r="AU124" s="30">
        <v>4.3076923076923066</v>
      </c>
      <c r="AV124" s="30">
        <v>0.1710526315789474</v>
      </c>
      <c r="AW124" s="30">
        <v>0.27631578947368418</v>
      </c>
      <c r="AX124" s="30">
        <v>0.18421052631578949</v>
      </c>
      <c r="AY124" s="30">
        <v>0.36842105263157893</v>
      </c>
      <c r="AZ124" s="27">
        <v>2.02</v>
      </c>
      <c r="BA124" s="27">
        <v>3.44</v>
      </c>
      <c r="BB124" s="27">
        <v>1.42</v>
      </c>
      <c r="BC124" s="27">
        <v>3.0553846153846149</v>
      </c>
      <c r="BD124">
        <v>3.0553846153846149</v>
      </c>
      <c r="BE124">
        <v>6.5203382676923072</v>
      </c>
    </row>
    <row r="125" spans="1:57" x14ac:dyDescent="0.3">
      <c r="A125" s="2" t="s">
        <v>69</v>
      </c>
      <c r="B125" s="15" t="s">
        <v>742</v>
      </c>
      <c r="C125" s="15"/>
      <c r="D125" s="2"/>
      <c r="E125" s="2"/>
      <c r="F125" s="2">
        <v>2.8</v>
      </c>
      <c r="G125" s="2" t="s">
        <v>111</v>
      </c>
      <c r="H125" s="11" t="s">
        <v>564</v>
      </c>
      <c r="I125" t="s">
        <v>642</v>
      </c>
      <c r="K125" s="2"/>
      <c r="L125" s="2"/>
      <c r="M125" s="2"/>
      <c r="N125" s="25">
        <v>2</v>
      </c>
      <c r="O125" s="2"/>
      <c r="P125" s="2"/>
      <c r="Q125" s="2"/>
      <c r="R125" s="2"/>
      <c r="S125" s="2"/>
      <c r="T125" s="25">
        <v>8.3195821399999996</v>
      </c>
      <c r="U125" s="25">
        <v>8.3195821399999996</v>
      </c>
      <c r="V125" s="25">
        <v>8.2425581700000006</v>
      </c>
      <c r="W125" s="2"/>
      <c r="X125" s="2"/>
      <c r="Y125" s="31">
        <v>1</v>
      </c>
      <c r="Z125" s="2"/>
      <c r="AA125" s="2">
        <v>1</v>
      </c>
      <c r="AB125" s="2"/>
      <c r="AC125" s="2"/>
      <c r="AD125" s="2"/>
      <c r="AE125" s="2"/>
      <c r="AF125" s="2"/>
      <c r="AG125" s="2">
        <v>1</v>
      </c>
      <c r="AH125" s="2"/>
      <c r="AI125" s="2"/>
      <c r="AJ125" s="2"/>
      <c r="AO125">
        <v>12</v>
      </c>
      <c r="AP125" s="23">
        <v>248.80917443900231</v>
      </c>
      <c r="AQ125" s="23">
        <v>9.6459465588893734E-2</v>
      </c>
      <c r="AR125" s="30">
        <v>2</v>
      </c>
      <c r="AS125" s="30">
        <v>3.333333333333333</v>
      </c>
      <c r="AT125" s="30">
        <v>2.666666666666667</v>
      </c>
      <c r="AU125" s="30">
        <v>4.666666666666667</v>
      </c>
      <c r="AV125" s="30">
        <v>0.15789473684210531</v>
      </c>
      <c r="AW125" s="30">
        <v>0.26315789473684209</v>
      </c>
      <c r="AX125" s="30">
        <v>0.2105263157894737</v>
      </c>
      <c r="AY125" s="30">
        <v>0.36842105263157898</v>
      </c>
      <c r="AZ125" s="27">
        <v>2.02</v>
      </c>
      <c r="BA125" s="27">
        <v>3.44</v>
      </c>
      <c r="BB125" s="27">
        <v>1.42</v>
      </c>
      <c r="BC125" s="27">
        <v>3.0044444444444438</v>
      </c>
      <c r="BD125">
        <v>3.0044444444444438</v>
      </c>
      <c r="BE125">
        <v>6.4228342255555546</v>
      </c>
    </row>
    <row r="126" spans="1:57" x14ac:dyDescent="0.3">
      <c r="A126" s="2" t="s">
        <v>105</v>
      </c>
      <c r="B126" s="15" t="s">
        <v>753</v>
      </c>
      <c r="C126" s="15"/>
      <c r="D126" s="2"/>
      <c r="E126" s="2"/>
      <c r="F126" s="2">
        <v>2.8</v>
      </c>
      <c r="G126" s="2" t="s">
        <v>111</v>
      </c>
      <c r="H126" s="11">
        <v>-1</v>
      </c>
      <c r="I126">
        <v>-1</v>
      </c>
      <c r="J126" t="s">
        <v>1167</v>
      </c>
      <c r="K126" s="2"/>
      <c r="L126" s="2"/>
      <c r="M126" s="2"/>
      <c r="N126" s="25">
        <v>0</v>
      </c>
      <c r="O126" s="2"/>
      <c r="P126" s="2"/>
      <c r="Q126" s="2"/>
      <c r="R126" s="2"/>
      <c r="S126" s="2"/>
      <c r="T126" s="25">
        <v>0</v>
      </c>
      <c r="U126" s="25"/>
      <c r="V126" s="25"/>
      <c r="W126" s="2"/>
      <c r="X126" s="2"/>
      <c r="Y126" s="2"/>
      <c r="Z126" s="2"/>
      <c r="AA126" s="2">
        <v>1</v>
      </c>
      <c r="AB126" s="2"/>
      <c r="AC126" s="2"/>
      <c r="AD126" s="2"/>
      <c r="AE126" s="2"/>
      <c r="AF126" s="2"/>
      <c r="AG126" s="2">
        <v>1</v>
      </c>
      <c r="AH126" s="2"/>
      <c r="AI126" s="2"/>
      <c r="AJ126" s="2"/>
      <c r="AO126">
        <v>54</v>
      </c>
      <c r="AP126" s="23">
        <v>0</v>
      </c>
      <c r="AQ126" s="23"/>
      <c r="AR126" s="30">
        <v>2</v>
      </c>
      <c r="AS126" s="30">
        <v>3.4883720930232558</v>
      </c>
      <c r="AT126" s="30">
        <v>3.441860465116279</v>
      </c>
      <c r="AU126" s="30">
        <v>5.2093023255813957</v>
      </c>
      <c r="AV126" s="30">
        <v>0.1414473684210526</v>
      </c>
      <c r="AW126" s="30">
        <v>0.24671052631578949</v>
      </c>
      <c r="AX126" s="30">
        <v>0.2434210526315789</v>
      </c>
      <c r="AY126" s="30">
        <v>0.36842105263157898</v>
      </c>
      <c r="AZ126" s="27">
        <v>2.02</v>
      </c>
      <c r="BA126" s="27">
        <v>3.44</v>
      </c>
      <c r="BB126" s="27">
        <v>1.42</v>
      </c>
      <c r="BC126" s="27">
        <v>2.927441860465116</v>
      </c>
      <c r="BD126">
        <v>2.9274418604651169</v>
      </c>
      <c r="BE126">
        <v>6.2754443944186056</v>
      </c>
    </row>
    <row r="127" spans="1:57" x14ac:dyDescent="0.3">
      <c r="A127" s="2" t="s">
        <v>106</v>
      </c>
      <c r="B127" s="15" t="s">
        <v>754</v>
      </c>
      <c r="C127" s="15"/>
      <c r="D127" s="2"/>
      <c r="E127" s="2"/>
      <c r="F127" s="2">
        <v>2.9</v>
      </c>
      <c r="G127" s="2" t="s">
        <v>111</v>
      </c>
      <c r="H127" s="11" t="s">
        <v>571</v>
      </c>
      <c r="I127" t="s">
        <v>649</v>
      </c>
      <c r="K127" s="2"/>
      <c r="L127" s="2"/>
      <c r="M127" s="2"/>
      <c r="N127" s="25">
        <v>2</v>
      </c>
      <c r="O127" s="2"/>
      <c r="P127" s="2"/>
      <c r="Q127" s="2"/>
      <c r="R127" s="2"/>
      <c r="S127" s="2"/>
      <c r="T127" s="25">
        <v>7.3631707899999999</v>
      </c>
      <c r="U127" s="25">
        <v>7.363170789999999</v>
      </c>
      <c r="V127" s="25">
        <v>7.3631707899999999</v>
      </c>
      <c r="W127" s="2"/>
      <c r="X127" s="2"/>
      <c r="Y127" s="2"/>
      <c r="Z127" s="2"/>
      <c r="AA127" s="2">
        <v>1</v>
      </c>
      <c r="AB127" s="2"/>
      <c r="AC127" s="2"/>
      <c r="AD127" s="2"/>
      <c r="AE127" s="2"/>
      <c r="AF127" s="2"/>
      <c r="AG127" s="2">
        <v>1</v>
      </c>
      <c r="AH127" s="2"/>
      <c r="AI127" s="2"/>
      <c r="AJ127" s="2"/>
      <c r="AO127">
        <v>14</v>
      </c>
      <c r="AP127" s="23">
        <v>282.27968527629582</v>
      </c>
      <c r="AQ127" s="23">
        <v>9.9192401934958777E-2</v>
      </c>
      <c r="AR127" s="30">
        <v>2</v>
      </c>
      <c r="AS127" s="30">
        <v>3.0909090909090908</v>
      </c>
      <c r="AT127" s="30">
        <v>2.1818181818181821</v>
      </c>
      <c r="AU127" s="30">
        <v>2.545454545454545</v>
      </c>
      <c r="AV127" s="30">
        <v>0.20370370370370369</v>
      </c>
      <c r="AW127" s="30">
        <v>0.31481481481481483</v>
      </c>
      <c r="AX127" s="30">
        <v>0.22222222222222221</v>
      </c>
      <c r="AY127" s="30">
        <v>0.25925925925925919</v>
      </c>
      <c r="AZ127" s="27">
        <v>1.54</v>
      </c>
      <c r="BA127" s="27">
        <v>3.44</v>
      </c>
      <c r="BB127" s="27">
        <v>1.9</v>
      </c>
      <c r="BC127" s="27">
        <v>2.836363636363636</v>
      </c>
      <c r="BD127">
        <v>2.836363636363636</v>
      </c>
      <c r="BE127">
        <v>6.1735094709090914</v>
      </c>
    </row>
    <row r="128" spans="1:57" x14ac:dyDescent="0.3">
      <c r="A128" s="2" t="s">
        <v>107</v>
      </c>
      <c r="B128" s="15" t="s">
        <v>731</v>
      </c>
      <c r="C128" s="15"/>
      <c r="D128" s="2"/>
      <c r="E128" s="2"/>
      <c r="F128" s="2">
        <v>3.1</v>
      </c>
      <c r="G128" s="2" t="s">
        <v>111</v>
      </c>
      <c r="H128" s="11" t="s">
        <v>559</v>
      </c>
      <c r="I128" t="s">
        <v>636</v>
      </c>
      <c r="K128" s="2"/>
      <c r="L128" s="2"/>
      <c r="M128" s="2"/>
      <c r="N128" s="25">
        <v>1</v>
      </c>
      <c r="O128" s="2"/>
      <c r="P128" s="2"/>
      <c r="Q128" s="2"/>
      <c r="R128" s="2"/>
      <c r="S128" s="2"/>
      <c r="T128" s="25">
        <v>3.86469438</v>
      </c>
      <c r="U128" s="25">
        <v>3.86469438</v>
      </c>
      <c r="V128" s="25">
        <v>16.978874730000001</v>
      </c>
      <c r="W128" s="2"/>
      <c r="X128" s="2"/>
      <c r="Y128" s="2"/>
      <c r="Z128" s="2"/>
      <c r="AA128" s="2">
        <v>1</v>
      </c>
      <c r="AB128" s="2"/>
      <c r="AC128" s="2"/>
      <c r="AD128" s="2"/>
      <c r="AE128" s="2"/>
      <c r="AF128" s="2"/>
      <c r="AG128" s="2">
        <v>1</v>
      </c>
      <c r="AH128" s="2"/>
      <c r="AI128" s="2"/>
      <c r="AJ128" s="2"/>
      <c r="AO128">
        <v>24</v>
      </c>
      <c r="AP128" s="23">
        <v>251.01098912285789</v>
      </c>
      <c r="AQ128" s="23">
        <v>9.5613343797681868E-2</v>
      </c>
      <c r="AR128" s="30">
        <v>2</v>
      </c>
      <c r="AS128" s="30">
        <v>3.1578947368421049</v>
      </c>
      <c r="AT128" s="30">
        <v>2.4210526315789469</v>
      </c>
      <c r="AU128" s="30">
        <v>2.947368421052631</v>
      </c>
      <c r="AV128" s="30">
        <v>0.19</v>
      </c>
      <c r="AW128" s="30">
        <v>0.3</v>
      </c>
      <c r="AX128" s="30">
        <v>0.23</v>
      </c>
      <c r="AY128" s="30">
        <v>0.28000000000000003</v>
      </c>
      <c r="AZ128" s="27">
        <v>1.54</v>
      </c>
      <c r="BA128" s="27">
        <v>3.44</v>
      </c>
      <c r="BB128" s="27">
        <v>1.9</v>
      </c>
      <c r="BC128" s="27">
        <v>2.8410526315789468</v>
      </c>
      <c r="BD128">
        <v>2.8410526315789468</v>
      </c>
      <c r="BE128">
        <v>6.1729587136842099</v>
      </c>
    </row>
    <row r="129" spans="1:57" x14ac:dyDescent="0.3">
      <c r="A129" s="2" t="s">
        <v>108</v>
      </c>
      <c r="B129" s="15" t="s">
        <v>755</v>
      </c>
      <c r="C129" s="15"/>
      <c r="D129" s="2"/>
      <c r="E129" s="2"/>
      <c r="F129" s="2">
        <v>3.1</v>
      </c>
      <c r="G129" s="2" t="s">
        <v>111</v>
      </c>
      <c r="H129" s="11" t="s">
        <v>572</v>
      </c>
      <c r="I129" t="s">
        <v>650</v>
      </c>
      <c r="K129" s="2"/>
      <c r="L129" s="2"/>
      <c r="M129" s="2"/>
      <c r="N129" s="25">
        <v>1</v>
      </c>
      <c r="O129" s="2"/>
      <c r="P129" s="2"/>
      <c r="Q129" s="2"/>
      <c r="R129" s="2"/>
      <c r="S129" s="2"/>
      <c r="T129" s="25">
        <v>12.951407789999999</v>
      </c>
      <c r="U129" s="25">
        <v>12.951407789999999</v>
      </c>
      <c r="V129" s="25">
        <v>12.951407789999999</v>
      </c>
      <c r="W129" s="2"/>
      <c r="X129" s="2"/>
      <c r="Y129" s="2"/>
      <c r="Z129" s="2"/>
      <c r="AA129" s="2">
        <v>1</v>
      </c>
      <c r="AB129" s="2"/>
      <c r="AC129" s="2"/>
      <c r="AD129" s="2"/>
      <c r="AE129" s="2"/>
      <c r="AF129" s="2"/>
      <c r="AG129" s="2">
        <v>1</v>
      </c>
      <c r="AH129" s="2"/>
      <c r="AI129" s="2"/>
      <c r="AJ129" s="2"/>
      <c r="AO129">
        <v>18</v>
      </c>
      <c r="AP129" s="23">
        <v>189.23096942123021</v>
      </c>
      <c r="AQ129" s="23">
        <v>9.5121850588482687E-2</v>
      </c>
      <c r="AR129" s="30">
        <v>1.928571428571429</v>
      </c>
      <c r="AS129" s="30">
        <v>3.214285714285714</v>
      </c>
      <c r="AT129" s="30">
        <v>2.5714285714285721</v>
      </c>
      <c r="AU129" s="30">
        <v>3</v>
      </c>
      <c r="AV129" s="30">
        <v>0.18</v>
      </c>
      <c r="AW129" s="30">
        <v>0.3</v>
      </c>
      <c r="AX129" s="30">
        <v>0.24</v>
      </c>
      <c r="AY129" s="30">
        <v>0.28000000000000003</v>
      </c>
      <c r="AZ129" s="27">
        <v>1.54</v>
      </c>
      <c r="BA129" s="27">
        <v>3.44</v>
      </c>
      <c r="BB129" s="27">
        <v>1.9</v>
      </c>
      <c r="BC129" s="27">
        <v>2.8685714285714292</v>
      </c>
      <c r="BD129">
        <v>2.8685714285714292</v>
      </c>
      <c r="BE129">
        <v>6.249142824642858</v>
      </c>
    </row>
    <row r="130" spans="1:57" x14ac:dyDescent="0.3">
      <c r="A130" s="2" t="s">
        <v>109</v>
      </c>
      <c r="B130" s="15" t="s">
        <v>756</v>
      </c>
      <c r="C130" s="15"/>
      <c r="D130" s="2"/>
      <c r="E130" s="2"/>
      <c r="F130" s="2">
        <v>3</v>
      </c>
      <c r="G130" s="2" t="s">
        <v>111</v>
      </c>
      <c r="H130" s="11" t="s">
        <v>573</v>
      </c>
      <c r="I130" t="s">
        <v>651</v>
      </c>
      <c r="K130" s="2"/>
      <c r="L130" s="2"/>
      <c r="M130" s="2"/>
      <c r="N130" s="25">
        <v>16</v>
      </c>
      <c r="O130" s="2"/>
      <c r="P130" s="2"/>
      <c r="Q130" s="2"/>
      <c r="R130" s="2"/>
      <c r="S130" s="2"/>
      <c r="T130" s="25">
        <v>22.855297</v>
      </c>
      <c r="U130" s="25">
        <v>5.6559619999999997</v>
      </c>
      <c r="V130" s="25">
        <v>17.48922452</v>
      </c>
      <c r="W130" s="2"/>
      <c r="X130" s="2"/>
      <c r="Y130" s="2"/>
      <c r="Z130" s="2"/>
      <c r="AA130" s="2">
        <v>1</v>
      </c>
      <c r="AB130" s="2"/>
      <c r="AC130" s="2"/>
      <c r="AD130" s="2"/>
      <c r="AE130" s="2"/>
      <c r="AF130" s="2"/>
      <c r="AG130" s="2">
        <v>1</v>
      </c>
      <c r="AH130" s="2"/>
      <c r="AI130" s="2"/>
      <c r="AJ130" s="2"/>
      <c r="AO130">
        <v>12</v>
      </c>
      <c r="AP130" s="23">
        <v>2260.7115007974689</v>
      </c>
      <c r="AQ130" s="23">
        <v>8.4929014574514128E-2</v>
      </c>
      <c r="AR130" s="30">
        <v>1.8888888888888891</v>
      </c>
      <c r="AS130" s="30">
        <v>3.333333333333333</v>
      </c>
      <c r="AT130" s="30">
        <v>2.7777777777777781</v>
      </c>
      <c r="AU130" s="30">
        <v>3.1111111111111112</v>
      </c>
      <c r="AV130" s="30">
        <v>0.17</v>
      </c>
      <c r="AW130" s="30">
        <v>0.3</v>
      </c>
      <c r="AX130" s="30">
        <v>0.25</v>
      </c>
      <c r="AY130" s="30">
        <v>0.28000000000000003</v>
      </c>
      <c r="AZ130" s="27">
        <v>2.02</v>
      </c>
      <c r="BA130" s="27">
        <v>3.44</v>
      </c>
      <c r="BB130" s="27">
        <v>1.42</v>
      </c>
      <c r="BC130" s="27">
        <v>2.9822222222222221</v>
      </c>
      <c r="BD130">
        <v>2.9822222222222221</v>
      </c>
      <c r="BE130">
        <v>6.3761376700000003</v>
      </c>
    </row>
    <row r="131" spans="1:57" x14ac:dyDescent="0.3">
      <c r="A131" s="2" t="s">
        <v>110</v>
      </c>
      <c r="B131" s="15" t="s">
        <v>757</v>
      </c>
      <c r="C131" s="15"/>
      <c r="D131" s="2"/>
      <c r="E131" s="2"/>
      <c r="F131" s="2">
        <v>3.3</v>
      </c>
      <c r="G131" s="2" t="s">
        <v>111</v>
      </c>
      <c r="H131" s="11" t="s">
        <v>574</v>
      </c>
      <c r="I131" t="s">
        <v>652</v>
      </c>
      <c r="K131" s="2"/>
      <c r="L131" s="2"/>
      <c r="M131" s="2"/>
      <c r="N131" s="25">
        <v>1</v>
      </c>
      <c r="O131" s="2"/>
      <c r="P131" s="2"/>
      <c r="Q131" s="2"/>
      <c r="R131" s="2"/>
      <c r="S131" s="2"/>
      <c r="T131" s="25">
        <v>20.551678089999999</v>
      </c>
      <c r="U131" s="25">
        <v>20.551678089999999</v>
      </c>
      <c r="V131" s="25">
        <v>20.551678089999999</v>
      </c>
      <c r="W131" s="2"/>
      <c r="X131" s="2"/>
      <c r="Y131" s="2"/>
      <c r="Z131" s="2"/>
      <c r="AA131" s="2">
        <v>1</v>
      </c>
      <c r="AB131" s="2"/>
      <c r="AC131" s="2"/>
      <c r="AD131" s="2"/>
      <c r="AE131" s="2"/>
      <c r="AF131" s="2"/>
      <c r="AG131" s="2">
        <v>1</v>
      </c>
      <c r="AH131" s="2"/>
      <c r="AI131" s="2"/>
      <c r="AJ131" s="2"/>
      <c r="AO131">
        <v>30</v>
      </c>
      <c r="AP131" s="23">
        <v>309.59189648929049</v>
      </c>
      <c r="AQ131" s="23">
        <v>9.6901761125513727E-2</v>
      </c>
      <c r="AR131" s="30">
        <v>2</v>
      </c>
      <c r="AS131" s="30">
        <v>3</v>
      </c>
      <c r="AT131" s="30">
        <v>2</v>
      </c>
      <c r="AU131" s="30">
        <v>2.333333333333333</v>
      </c>
      <c r="AV131" s="30">
        <v>0.2142857142857143</v>
      </c>
      <c r="AW131" s="30">
        <v>0.3214285714285714</v>
      </c>
      <c r="AX131" s="30">
        <v>0.2142857142857143</v>
      </c>
      <c r="AY131" s="30">
        <v>0.25</v>
      </c>
      <c r="AZ131" s="27">
        <v>0.89</v>
      </c>
      <c r="BA131" s="27">
        <v>3.44</v>
      </c>
      <c r="BB131" s="27">
        <v>2.5499999999999998</v>
      </c>
      <c r="BC131" s="27">
        <v>2.780416666666667</v>
      </c>
      <c r="BD131">
        <v>2.780416666666667</v>
      </c>
      <c r="BE131">
        <v>6.0847889087500002</v>
      </c>
    </row>
    <row r="132" spans="1:57" x14ac:dyDescent="0.3">
      <c r="A132" s="2" t="s">
        <v>109</v>
      </c>
      <c r="B132" s="15" t="s">
        <v>756</v>
      </c>
      <c r="C132" s="15"/>
      <c r="D132" s="2"/>
      <c r="E132" s="2"/>
      <c r="F132" s="2">
        <v>2.64</v>
      </c>
      <c r="G132" s="2" t="s">
        <v>114</v>
      </c>
      <c r="H132" s="11" t="s">
        <v>573</v>
      </c>
      <c r="I132" t="s">
        <v>651</v>
      </c>
      <c r="K132" s="2"/>
      <c r="L132" s="2"/>
      <c r="M132" s="2"/>
      <c r="N132" s="25">
        <v>16</v>
      </c>
      <c r="O132" s="2"/>
      <c r="P132" s="2"/>
      <c r="Q132" s="2"/>
      <c r="R132" s="2"/>
      <c r="S132" s="2"/>
      <c r="T132" s="25">
        <v>22.855297</v>
      </c>
      <c r="U132" s="25">
        <v>5.6559619999999997</v>
      </c>
      <c r="V132" s="25">
        <v>17.48922452</v>
      </c>
      <c r="W132" s="2">
        <v>1</v>
      </c>
      <c r="X132" s="2"/>
      <c r="Y132" s="2"/>
      <c r="Z132" s="2">
        <v>2.2999999999999998</v>
      </c>
      <c r="AA132" s="2">
        <v>1</v>
      </c>
      <c r="AB132" s="2"/>
      <c r="AC132" s="2"/>
      <c r="AD132" s="2"/>
      <c r="AE132" s="2"/>
      <c r="AF132" s="2">
        <v>1</v>
      </c>
      <c r="AG132" s="2"/>
      <c r="AH132" s="2"/>
      <c r="AI132" s="2"/>
      <c r="AJ132" s="2"/>
      <c r="AO132">
        <v>12</v>
      </c>
      <c r="AP132" s="23">
        <v>2260.7115007974689</v>
      </c>
      <c r="AQ132" s="23">
        <v>8.4929014574514128E-2</v>
      </c>
      <c r="AR132" s="30">
        <v>1.8888888888888891</v>
      </c>
      <c r="AS132" s="30">
        <v>3.333333333333333</v>
      </c>
      <c r="AT132" s="30">
        <v>2.7777777777777781</v>
      </c>
      <c r="AU132" s="30">
        <v>3.1111111111111112</v>
      </c>
      <c r="AV132" s="30">
        <v>0.17</v>
      </c>
      <c r="AW132" s="30">
        <v>0.3</v>
      </c>
      <c r="AX132" s="30">
        <v>0.25</v>
      </c>
      <c r="AY132" s="30">
        <v>0.28000000000000003</v>
      </c>
      <c r="AZ132" s="27">
        <v>2.02</v>
      </c>
      <c r="BA132" s="27">
        <v>3.44</v>
      </c>
      <c r="BB132" s="27">
        <v>1.42</v>
      </c>
      <c r="BC132" s="27">
        <v>2.9822222222222221</v>
      </c>
      <c r="BD132">
        <v>2.9822222222222221</v>
      </c>
      <c r="BE132">
        <v>6.3761376700000003</v>
      </c>
    </row>
    <row r="133" spans="1:57" x14ac:dyDescent="0.3">
      <c r="A133" s="2" t="s">
        <v>25</v>
      </c>
      <c r="B133" s="15" t="s">
        <v>712</v>
      </c>
      <c r="C133" s="15"/>
      <c r="D133" s="2"/>
      <c r="E133" s="2"/>
      <c r="F133" s="2">
        <v>2.88</v>
      </c>
      <c r="G133" s="2" t="s">
        <v>115</v>
      </c>
      <c r="H133" s="11" t="s">
        <v>545</v>
      </c>
      <c r="I133" t="s">
        <v>625</v>
      </c>
      <c r="K133" s="2"/>
      <c r="L133" s="2"/>
      <c r="M133" s="2"/>
      <c r="N133" s="25">
        <v>1</v>
      </c>
      <c r="O133" s="2">
        <v>5.4960000000000004</v>
      </c>
      <c r="P133" s="2">
        <v>5.4960000000000004</v>
      </c>
      <c r="Q133" s="2">
        <v>25.55</v>
      </c>
      <c r="R133" s="2" t="s">
        <v>450</v>
      </c>
      <c r="S133" s="2"/>
      <c r="T133" s="25">
        <v>12.868820120000001</v>
      </c>
      <c r="U133" s="25">
        <v>12.868820120000001</v>
      </c>
      <c r="V133" s="25">
        <v>12.868820120000001</v>
      </c>
      <c r="W133" s="2">
        <v>1</v>
      </c>
      <c r="X133" s="2"/>
      <c r="Y133" s="2"/>
      <c r="Z133" s="2"/>
      <c r="AA133" s="2">
        <v>1</v>
      </c>
      <c r="AB133" s="2"/>
      <c r="AC133" s="2"/>
      <c r="AD133" s="2"/>
      <c r="AE133" s="2"/>
      <c r="AF133" s="2"/>
      <c r="AG133" s="2">
        <v>1</v>
      </c>
      <c r="AH133" s="2"/>
      <c r="AI133" s="2"/>
      <c r="AJ133" s="2"/>
      <c r="AO133">
        <v>18</v>
      </c>
      <c r="AP133" s="23">
        <v>197.4403766939285</v>
      </c>
      <c r="AQ133" s="23">
        <v>9.1166762854710051E-2</v>
      </c>
      <c r="AR133" s="30">
        <v>1.857142857142857</v>
      </c>
      <c r="AS133" s="30">
        <v>3.1428571428571428</v>
      </c>
      <c r="AT133" s="30">
        <v>2.714285714285714</v>
      </c>
      <c r="AU133" s="30">
        <v>3</v>
      </c>
      <c r="AV133" s="30">
        <v>0.17333333333333331</v>
      </c>
      <c r="AW133" s="30">
        <v>0.29333333333333328</v>
      </c>
      <c r="AX133" s="30">
        <v>0.25333333333333341</v>
      </c>
      <c r="AY133" s="30">
        <v>0.28000000000000003</v>
      </c>
      <c r="AZ133" s="27">
        <v>1.6</v>
      </c>
      <c r="BA133" s="27">
        <v>3.44</v>
      </c>
      <c r="BB133" s="27">
        <v>1.84</v>
      </c>
      <c r="BC133" s="27">
        <v>2.895</v>
      </c>
      <c r="BD133">
        <v>2.895</v>
      </c>
      <c r="BE133">
        <v>6.260504073571429</v>
      </c>
    </row>
    <row r="134" spans="1:57" x14ac:dyDescent="0.3">
      <c r="A134" s="2" t="s">
        <v>8</v>
      </c>
      <c r="B134" s="15" t="s">
        <v>698</v>
      </c>
      <c r="C134" s="15"/>
      <c r="D134" s="2" t="s">
        <v>680</v>
      </c>
      <c r="E134" s="2" t="s">
        <v>1071</v>
      </c>
      <c r="F134" s="2">
        <v>2.73</v>
      </c>
      <c r="G134" s="2" t="s">
        <v>115</v>
      </c>
      <c r="H134" s="11" t="s">
        <v>534</v>
      </c>
      <c r="I134" t="s">
        <v>616</v>
      </c>
      <c r="K134" s="2"/>
      <c r="L134" s="2"/>
      <c r="M134" s="2"/>
      <c r="N134" s="25">
        <v>30</v>
      </c>
      <c r="O134" s="2"/>
      <c r="P134" s="2"/>
      <c r="Q134"/>
      <c r="R134" s="2"/>
      <c r="S134" s="2"/>
      <c r="T134" s="25">
        <v>10.59112378</v>
      </c>
      <c r="U134" s="25">
        <v>10.784736629999999</v>
      </c>
      <c r="V134" s="25">
        <v>10.486176179999999</v>
      </c>
      <c r="W134" s="2"/>
      <c r="X134" s="2"/>
      <c r="Y134" s="2"/>
      <c r="Z134" s="2"/>
      <c r="AA134" s="2">
        <v>1</v>
      </c>
      <c r="AB134" s="2"/>
      <c r="AC134" s="2"/>
      <c r="AD134" s="2"/>
      <c r="AE134" s="2"/>
      <c r="AF134" s="2"/>
      <c r="AG134" s="2">
        <v>1</v>
      </c>
      <c r="AH134" s="2"/>
      <c r="AI134" s="2"/>
      <c r="AJ134" s="2"/>
      <c r="AO134">
        <v>4</v>
      </c>
      <c r="AP134" s="23">
        <v>1182.741260108548</v>
      </c>
      <c r="AQ134" s="23">
        <v>0.1014592151701775</v>
      </c>
      <c r="AR134" s="30">
        <v>2</v>
      </c>
      <c r="AS134" s="30">
        <v>2.666666666666667</v>
      </c>
      <c r="AT134" s="30">
        <v>0.66666666666666663</v>
      </c>
      <c r="AU134" s="30">
        <v>0</v>
      </c>
      <c r="AV134" s="30">
        <v>0.375</v>
      </c>
      <c r="AW134" s="30">
        <v>0.5</v>
      </c>
      <c r="AX134" s="30">
        <v>0.125</v>
      </c>
      <c r="AY134" s="30">
        <v>0</v>
      </c>
      <c r="AZ134" s="27">
        <v>1.54</v>
      </c>
      <c r="BA134" s="27">
        <v>3.44</v>
      </c>
      <c r="BB134" s="27">
        <v>1.9</v>
      </c>
      <c r="BC134" s="27">
        <v>2.8066666666666671</v>
      </c>
      <c r="BD134">
        <v>2.8066666666666662</v>
      </c>
      <c r="BE134">
        <v>6.1769976</v>
      </c>
    </row>
    <row r="135" spans="1:57" x14ac:dyDescent="0.3">
      <c r="A135" s="2" t="s">
        <v>19</v>
      </c>
      <c r="B135" s="15" t="s">
        <v>709</v>
      </c>
      <c r="C135" s="15"/>
      <c r="D135" s="2"/>
      <c r="E135" s="2"/>
      <c r="F135" s="2">
        <v>3.46</v>
      </c>
      <c r="G135" s="2" t="s">
        <v>116</v>
      </c>
      <c r="H135" s="11" t="s">
        <v>542</v>
      </c>
      <c r="I135">
        <v>-1</v>
      </c>
      <c r="K135" s="2"/>
      <c r="L135" s="2"/>
      <c r="M135" s="2"/>
      <c r="N135" s="25">
        <v>1</v>
      </c>
      <c r="O135" s="2"/>
      <c r="P135" s="2"/>
      <c r="Q135" s="2"/>
      <c r="R135" s="2" t="s">
        <v>450</v>
      </c>
      <c r="S135" s="2"/>
      <c r="T135" s="25">
        <v>13.83861243</v>
      </c>
      <c r="U135" s="27">
        <v>13.83861243</v>
      </c>
      <c r="V135" s="27">
        <v>13.83861243</v>
      </c>
      <c r="W135" s="2"/>
      <c r="X135" t="s">
        <v>462</v>
      </c>
      <c r="Y135" s="2"/>
      <c r="Z135" s="2"/>
      <c r="AA135" s="2">
        <v>1</v>
      </c>
      <c r="AB135" s="2"/>
      <c r="AC135" s="2"/>
      <c r="AD135" s="2"/>
      <c r="AE135" s="2"/>
      <c r="AF135" s="2"/>
      <c r="AG135" s="2">
        <v>1</v>
      </c>
      <c r="AH135" s="2"/>
      <c r="AI135" s="2"/>
      <c r="AJ135" s="2"/>
      <c r="AO135">
        <v>18</v>
      </c>
      <c r="AP135" s="23">
        <v>208.2630581553295</v>
      </c>
      <c r="AQ135" s="27">
        <v>8.6429154356194082E-2</v>
      </c>
      <c r="AR135" s="30">
        <v>1.857142857142857</v>
      </c>
      <c r="AS135" s="30">
        <v>3</v>
      </c>
      <c r="AT135" s="30">
        <v>2</v>
      </c>
      <c r="AU135" s="30">
        <v>2</v>
      </c>
      <c r="AV135" s="30">
        <v>0.20967741935483869</v>
      </c>
      <c r="AW135" s="30">
        <v>0.33870967741935482</v>
      </c>
      <c r="AX135" s="30">
        <v>0.22580645161290319</v>
      </c>
      <c r="AY135" s="30">
        <v>0.22580645161290319</v>
      </c>
      <c r="AZ135" s="27">
        <v>1</v>
      </c>
      <c r="BA135" s="27">
        <v>3.44</v>
      </c>
      <c r="BB135" s="27">
        <v>2.44</v>
      </c>
      <c r="BC135" s="27">
        <v>2.8</v>
      </c>
      <c r="BD135">
        <v>2.8</v>
      </c>
      <c r="BE135">
        <v>6.2020864082142868</v>
      </c>
    </row>
    <row r="136" spans="1:57" x14ac:dyDescent="0.3">
      <c r="A136" s="2" t="s">
        <v>20</v>
      </c>
      <c r="B136" s="15" t="s">
        <v>710</v>
      </c>
      <c r="C136" s="15"/>
      <c r="D136" s="2"/>
      <c r="E136" s="2"/>
      <c r="F136" s="2">
        <v>3.43</v>
      </c>
      <c r="G136" s="2" t="s">
        <v>116</v>
      </c>
      <c r="H136" s="11" t="s">
        <v>543</v>
      </c>
      <c r="I136" t="s">
        <v>623</v>
      </c>
      <c r="K136" s="2"/>
      <c r="L136" s="2"/>
      <c r="M136" s="2"/>
      <c r="N136" s="25">
        <v>2</v>
      </c>
      <c r="O136" s="2"/>
      <c r="P136" s="2"/>
      <c r="Q136" s="2"/>
      <c r="R136" s="2" t="s">
        <v>450</v>
      </c>
      <c r="S136" s="2"/>
      <c r="T136" s="25">
        <v>13.01244535</v>
      </c>
      <c r="U136" s="27">
        <v>13.01244535</v>
      </c>
      <c r="V136" s="27">
        <v>5.6884839999999999</v>
      </c>
      <c r="W136" s="2"/>
      <c r="X136" t="s">
        <v>462</v>
      </c>
      <c r="Y136" s="2"/>
      <c r="Z136" s="2"/>
      <c r="AA136" s="2">
        <v>1</v>
      </c>
      <c r="AB136" s="2"/>
      <c r="AC136" s="2"/>
      <c r="AD136" s="2"/>
      <c r="AE136" s="2"/>
      <c r="AF136" s="2"/>
      <c r="AG136" s="2">
        <v>1</v>
      </c>
      <c r="AH136" s="2"/>
      <c r="AI136" s="2"/>
      <c r="AJ136" s="2"/>
      <c r="AO136">
        <v>18</v>
      </c>
      <c r="AP136" s="23">
        <v>408.08048566890238</v>
      </c>
      <c r="AQ136" s="27">
        <v>8.8217891480379992E-2</v>
      </c>
      <c r="AR136" s="30">
        <v>1.857142857142857</v>
      </c>
      <c r="AS136" s="30">
        <v>3</v>
      </c>
      <c r="AT136" s="30">
        <v>2</v>
      </c>
      <c r="AU136" s="30">
        <v>2</v>
      </c>
      <c r="AV136" s="30">
        <v>0.20967741935483869</v>
      </c>
      <c r="AW136" s="30">
        <v>0.33870967741935482</v>
      </c>
      <c r="AX136" s="30">
        <v>0.22580645161290319</v>
      </c>
      <c r="AY136" s="30">
        <v>0.22580645161290319</v>
      </c>
      <c r="AZ136" s="27">
        <v>0.95</v>
      </c>
      <c r="BA136" s="27">
        <v>3.44</v>
      </c>
      <c r="BB136" s="27">
        <v>2.4900000000000002</v>
      </c>
      <c r="BC136" s="27">
        <v>2.7964285714285722</v>
      </c>
      <c r="BD136">
        <v>2.7964285714285722</v>
      </c>
      <c r="BE136">
        <v>6.1881302289285713</v>
      </c>
    </row>
    <row r="137" spans="1:57" x14ac:dyDescent="0.3">
      <c r="A137" s="2" t="s">
        <v>21</v>
      </c>
      <c r="B137" s="15" t="s">
        <v>711</v>
      </c>
      <c r="C137" s="15"/>
      <c r="D137" s="2"/>
      <c r="E137" s="2"/>
      <c r="F137" s="2">
        <v>3.3</v>
      </c>
      <c r="G137" s="2" t="s">
        <v>116</v>
      </c>
      <c r="H137" s="11" t="s">
        <v>544</v>
      </c>
      <c r="I137" t="s">
        <v>624</v>
      </c>
      <c r="K137" s="2"/>
      <c r="L137" s="2"/>
      <c r="M137" s="2"/>
      <c r="N137" s="25">
        <v>2</v>
      </c>
      <c r="O137" s="2"/>
      <c r="P137" s="2"/>
      <c r="Q137" s="2"/>
      <c r="R137" s="2" t="s">
        <v>440</v>
      </c>
      <c r="S137" s="2"/>
      <c r="T137" s="25">
        <v>13.052871550000001</v>
      </c>
      <c r="U137" s="27">
        <v>13.052871550000001</v>
      </c>
      <c r="V137" s="27">
        <v>5.7602650000000004</v>
      </c>
      <c r="W137" s="2"/>
      <c r="X137" t="s">
        <v>463</v>
      </c>
      <c r="Y137" s="2"/>
      <c r="Z137" s="2"/>
      <c r="AA137" s="2">
        <v>1</v>
      </c>
      <c r="AB137" s="2"/>
      <c r="AC137" s="2"/>
      <c r="AD137" s="2"/>
      <c r="AE137" s="2"/>
      <c r="AF137" s="2"/>
      <c r="AG137" s="2">
        <v>1</v>
      </c>
      <c r="AH137" s="2"/>
      <c r="AI137" s="2"/>
      <c r="AJ137" s="2"/>
      <c r="AO137">
        <v>18</v>
      </c>
      <c r="AP137" s="23">
        <v>419.87909289623292</v>
      </c>
      <c r="AQ137" s="27">
        <v>8.5738967738736363E-2</v>
      </c>
      <c r="AR137" s="30">
        <v>1.857142857142857</v>
      </c>
      <c r="AS137" s="30">
        <v>3</v>
      </c>
      <c r="AT137" s="30">
        <v>2</v>
      </c>
      <c r="AU137" s="30">
        <v>2</v>
      </c>
      <c r="AV137" s="30">
        <v>0.20967741935483869</v>
      </c>
      <c r="AW137" s="30">
        <v>0.33870967741935482</v>
      </c>
      <c r="AX137" s="30">
        <v>0.22580645161290319</v>
      </c>
      <c r="AY137" s="30">
        <v>0.22580645161290319</v>
      </c>
      <c r="AZ137" s="27">
        <v>0.89</v>
      </c>
      <c r="BA137" s="27">
        <v>3.44</v>
      </c>
      <c r="BB137" s="27">
        <v>2.5499999999999998</v>
      </c>
      <c r="BC137" s="27">
        <v>2.7921428571428568</v>
      </c>
      <c r="BD137">
        <v>2.7921428571428568</v>
      </c>
      <c r="BE137">
        <v>6.1741786985714304</v>
      </c>
    </row>
    <row r="138" spans="1:57" x14ac:dyDescent="0.3">
      <c r="A138" s="2" t="s">
        <v>17</v>
      </c>
      <c r="B138" s="15" t="s">
        <v>706</v>
      </c>
      <c r="C138" s="15"/>
      <c r="D138" s="2"/>
      <c r="E138" s="2"/>
      <c r="F138" s="2">
        <v>3.67</v>
      </c>
      <c r="G138" s="2" t="s">
        <v>117</v>
      </c>
      <c r="H138" s="11" t="s">
        <v>539</v>
      </c>
      <c r="I138" t="s">
        <v>620</v>
      </c>
      <c r="K138" s="2"/>
      <c r="L138" s="2"/>
      <c r="M138" s="2"/>
      <c r="N138" s="25">
        <v>1</v>
      </c>
      <c r="O138" s="2">
        <v>5.4669999999999996</v>
      </c>
      <c r="P138" s="2">
        <v>5.4269999999999996</v>
      </c>
      <c r="Q138" s="2">
        <v>24.931000000000001</v>
      </c>
      <c r="R138" s="2" t="s">
        <v>450</v>
      </c>
      <c r="S138" s="2"/>
      <c r="T138" s="25">
        <v>13.46934785</v>
      </c>
      <c r="U138" s="27">
        <v>13.46934785</v>
      </c>
      <c r="V138" s="27">
        <v>13.46934785</v>
      </c>
      <c r="W138" s="2">
        <v>1</v>
      </c>
      <c r="X138" t="s">
        <v>462</v>
      </c>
      <c r="Z138" s="2">
        <v>1.96</v>
      </c>
      <c r="AA138" s="2">
        <v>1</v>
      </c>
      <c r="AB138" s="2"/>
      <c r="AC138" s="2"/>
      <c r="AD138" s="2">
        <v>1</v>
      </c>
      <c r="AE138" s="2"/>
      <c r="AF138" s="2"/>
      <c r="AG138" s="2">
        <v>1</v>
      </c>
      <c r="AH138" s="2"/>
      <c r="AI138" s="2"/>
      <c r="AJ138" s="2"/>
      <c r="AO138">
        <v>18</v>
      </c>
      <c r="AP138" s="23">
        <v>189.22149105491849</v>
      </c>
      <c r="AQ138" s="27">
        <v>9.5126615373598261E-2</v>
      </c>
      <c r="AR138" s="30">
        <v>2</v>
      </c>
      <c r="AS138" s="30">
        <v>3</v>
      </c>
      <c r="AT138" s="30">
        <v>1.857142857142857</v>
      </c>
      <c r="AU138" s="30">
        <v>4</v>
      </c>
      <c r="AV138" s="30">
        <v>0.18421052631578949</v>
      </c>
      <c r="AW138" s="30">
        <v>0.27631578947368418</v>
      </c>
      <c r="AX138" s="30">
        <v>0.1710526315789474</v>
      </c>
      <c r="AY138" s="30">
        <v>0.36842105263157893</v>
      </c>
      <c r="AZ138" s="27">
        <v>1</v>
      </c>
      <c r="BA138" s="27">
        <v>3.44</v>
      </c>
      <c r="BB138" s="27">
        <v>2.44</v>
      </c>
      <c r="BC138" s="27">
        <v>2.785714285714286</v>
      </c>
      <c r="BD138">
        <v>2.785714285714286</v>
      </c>
      <c r="BE138">
        <v>6.216117408214286</v>
      </c>
    </row>
    <row r="139" spans="1:57" x14ac:dyDescent="0.3">
      <c r="A139" s="2" t="s">
        <v>51</v>
      </c>
      <c r="B139" s="15" t="s">
        <v>707</v>
      </c>
      <c r="C139" s="15"/>
      <c r="D139" s="2"/>
      <c r="E139" s="2"/>
      <c r="F139" s="2">
        <v>3.64</v>
      </c>
      <c r="G139" s="2" t="s">
        <v>117</v>
      </c>
      <c r="H139" s="11" t="s">
        <v>540</v>
      </c>
      <c r="I139" t="s">
        <v>621</v>
      </c>
      <c r="K139" s="2"/>
      <c r="L139" s="2"/>
      <c r="M139" s="2"/>
      <c r="N139" s="25">
        <v>1</v>
      </c>
      <c r="O139" s="2">
        <v>5.4729999999999999</v>
      </c>
      <c r="P139" s="2">
        <v>5.5270000000000001</v>
      </c>
      <c r="Q139" s="2">
        <v>25.030999999999999</v>
      </c>
      <c r="R139" s="2" t="s">
        <v>450</v>
      </c>
      <c r="S139" s="2"/>
      <c r="T139" s="25">
        <v>12.88926011</v>
      </c>
      <c r="U139" s="25">
        <v>12.88926011</v>
      </c>
      <c r="V139" s="25">
        <v>12.88926011</v>
      </c>
      <c r="W139" s="2">
        <v>1</v>
      </c>
      <c r="X139" t="s">
        <v>462</v>
      </c>
      <c r="Z139" s="2">
        <v>2.36</v>
      </c>
      <c r="AA139" s="2">
        <v>1</v>
      </c>
      <c r="AB139" s="2"/>
      <c r="AC139" s="2"/>
      <c r="AD139" s="2">
        <v>1</v>
      </c>
      <c r="AE139" s="2"/>
      <c r="AF139" s="2"/>
      <c r="AG139" s="2">
        <v>1</v>
      </c>
      <c r="AH139" s="2"/>
      <c r="AI139" s="2"/>
      <c r="AJ139" s="2"/>
      <c r="AO139">
        <v>18</v>
      </c>
      <c r="AP139" s="23">
        <v>195.03203980213701</v>
      </c>
      <c r="AQ139" s="23">
        <v>9.2292528029042184E-2</v>
      </c>
      <c r="AR139" s="30">
        <v>2</v>
      </c>
      <c r="AS139" s="30">
        <v>3</v>
      </c>
      <c r="AT139" s="30">
        <v>1.857142857142857</v>
      </c>
      <c r="AU139" s="30">
        <v>4</v>
      </c>
      <c r="AV139" s="30">
        <v>0.18421052631578949</v>
      </c>
      <c r="AW139" s="30">
        <v>0.27631578947368418</v>
      </c>
      <c r="AX139" s="30">
        <v>0.1710526315789474</v>
      </c>
      <c r="AY139" s="30">
        <v>0.36842105263157893</v>
      </c>
      <c r="AZ139" s="27">
        <v>0.95</v>
      </c>
      <c r="BA139" s="27">
        <v>3.44</v>
      </c>
      <c r="BB139" s="27">
        <v>2.4900000000000002</v>
      </c>
      <c r="BC139" s="27">
        <v>2.782142857142857</v>
      </c>
      <c r="BD139">
        <v>2.7821428571428579</v>
      </c>
      <c r="BE139">
        <v>6.2021612289285706</v>
      </c>
    </row>
    <row r="140" spans="1:57" x14ac:dyDescent="0.3">
      <c r="A140" s="2" t="s">
        <v>18</v>
      </c>
      <c r="B140" s="15" t="s">
        <v>708</v>
      </c>
      <c r="C140" s="15"/>
      <c r="D140" s="2"/>
      <c r="E140" s="2"/>
      <c r="F140" s="2">
        <v>3.52</v>
      </c>
      <c r="G140" s="2" t="s">
        <v>117</v>
      </c>
      <c r="H140" s="11" t="s">
        <v>541</v>
      </c>
      <c r="I140" t="s">
        <v>622</v>
      </c>
      <c r="K140" s="2"/>
      <c r="L140" s="2"/>
      <c r="M140" s="2"/>
      <c r="N140" s="25">
        <v>1</v>
      </c>
      <c r="O140" s="2">
        <v>3.9540000000000002</v>
      </c>
      <c r="P140" s="2">
        <v>3.9540000000000002</v>
      </c>
      <c r="Q140" s="2">
        <v>25.486999999999998</v>
      </c>
      <c r="R140" s="2" t="s">
        <v>440</v>
      </c>
      <c r="S140" s="2"/>
      <c r="T140" s="25">
        <v>12.939761450000001</v>
      </c>
      <c r="U140" s="25">
        <v>12.939761450000001</v>
      </c>
      <c r="V140" s="25">
        <v>12.939761450000001</v>
      </c>
      <c r="W140" s="2">
        <v>1</v>
      </c>
      <c r="X140" s="2"/>
      <c r="Z140" s="2">
        <v>2.1800000000000002</v>
      </c>
      <c r="AA140" s="2">
        <v>1</v>
      </c>
      <c r="AB140" s="2"/>
      <c r="AC140" s="2"/>
      <c r="AD140" s="2">
        <v>1</v>
      </c>
      <c r="AE140" s="2"/>
      <c r="AF140" s="2"/>
      <c r="AG140" s="2">
        <v>1</v>
      </c>
      <c r="AH140" s="2"/>
      <c r="AI140" s="2"/>
      <c r="AJ140" s="2"/>
      <c r="AO140">
        <v>18</v>
      </c>
      <c r="AP140" s="23">
        <v>198.96095988642259</v>
      </c>
      <c r="AQ140" s="23">
        <v>9.047000984653146E-2</v>
      </c>
      <c r="AR140" s="30">
        <v>2</v>
      </c>
      <c r="AS140" s="30">
        <v>3</v>
      </c>
      <c r="AT140" s="30">
        <v>1.857142857142857</v>
      </c>
      <c r="AU140" s="30">
        <v>4</v>
      </c>
      <c r="AV140" s="30">
        <v>0.18421052631578949</v>
      </c>
      <c r="AW140" s="30">
        <v>0.27631578947368418</v>
      </c>
      <c r="AX140" s="30">
        <v>0.1710526315789474</v>
      </c>
      <c r="AY140" s="30">
        <v>0.36842105263157893</v>
      </c>
      <c r="AZ140" s="27">
        <v>0.89</v>
      </c>
      <c r="BA140" s="27">
        <v>3.44</v>
      </c>
      <c r="BB140" s="27">
        <v>2.5499999999999998</v>
      </c>
      <c r="BC140" s="27">
        <v>2.777857142857143</v>
      </c>
      <c r="BD140">
        <v>2.777857142857143</v>
      </c>
      <c r="BE140">
        <v>6.1882096985714297</v>
      </c>
    </row>
    <row r="141" spans="1:57" x14ac:dyDescent="0.3">
      <c r="A141" s="2" t="s">
        <v>118</v>
      </c>
      <c r="B141" s="19" t="s">
        <v>924</v>
      </c>
      <c r="C141" s="15"/>
      <c r="D141" s="2"/>
      <c r="E141" s="2"/>
      <c r="F141" s="2">
        <v>3.44</v>
      </c>
      <c r="G141" s="2" t="s">
        <v>122</v>
      </c>
      <c r="H141" s="11">
        <v>-1</v>
      </c>
      <c r="I141">
        <v>-1</v>
      </c>
      <c r="K141" s="2"/>
      <c r="L141" s="2"/>
      <c r="M141" s="2"/>
      <c r="N141" s="25">
        <v>0</v>
      </c>
      <c r="O141" s="2">
        <v>5.492</v>
      </c>
      <c r="P141" s="2">
        <v>5.5650000000000004</v>
      </c>
      <c r="Q141" s="2">
        <v>24.88</v>
      </c>
      <c r="R141" s="1" t="s">
        <v>440</v>
      </c>
      <c r="S141" s="1"/>
      <c r="T141" s="25">
        <v>0</v>
      </c>
      <c r="U141" s="25"/>
      <c r="V141" s="25"/>
      <c r="W141"/>
      <c r="X141" t="s">
        <v>487</v>
      </c>
      <c r="Y141" s="2"/>
      <c r="Z141" s="2">
        <v>1.3</v>
      </c>
      <c r="AA141" s="2">
        <v>1</v>
      </c>
      <c r="AB141" s="2"/>
      <c r="AC141" s="2"/>
      <c r="AD141" s="2"/>
      <c r="AE141" s="2"/>
      <c r="AF141" s="2">
        <v>1</v>
      </c>
      <c r="AG141" s="2">
        <v>1</v>
      </c>
      <c r="AH141" s="2"/>
      <c r="AI141" s="2"/>
      <c r="AJ141" s="2"/>
      <c r="AO141">
        <v>18</v>
      </c>
      <c r="AP141" s="23">
        <v>0</v>
      </c>
      <c r="AQ141" s="23"/>
      <c r="AR141" s="30">
        <v>1.964285714285714</v>
      </c>
      <c r="AS141" s="30">
        <v>3</v>
      </c>
      <c r="AT141" s="30">
        <v>1.892857142857143</v>
      </c>
      <c r="AU141" s="30">
        <v>4</v>
      </c>
      <c r="AV141" s="30">
        <v>0.1809210526315789</v>
      </c>
      <c r="AW141" s="30">
        <v>0.27631578947368418</v>
      </c>
      <c r="AX141" s="30">
        <v>0.17434210526315791</v>
      </c>
      <c r="AY141" s="30">
        <v>0.36842105263157893</v>
      </c>
      <c r="AZ141" s="27">
        <v>0.82</v>
      </c>
      <c r="BA141" s="27">
        <v>3.44</v>
      </c>
      <c r="BB141" s="27">
        <v>2.62</v>
      </c>
      <c r="BC141" s="27">
        <v>2.7828571428571429</v>
      </c>
      <c r="BD141">
        <v>2.7828571428571429</v>
      </c>
      <c r="BE141">
        <v>6.1929237675000008</v>
      </c>
    </row>
    <row r="142" spans="1:57" x14ac:dyDescent="0.3">
      <c r="A142" s="2" t="s">
        <v>119</v>
      </c>
      <c r="B142" s="19" t="s">
        <v>925</v>
      </c>
      <c r="C142" s="15"/>
      <c r="D142" s="2"/>
      <c r="E142" s="2"/>
      <c r="F142" s="2">
        <v>3.22</v>
      </c>
      <c r="G142" s="2" t="s">
        <v>122</v>
      </c>
      <c r="H142" s="11">
        <v>-1</v>
      </c>
      <c r="I142">
        <v>-1</v>
      </c>
      <c r="K142" s="2"/>
      <c r="L142" s="2"/>
      <c r="M142" s="2"/>
      <c r="N142" s="25">
        <v>0</v>
      </c>
      <c r="O142" s="2">
        <v>5.5019999999999998</v>
      </c>
      <c r="P142" s="2">
        <v>5.5069999999999997</v>
      </c>
      <c r="Q142" s="2">
        <v>25.09</v>
      </c>
      <c r="R142" s="1" t="s">
        <v>440</v>
      </c>
      <c r="S142" s="1"/>
      <c r="T142" s="25">
        <v>0</v>
      </c>
      <c r="U142" s="25"/>
      <c r="V142" s="25"/>
      <c r="W142"/>
      <c r="X142" t="s">
        <v>488</v>
      </c>
      <c r="Y142" s="2"/>
      <c r="Z142" s="2">
        <v>3.2</v>
      </c>
      <c r="AA142" s="2">
        <v>1</v>
      </c>
      <c r="AB142" s="2"/>
      <c r="AC142" s="2"/>
      <c r="AD142" s="2"/>
      <c r="AE142" s="2"/>
      <c r="AF142" s="2">
        <v>1</v>
      </c>
      <c r="AG142" s="2">
        <v>1</v>
      </c>
      <c r="AH142" s="2"/>
      <c r="AI142" s="2"/>
      <c r="AJ142" s="2"/>
      <c r="AO142">
        <v>18</v>
      </c>
      <c r="AP142" s="23">
        <v>0</v>
      </c>
      <c r="AQ142" s="23"/>
      <c r="AR142" s="30">
        <v>1.821428571428571</v>
      </c>
      <c r="AS142" s="30">
        <v>3</v>
      </c>
      <c r="AT142" s="30">
        <v>2.035714285714286</v>
      </c>
      <c r="AU142" s="30">
        <v>2</v>
      </c>
      <c r="AV142" s="30">
        <v>0.20564516129032259</v>
      </c>
      <c r="AW142" s="30">
        <v>0.33870967741935482</v>
      </c>
      <c r="AX142" s="30">
        <v>0.22983870967741929</v>
      </c>
      <c r="AY142" s="30">
        <v>0.22580645161290319</v>
      </c>
      <c r="AZ142" s="27">
        <v>0.82</v>
      </c>
      <c r="BA142" s="27">
        <v>3.44</v>
      </c>
      <c r="BB142" s="27">
        <v>2.62</v>
      </c>
      <c r="BC142" s="27">
        <v>2.7971428571428572</v>
      </c>
      <c r="BD142">
        <v>2.7971428571428572</v>
      </c>
      <c r="BE142">
        <v>6.1788927675000007</v>
      </c>
    </row>
    <row r="143" spans="1:57" x14ac:dyDescent="0.3">
      <c r="A143" s="2" t="s">
        <v>120</v>
      </c>
      <c r="B143" s="19" t="s">
        <v>926</v>
      </c>
      <c r="C143" s="15"/>
      <c r="D143" s="2"/>
      <c r="E143" s="2"/>
      <c r="F143" s="2">
        <v>4</v>
      </c>
      <c r="G143" s="2" t="s">
        <v>122</v>
      </c>
      <c r="H143" s="11">
        <v>-1</v>
      </c>
      <c r="I143">
        <v>-1</v>
      </c>
      <c r="K143" s="2"/>
      <c r="L143" s="2"/>
      <c r="M143" s="2"/>
      <c r="N143" s="25">
        <v>0</v>
      </c>
      <c r="O143" s="2">
        <v>3.9060000000000001</v>
      </c>
      <c r="P143" s="2">
        <v>3.9060000000000001</v>
      </c>
      <c r="Q143" s="2">
        <v>9.8840000000000003</v>
      </c>
      <c r="R143" s="2"/>
      <c r="S143" s="2"/>
      <c r="T143" s="25">
        <v>0</v>
      </c>
      <c r="U143" s="27"/>
      <c r="V143" s="27"/>
      <c r="W143"/>
      <c r="X143" s="2"/>
      <c r="Y143" s="2"/>
      <c r="Z143" s="2">
        <v>3.5</v>
      </c>
      <c r="AA143" s="2">
        <v>1</v>
      </c>
      <c r="AB143" s="2"/>
      <c r="AC143" s="2"/>
      <c r="AD143" s="2"/>
      <c r="AE143" s="2"/>
      <c r="AF143" s="2">
        <v>1</v>
      </c>
      <c r="AG143" s="2">
        <v>1</v>
      </c>
      <c r="AH143" s="2"/>
      <c r="AI143" s="2"/>
      <c r="AJ143" s="2"/>
      <c r="AO143">
        <v>14</v>
      </c>
      <c r="AP143" s="23">
        <v>0</v>
      </c>
      <c r="AQ143" s="27"/>
      <c r="AR143" s="30">
        <v>1.8135593220338979</v>
      </c>
      <c r="AS143" s="30">
        <v>2.398305084745763</v>
      </c>
      <c r="AT143" s="30">
        <v>0.63559322033898302</v>
      </c>
      <c r="AU143" s="30">
        <v>2.4915254237288131</v>
      </c>
      <c r="AV143" s="30">
        <v>0.24711316397228639</v>
      </c>
      <c r="AW143" s="30">
        <v>0.32678983833718239</v>
      </c>
      <c r="AX143" s="30">
        <v>8.6605080831408776E-2</v>
      </c>
      <c r="AY143" s="30">
        <v>0.33949191685912239</v>
      </c>
      <c r="AZ143" s="27">
        <v>0.82</v>
      </c>
      <c r="BA143" s="27">
        <v>3.44</v>
      </c>
      <c r="BB143" s="27">
        <v>2.62</v>
      </c>
      <c r="BC143" s="27">
        <v>2.733728813559321</v>
      </c>
      <c r="BD143">
        <v>2.7337288135593218</v>
      </c>
      <c r="BE143">
        <v>6.5217336360353304</v>
      </c>
    </row>
    <row r="144" spans="1:57" x14ac:dyDescent="0.3">
      <c r="A144" s="2" t="s">
        <v>121</v>
      </c>
      <c r="B144" s="35" t="s">
        <v>927</v>
      </c>
      <c r="C144" s="36"/>
      <c r="D144" s="2"/>
      <c r="E144" s="2"/>
      <c r="F144" s="2">
        <v>3.49</v>
      </c>
      <c r="G144" s="2" t="s">
        <v>122</v>
      </c>
      <c r="H144" s="37">
        <v>-1</v>
      </c>
      <c r="I144" s="2">
        <v>-1</v>
      </c>
      <c r="K144" s="2"/>
      <c r="L144" s="2"/>
      <c r="M144" s="2"/>
      <c r="N144" s="25">
        <v>0</v>
      </c>
      <c r="O144" s="2">
        <v>3.903</v>
      </c>
      <c r="P144" s="2">
        <v>3.903</v>
      </c>
      <c r="Q144" s="2">
        <v>10.050000000000001</v>
      </c>
      <c r="R144" s="2"/>
      <c r="S144" s="2"/>
      <c r="T144" s="25">
        <v>0</v>
      </c>
      <c r="U144" s="27"/>
      <c r="V144" s="27"/>
      <c r="W144"/>
      <c r="X144" s="2"/>
      <c r="Y144" s="2"/>
      <c r="Z144" s="2">
        <v>7.3</v>
      </c>
      <c r="AA144" s="2">
        <v>1</v>
      </c>
      <c r="AB144" s="2"/>
      <c r="AC144" s="2"/>
      <c r="AD144" s="2"/>
      <c r="AE144" s="2"/>
      <c r="AF144" s="2">
        <v>1</v>
      </c>
      <c r="AG144" s="2">
        <v>1</v>
      </c>
      <c r="AH144" s="2"/>
      <c r="AI144" s="2"/>
      <c r="AJ144" s="2"/>
      <c r="AO144">
        <v>13</v>
      </c>
      <c r="AP144" s="23">
        <v>0</v>
      </c>
      <c r="AQ144" s="27"/>
      <c r="AR144" s="30">
        <v>1.6448598130841121</v>
      </c>
      <c r="AS144" s="30">
        <v>2.457943925233645</v>
      </c>
      <c r="AT144" s="30">
        <v>0.86915887850467299</v>
      </c>
      <c r="AU144" s="30">
        <v>0.13084112149532709</v>
      </c>
      <c r="AV144" s="30">
        <v>0.32234432234432231</v>
      </c>
      <c r="AW144" s="30">
        <v>0.48168498168498158</v>
      </c>
      <c r="AX144" s="30">
        <v>0.17032967032967031</v>
      </c>
      <c r="AY144" s="30">
        <v>2.564102564102564E-2</v>
      </c>
      <c r="AZ144" s="27">
        <v>0.82</v>
      </c>
      <c r="BA144" s="27">
        <v>3.44</v>
      </c>
      <c r="BB144" s="27">
        <v>2.62</v>
      </c>
      <c r="BC144" s="27">
        <v>2.7828037383177571</v>
      </c>
      <c r="BD144">
        <v>2.782803738317758</v>
      </c>
      <c r="BE144">
        <v>6.5403483343235136</v>
      </c>
    </row>
    <row r="145" spans="1:57" x14ac:dyDescent="0.3">
      <c r="A145" s="2" t="s">
        <v>1189</v>
      </c>
      <c r="B145" s="49" t="s">
        <v>1190</v>
      </c>
      <c r="C145" s="36"/>
      <c r="D145" s="2"/>
      <c r="E145" s="2"/>
      <c r="F145" s="2">
        <v>4</v>
      </c>
      <c r="G145" s="2" t="s">
        <v>122</v>
      </c>
      <c r="H145" s="37" t="s">
        <v>1192</v>
      </c>
      <c r="I145" s="2">
        <v>-1</v>
      </c>
      <c r="J145" t="s">
        <v>1191</v>
      </c>
      <c r="K145" s="2"/>
      <c r="L145" s="2"/>
      <c r="M145" s="2"/>
      <c r="N145" s="25">
        <v>0</v>
      </c>
      <c r="O145" s="2"/>
      <c r="P145" s="2"/>
      <c r="Q145" s="2"/>
      <c r="R145" s="2"/>
      <c r="S145" s="2"/>
      <c r="T145" s="25">
        <v>0</v>
      </c>
      <c r="U145" s="25"/>
      <c r="V145" s="25"/>
      <c r="W145" s="2"/>
      <c r="X145" s="2"/>
      <c r="Y145" s="2"/>
      <c r="Z145" s="2">
        <v>2.1</v>
      </c>
      <c r="AA145" s="2">
        <v>1</v>
      </c>
      <c r="AB145" s="2"/>
      <c r="AC145" s="2"/>
      <c r="AD145" s="2"/>
      <c r="AE145" s="2"/>
      <c r="AF145" s="2">
        <v>1</v>
      </c>
      <c r="AG145" s="2">
        <v>1</v>
      </c>
      <c r="AH145" s="2"/>
      <c r="AI145" s="2"/>
      <c r="AJ145" s="2"/>
      <c r="AO145">
        <v>34</v>
      </c>
      <c r="AP145" s="23">
        <v>0</v>
      </c>
      <c r="AQ145" s="23"/>
      <c r="AR145" s="30">
        <v>1.92</v>
      </c>
      <c r="AS145" s="30">
        <v>2.72</v>
      </c>
      <c r="AT145" s="30">
        <v>0.64</v>
      </c>
      <c r="AU145" s="30">
        <v>2.8</v>
      </c>
      <c r="AV145" s="30">
        <v>0.23762376237623761</v>
      </c>
      <c r="AW145" s="30">
        <v>0.33663366336633671</v>
      </c>
      <c r="AX145" s="30">
        <v>7.9207920792079209E-2</v>
      </c>
      <c r="AY145" s="30">
        <v>0.34653465346534651</v>
      </c>
      <c r="AZ145" s="27">
        <v>0.82</v>
      </c>
      <c r="BA145" s="27">
        <v>3.44</v>
      </c>
      <c r="BB145" s="27">
        <v>2.62</v>
      </c>
      <c r="BC145" s="27">
        <v>2.7488000000000001</v>
      </c>
      <c r="BD145">
        <v>2.7488000000000001</v>
      </c>
      <c r="BE145">
        <v>6.2305574404000001</v>
      </c>
    </row>
    <row r="146" spans="1:57" x14ac:dyDescent="0.3">
      <c r="A146" s="5" t="s">
        <v>123</v>
      </c>
      <c r="B146" s="19" t="s">
        <v>928</v>
      </c>
      <c r="C146" s="15"/>
      <c r="D146" s="5"/>
      <c r="E146" s="5"/>
      <c r="F146" s="5">
        <v>3.7</v>
      </c>
      <c r="G146" s="5" t="s">
        <v>122</v>
      </c>
      <c r="H146" s="42">
        <v>-2</v>
      </c>
      <c r="I146">
        <v>-1</v>
      </c>
      <c r="K146" s="5"/>
      <c r="L146" s="5"/>
      <c r="M146" s="5"/>
      <c r="N146" s="25">
        <v>0</v>
      </c>
      <c r="O146" s="2"/>
      <c r="P146" s="2"/>
      <c r="Q146" s="2"/>
      <c r="R146" s="2"/>
      <c r="S146" s="2"/>
      <c r="T146" s="25">
        <v>0</v>
      </c>
      <c r="U146" s="25"/>
      <c r="V146" s="25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O146">
        <v>14</v>
      </c>
      <c r="AP146" s="23">
        <v>0</v>
      </c>
      <c r="AQ146" s="23"/>
      <c r="AR146" s="30">
        <v>1.847457627118644</v>
      </c>
      <c r="AS146" s="30">
        <v>2.4237288135593218</v>
      </c>
      <c r="AT146" s="30">
        <v>0.67796610169491522</v>
      </c>
      <c r="AU146" s="30">
        <v>2.610169491525423</v>
      </c>
      <c r="AV146" s="30">
        <v>0.2443946188340807</v>
      </c>
      <c r="AW146" s="30">
        <v>0.32062780269058289</v>
      </c>
      <c r="AX146" s="30">
        <v>8.9686098654708529E-2</v>
      </c>
      <c r="AY146" s="30">
        <v>0.3452914798206278</v>
      </c>
      <c r="AZ146" s="27">
        <v>1</v>
      </c>
      <c r="BA146" s="27">
        <v>3.44</v>
      </c>
      <c r="BB146" s="27">
        <v>2.44</v>
      </c>
      <c r="BC146" s="27">
        <v>2.732542372881356</v>
      </c>
      <c r="BD146">
        <v>2.732542372881356</v>
      </c>
      <c r="BE146">
        <v>6.5123179483671016</v>
      </c>
    </row>
    <row r="147" spans="1:57" x14ac:dyDescent="0.3">
      <c r="A147" s="5" t="s">
        <v>124</v>
      </c>
      <c r="B147" s="19" t="s">
        <v>929</v>
      </c>
      <c r="C147" s="15"/>
      <c r="D147" s="5"/>
      <c r="E147" s="5"/>
      <c r="F147" s="5">
        <v>3.9</v>
      </c>
      <c r="G147" s="5" t="s">
        <v>122</v>
      </c>
      <c r="H147" s="42">
        <v>-2</v>
      </c>
      <c r="I147">
        <v>-1</v>
      </c>
      <c r="K147" s="5"/>
      <c r="L147" s="5"/>
      <c r="M147" s="5"/>
      <c r="N147" s="25">
        <v>0</v>
      </c>
      <c r="O147" s="2"/>
      <c r="P147" s="2"/>
      <c r="Q147" s="2"/>
      <c r="R147" s="2"/>
      <c r="S147" s="2"/>
      <c r="T147" s="25">
        <v>0</v>
      </c>
      <c r="U147" s="25"/>
      <c r="V147" s="25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O147">
        <v>14</v>
      </c>
      <c r="AP147" s="23">
        <v>0</v>
      </c>
      <c r="AQ147" s="23"/>
      <c r="AR147" s="30">
        <v>1.85</v>
      </c>
      <c r="AS147" s="30">
        <v>2.3833333333333329</v>
      </c>
      <c r="AT147" s="30">
        <v>0.66666666666666663</v>
      </c>
      <c r="AU147" s="30">
        <v>2.5666666666666669</v>
      </c>
      <c r="AV147" s="30">
        <v>0.24776785714285721</v>
      </c>
      <c r="AW147" s="30">
        <v>0.3191964285714286</v>
      </c>
      <c r="AX147" s="30">
        <v>8.9285714285714288E-2</v>
      </c>
      <c r="AY147" s="30">
        <v>0.34375000000000011</v>
      </c>
      <c r="AZ147" s="27">
        <v>0.95</v>
      </c>
      <c r="BA147" s="27">
        <v>3.44</v>
      </c>
      <c r="BB147" s="27">
        <v>2.4900000000000002</v>
      </c>
      <c r="BC147" s="27">
        <v>2.6995</v>
      </c>
      <c r="BD147">
        <v>2.6995</v>
      </c>
      <c r="BE147">
        <v>6.4386446606443171</v>
      </c>
    </row>
    <row r="148" spans="1:57" x14ac:dyDescent="0.3">
      <c r="A148" s="5" t="s">
        <v>125</v>
      </c>
      <c r="B148" s="19" t="s">
        <v>930</v>
      </c>
      <c r="C148" s="15"/>
      <c r="D148" s="5"/>
      <c r="E148" s="5"/>
      <c r="F148" s="5">
        <v>4</v>
      </c>
      <c r="G148" s="5" t="s">
        <v>122</v>
      </c>
      <c r="H148" s="42">
        <v>-2</v>
      </c>
      <c r="I148">
        <v>-1</v>
      </c>
      <c r="K148" s="5"/>
      <c r="L148" s="5"/>
      <c r="M148" s="5"/>
      <c r="N148" s="25">
        <v>0</v>
      </c>
      <c r="O148" s="2"/>
      <c r="P148" s="2"/>
      <c r="Q148" s="2"/>
      <c r="R148" s="2"/>
      <c r="S148" s="2"/>
      <c r="T148" s="25">
        <v>0</v>
      </c>
      <c r="U148" s="25"/>
      <c r="V148" s="25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O148">
        <v>14</v>
      </c>
      <c r="AP148" s="23">
        <v>0</v>
      </c>
      <c r="AQ148" s="23"/>
      <c r="AR148" s="30">
        <v>1.8389830508474569</v>
      </c>
      <c r="AS148" s="30">
        <v>2.398305084745763</v>
      </c>
      <c r="AT148" s="30">
        <v>0.59322033898305082</v>
      </c>
      <c r="AU148" s="30">
        <v>2.4915254237288131</v>
      </c>
      <c r="AV148" s="30">
        <v>0.25115740740740738</v>
      </c>
      <c r="AW148" s="30">
        <v>0.32754629629629628</v>
      </c>
      <c r="AX148" s="30">
        <v>8.1018518518518517E-2</v>
      </c>
      <c r="AY148" s="30">
        <v>0.34027777777777768</v>
      </c>
      <c r="AZ148" s="27">
        <v>0.89</v>
      </c>
      <c r="BA148" s="27">
        <v>3.44</v>
      </c>
      <c r="BB148" s="27">
        <v>2.5499999999999998</v>
      </c>
      <c r="BC148" s="27">
        <v>2.7266101694915248</v>
      </c>
      <c r="BD148">
        <v>2.7266101694915261</v>
      </c>
      <c r="BE148">
        <v>6.5117833191709238</v>
      </c>
    </row>
    <row r="149" spans="1:57" x14ac:dyDescent="0.3">
      <c r="A149" s="5" t="s">
        <v>120</v>
      </c>
      <c r="B149" s="19" t="s">
        <v>931</v>
      </c>
      <c r="C149" s="15"/>
      <c r="D149" s="5"/>
      <c r="E149" s="5"/>
      <c r="F149" s="5">
        <v>4.3</v>
      </c>
      <c r="G149" s="5" t="s">
        <v>122</v>
      </c>
      <c r="H149" s="42">
        <v>-2</v>
      </c>
      <c r="I149">
        <v>-1</v>
      </c>
      <c r="K149" s="5"/>
      <c r="L149" s="5"/>
      <c r="M149" s="5"/>
      <c r="N149" s="25">
        <v>0</v>
      </c>
      <c r="O149" s="2"/>
      <c r="P149" s="2"/>
      <c r="Q149" s="2"/>
      <c r="R149" s="2"/>
      <c r="S149" s="2"/>
      <c r="T149" s="25">
        <v>0</v>
      </c>
      <c r="U149" s="27"/>
      <c r="V149" s="27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O149">
        <v>14</v>
      </c>
      <c r="AP149" s="23">
        <v>0</v>
      </c>
      <c r="AQ149" s="27"/>
      <c r="AR149" s="30">
        <v>1.8135593220338979</v>
      </c>
      <c r="AS149" s="30">
        <v>2.398305084745763</v>
      </c>
      <c r="AT149" s="30">
        <v>0.63559322033898302</v>
      </c>
      <c r="AU149" s="30">
        <v>2.4915254237288131</v>
      </c>
      <c r="AV149" s="30">
        <v>0.24711316397228639</v>
      </c>
      <c r="AW149" s="30">
        <v>0.32678983833718239</v>
      </c>
      <c r="AX149" s="30">
        <v>8.6605080831408776E-2</v>
      </c>
      <c r="AY149" s="30">
        <v>0.33949191685912239</v>
      </c>
      <c r="AZ149" s="27">
        <v>0.82</v>
      </c>
      <c r="BA149" s="27">
        <v>3.44</v>
      </c>
      <c r="BB149" s="27">
        <v>2.62</v>
      </c>
      <c r="BC149" s="27">
        <v>2.733728813559321</v>
      </c>
      <c r="BD149">
        <v>2.7337288135593218</v>
      </c>
      <c r="BE149">
        <v>6.5217336360353304</v>
      </c>
    </row>
    <row r="150" spans="1:57" x14ac:dyDescent="0.3">
      <c r="A150" s="2" t="s">
        <v>127</v>
      </c>
      <c r="B150" s="15" t="s">
        <v>758</v>
      </c>
      <c r="C150" s="15"/>
      <c r="D150" s="2"/>
      <c r="E150" s="2"/>
      <c r="F150" s="2">
        <v>2.39</v>
      </c>
      <c r="G150" s="2" t="s">
        <v>126</v>
      </c>
      <c r="H150" s="11">
        <v>-1</v>
      </c>
      <c r="I150">
        <v>-1</v>
      </c>
      <c r="K150" s="2"/>
      <c r="L150" s="2"/>
      <c r="M150" s="2"/>
      <c r="N150" s="25">
        <v>0</v>
      </c>
      <c r="O150" s="2">
        <v>5.4930000000000003</v>
      </c>
      <c r="P150" s="2">
        <v>5.4930000000000003</v>
      </c>
      <c r="Q150" s="2">
        <v>28.75</v>
      </c>
      <c r="R150" s="2"/>
      <c r="S150" s="2">
        <f>Q150/2</f>
        <v>14.375</v>
      </c>
      <c r="T150" s="25">
        <v>0</v>
      </c>
      <c r="U150" s="27"/>
      <c r="V150" s="27"/>
      <c r="W150" s="2">
        <v>1</v>
      </c>
      <c r="X150" s="2"/>
      <c r="Y150" s="2"/>
      <c r="Z150" s="2"/>
      <c r="AA150" s="2">
        <v>1</v>
      </c>
      <c r="AB150" s="2"/>
      <c r="AC150" s="2"/>
      <c r="AD150" s="2"/>
      <c r="AE150" s="2">
        <v>1</v>
      </c>
      <c r="AF150" s="2">
        <v>1</v>
      </c>
      <c r="AG150" s="2">
        <v>1</v>
      </c>
      <c r="AH150" s="2"/>
      <c r="AI150" s="2"/>
      <c r="AJ150" s="2"/>
      <c r="AO150">
        <v>2</v>
      </c>
      <c r="AP150" s="23">
        <v>0</v>
      </c>
      <c r="AQ150" s="27"/>
      <c r="AR150" s="30">
        <v>1.428571428571429</v>
      </c>
      <c r="AS150" s="30">
        <v>1.5</v>
      </c>
      <c r="AT150" s="30">
        <v>5.1428571428571432</v>
      </c>
      <c r="AU150" s="30">
        <v>4</v>
      </c>
      <c r="AV150" s="30">
        <v>0.1183431952662722</v>
      </c>
      <c r="AW150" s="30">
        <v>0.1242603550295858</v>
      </c>
      <c r="AX150" s="30">
        <v>0.42603550295857989</v>
      </c>
      <c r="AY150" s="30">
        <v>0.33136094674556221</v>
      </c>
      <c r="AZ150" s="27">
        <v>1.6</v>
      </c>
      <c r="BA150" s="27">
        <v>3.44</v>
      </c>
      <c r="BB150" s="27">
        <v>1.84</v>
      </c>
      <c r="BC150" s="27">
        <v>1.9628571428571431</v>
      </c>
      <c r="BD150">
        <v>1.9628571428571431</v>
      </c>
      <c r="BE150">
        <v>4.4993245392857144</v>
      </c>
    </row>
    <row r="151" spans="1:57" x14ac:dyDescent="0.3">
      <c r="A151" s="2" t="s">
        <v>128</v>
      </c>
      <c r="B151" s="15" t="s">
        <v>759</v>
      </c>
      <c r="C151" s="15"/>
      <c r="D151" s="2"/>
      <c r="E151" s="2"/>
      <c r="F151" s="2">
        <v>3.42</v>
      </c>
      <c r="G151" s="2" t="s">
        <v>126</v>
      </c>
      <c r="H151" s="11" t="s">
        <v>575</v>
      </c>
      <c r="I151" t="s">
        <v>653</v>
      </c>
      <c r="K151" s="2"/>
      <c r="L151" s="2"/>
      <c r="M151" s="2"/>
      <c r="N151" s="25">
        <v>2</v>
      </c>
      <c r="O151" s="2"/>
      <c r="P151" s="2"/>
      <c r="Q151" s="2"/>
      <c r="R151" s="2"/>
      <c r="S151" s="2"/>
      <c r="T151" s="25">
        <v>3.8933966999999998</v>
      </c>
      <c r="U151" s="25">
        <v>3.8933966999999998</v>
      </c>
      <c r="V151" s="25">
        <v>7.4931887499999998</v>
      </c>
      <c r="W151" s="2"/>
      <c r="X151" s="2"/>
      <c r="Y151" s="2"/>
      <c r="Z151" s="2"/>
      <c r="AA151" s="2">
        <v>1</v>
      </c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O151">
        <v>2</v>
      </c>
      <c r="AP151" s="23">
        <v>113.5857853857584</v>
      </c>
      <c r="AQ151" s="23">
        <v>3.5215674095268677E-2</v>
      </c>
      <c r="AR151" s="30">
        <v>2</v>
      </c>
      <c r="AS151" s="30">
        <v>4</v>
      </c>
      <c r="AT151" s="30">
        <v>3.333333333333333</v>
      </c>
      <c r="AU151" s="30">
        <v>4.666666666666667</v>
      </c>
      <c r="AV151" s="30">
        <v>0.14285714285714279</v>
      </c>
      <c r="AW151" s="30">
        <v>0.2857142857142857</v>
      </c>
      <c r="AX151" s="30">
        <v>0.23809523809523811</v>
      </c>
      <c r="AY151" s="30">
        <v>0.33333333333333343</v>
      </c>
      <c r="AZ151" s="27">
        <v>2.02</v>
      </c>
      <c r="BA151" s="27">
        <v>3.44</v>
      </c>
      <c r="BB151" s="27">
        <v>1.42</v>
      </c>
      <c r="BC151" s="27">
        <v>2.8733333333333331</v>
      </c>
      <c r="BD151">
        <v>2.8733333333333331</v>
      </c>
      <c r="BE151">
        <v>6.6478994516666674</v>
      </c>
    </row>
    <row r="152" spans="1:57" x14ac:dyDescent="0.3">
      <c r="A152" s="2" t="s">
        <v>129</v>
      </c>
      <c r="B152" s="15" t="s">
        <v>760</v>
      </c>
      <c r="C152" s="15"/>
      <c r="D152" s="2"/>
      <c r="E152" s="2"/>
      <c r="F152" s="2">
        <v>2.39</v>
      </c>
      <c r="G152" s="2" t="s">
        <v>133</v>
      </c>
      <c r="H152" s="11" t="s">
        <v>576</v>
      </c>
      <c r="I152" t="s">
        <v>654</v>
      </c>
      <c r="K152" s="2"/>
      <c r="L152" s="2"/>
      <c r="M152" s="2"/>
      <c r="N152" s="25">
        <v>4</v>
      </c>
      <c r="O152" s="2"/>
      <c r="P152" s="2"/>
      <c r="Q152" s="2"/>
      <c r="R152" s="2"/>
      <c r="S152" s="2"/>
      <c r="T152" s="25">
        <v>5.5026178200000002</v>
      </c>
      <c r="U152" s="27">
        <v>5.5582516699999998</v>
      </c>
      <c r="V152" s="27">
        <v>28.882220520000001</v>
      </c>
      <c r="W152" s="2">
        <v>1</v>
      </c>
      <c r="X152" t="s">
        <v>489</v>
      </c>
      <c r="Y152" s="2"/>
      <c r="Z152" s="2"/>
      <c r="AA152" s="2"/>
      <c r="AB152" s="2"/>
      <c r="AC152" s="2"/>
      <c r="AD152" s="2"/>
      <c r="AE152" s="2">
        <v>1</v>
      </c>
      <c r="AF152" s="2">
        <v>1</v>
      </c>
      <c r="AG152" s="2">
        <v>1</v>
      </c>
      <c r="AH152" s="2"/>
      <c r="AI152" s="2"/>
      <c r="AJ152" s="2">
        <v>1</v>
      </c>
      <c r="AO152">
        <v>16</v>
      </c>
      <c r="AP152" s="23">
        <v>883.36082823090169</v>
      </c>
      <c r="AQ152" s="27">
        <v>7.2450575070407169E-2</v>
      </c>
      <c r="AR152" s="30">
        <v>1.928571428571429</v>
      </c>
      <c r="AS152" s="30">
        <v>3.5</v>
      </c>
      <c r="AT152" s="30">
        <v>3.1428571428571428</v>
      </c>
      <c r="AU152" s="30">
        <v>4</v>
      </c>
      <c r="AV152" s="30">
        <v>0.15340909090909091</v>
      </c>
      <c r="AW152" s="30">
        <v>0.27840909090909088</v>
      </c>
      <c r="AX152" s="30">
        <v>0.25</v>
      </c>
      <c r="AY152" s="30">
        <v>0.31818181818181818</v>
      </c>
      <c r="AZ152" s="27">
        <v>1.6</v>
      </c>
      <c r="BA152" s="27">
        <v>3.44</v>
      </c>
      <c r="BB152" s="27">
        <v>1.84</v>
      </c>
      <c r="BC152" s="27">
        <v>2.882857142857143</v>
      </c>
      <c r="BD152">
        <v>2.882857142857143</v>
      </c>
      <c r="BE152">
        <v>6.350050364285714</v>
      </c>
    </row>
    <row r="153" spans="1:57" x14ac:dyDescent="0.3">
      <c r="A153" s="2" t="s">
        <v>130</v>
      </c>
      <c r="B153" s="15" t="s">
        <v>761</v>
      </c>
      <c r="C153" s="15"/>
      <c r="D153" s="2"/>
      <c r="E153" s="2"/>
      <c r="F153" s="2">
        <v>2.2200000000000002</v>
      </c>
      <c r="G153" s="2" t="s">
        <v>133</v>
      </c>
      <c r="H153" s="11" t="s">
        <v>577</v>
      </c>
      <c r="I153">
        <v>-1</v>
      </c>
      <c r="K153" s="2"/>
      <c r="L153" s="2"/>
      <c r="M153" s="2"/>
      <c r="N153" s="25">
        <v>4</v>
      </c>
      <c r="O153" s="2"/>
      <c r="P153" s="2"/>
      <c r="Q153" s="2"/>
      <c r="R153" s="2"/>
      <c r="S153" s="2"/>
      <c r="T153" s="25">
        <v>5.5809040000000003</v>
      </c>
      <c r="U153" s="25">
        <v>5.6539380000000001</v>
      </c>
      <c r="V153" s="25">
        <v>29.812771999999999</v>
      </c>
      <c r="W153" s="2">
        <v>1</v>
      </c>
      <c r="X153" t="s">
        <v>490</v>
      </c>
      <c r="Y153" s="2"/>
      <c r="Z153" s="2"/>
      <c r="AA153" s="2"/>
      <c r="AB153" s="2"/>
      <c r="AC153" s="2"/>
      <c r="AD153" s="2"/>
      <c r="AE153" s="2">
        <v>1</v>
      </c>
      <c r="AF153" s="2">
        <v>1</v>
      </c>
      <c r="AG153" s="2">
        <v>1</v>
      </c>
      <c r="AH153" s="2"/>
      <c r="AI153" s="2"/>
      <c r="AJ153" s="2">
        <v>1</v>
      </c>
      <c r="AO153">
        <v>16</v>
      </c>
      <c r="AP153" s="23">
        <v>940.71474773474347</v>
      </c>
      <c r="AQ153" s="23">
        <v>6.8033375849706881E-2</v>
      </c>
      <c r="AR153" s="30">
        <v>1.928571428571429</v>
      </c>
      <c r="AS153" s="30">
        <v>3.5</v>
      </c>
      <c r="AT153" s="30">
        <v>3.8571428571428572</v>
      </c>
      <c r="AU153" s="30">
        <v>4</v>
      </c>
      <c r="AV153" s="30">
        <v>0.1451612903225806</v>
      </c>
      <c r="AW153" s="30">
        <v>0.26344086021505381</v>
      </c>
      <c r="AX153" s="30">
        <v>0.29032258064516131</v>
      </c>
      <c r="AY153" s="30">
        <v>0.30107526881720431</v>
      </c>
      <c r="AZ153" s="27">
        <v>1.6</v>
      </c>
      <c r="BA153" s="27">
        <v>3.44</v>
      </c>
      <c r="BB153" s="27">
        <v>1.84</v>
      </c>
      <c r="BC153" s="27">
        <v>2.8685714285714279</v>
      </c>
      <c r="BD153">
        <v>2.8685714285714279</v>
      </c>
      <c r="BE153">
        <v>6.299944650714286</v>
      </c>
    </row>
    <row r="154" spans="1:57" x14ac:dyDescent="0.3">
      <c r="A154" s="2" t="s">
        <v>131</v>
      </c>
      <c r="B154" s="15" t="s">
        <v>762</v>
      </c>
      <c r="C154" s="15"/>
      <c r="D154" s="2"/>
      <c r="E154" s="2"/>
      <c r="F154" s="2">
        <v>2.29</v>
      </c>
      <c r="G154" s="2" t="s">
        <v>133</v>
      </c>
      <c r="H154" s="11" t="s">
        <v>578</v>
      </c>
      <c r="I154" t="s">
        <v>655</v>
      </c>
      <c r="K154" s="2"/>
      <c r="L154" s="2"/>
      <c r="M154" s="2"/>
      <c r="N154" s="25">
        <v>1</v>
      </c>
      <c r="O154" s="2"/>
      <c r="P154" s="2"/>
      <c r="Q154" s="2"/>
      <c r="R154" s="2"/>
      <c r="S154" s="2"/>
      <c r="T154" s="25">
        <v>3.9070640000000001</v>
      </c>
      <c r="U154" s="25">
        <v>3.9070640000000001</v>
      </c>
      <c r="V154" s="25">
        <v>14.317354999999999</v>
      </c>
      <c r="W154" s="2">
        <v>1</v>
      </c>
      <c r="X154" t="s">
        <v>492</v>
      </c>
      <c r="Y154" s="2"/>
      <c r="Z154" s="2"/>
      <c r="AA154" s="2"/>
      <c r="AB154" s="2"/>
      <c r="AC154" s="2"/>
      <c r="AD154" s="2"/>
      <c r="AE154" s="2">
        <v>1</v>
      </c>
      <c r="AF154" s="2">
        <v>1</v>
      </c>
      <c r="AG154" s="2">
        <v>1</v>
      </c>
      <c r="AH154" s="2"/>
      <c r="AI154" s="2"/>
      <c r="AJ154" s="2">
        <v>1</v>
      </c>
      <c r="AO154">
        <v>16</v>
      </c>
      <c r="AP154" s="23">
        <v>218.55655879400501</v>
      </c>
      <c r="AQ154" s="23">
        <v>7.320759481338833E-2</v>
      </c>
      <c r="AR154" s="30">
        <v>2</v>
      </c>
      <c r="AS154" s="30">
        <v>3.5</v>
      </c>
      <c r="AT154" s="30">
        <v>3.0714285714285721</v>
      </c>
      <c r="AU154" s="30">
        <v>5</v>
      </c>
      <c r="AV154" s="30">
        <v>0.14736842105263159</v>
      </c>
      <c r="AW154" s="30">
        <v>0.25789473684210529</v>
      </c>
      <c r="AX154" s="30">
        <v>0.22631578947368419</v>
      </c>
      <c r="AY154" s="30">
        <v>0.36842105263157893</v>
      </c>
      <c r="AZ154" s="27">
        <v>1.5</v>
      </c>
      <c r="BA154" s="27">
        <v>3.44</v>
      </c>
      <c r="BB154" s="27">
        <v>1.94</v>
      </c>
      <c r="BC154" s="27">
        <v>2.875714285714285</v>
      </c>
      <c r="BD154">
        <v>2.875714285714285</v>
      </c>
      <c r="BE154">
        <v>6.3570658642857136</v>
      </c>
    </row>
    <row r="155" spans="1:57" x14ac:dyDescent="0.3">
      <c r="A155" s="2" t="s">
        <v>132</v>
      </c>
      <c r="B155" s="15" t="s">
        <v>763</v>
      </c>
      <c r="C155" s="15"/>
      <c r="D155" s="2"/>
      <c r="E155" s="2"/>
      <c r="F155" s="2">
        <v>2.27</v>
      </c>
      <c r="G155" s="2" t="s">
        <v>133</v>
      </c>
      <c r="H155" s="11" t="s">
        <v>579</v>
      </c>
      <c r="I155">
        <v>-1</v>
      </c>
      <c r="K155" s="2"/>
      <c r="L155" s="2"/>
      <c r="M155" s="2"/>
      <c r="N155" s="25">
        <v>4</v>
      </c>
      <c r="O155" s="2"/>
      <c r="P155" s="2"/>
      <c r="Q155" s="2"/>
      <c r="R155" s="2"/>
      <c r="S155" s="2"/>
      <c r="T155" s="25">
        <v>5.4952131800000004</v>
      </c>
      <c r="U155" s="27">
        <v>5.5421627200000003</v>
      </c>
      <c r="V155" s="27">
        <v>29.451395720000001</v>
      </c>
      <c r="W155" s="2">
        <v>1</v>
      </c>
      <c r="X155" t="s">
        <v>491</v>
      </c>
      <c r="Y155" s="2"/>
      <c r="Z155" s="2"/>
      <c r="AA155" s="2"/>
      <c r="AB155" s="2"/>
      <c r="AC155" s="2"/>
      <c r="AD155" s="2"/>
      <c r="AE155" s="2">
        <v>1</v>
      </c>
      <c r="AF155" s="2">
        <v>1</v>
      </c>
      <c r="AG155" s="2">
        <v>1</v>
      </c>
      <c r="AH155" s="2"/>
      <c r="AI155" s="2"/>
      <c r="AJ155" s="2">
        <v>1</v>
      </c>
      <c r="AO155">
        <v>16</v>
      </c>
      <c r="AP155" s="23">
        <v>896.95302480881253</v>
      </c>
      <c r="AQ155" s="27">
        <v>7.1352677598296457E-2</v>
      </c>
      <c r="AR155" s="30">
        <v>2</v>
      </c>
      <c r="AS155" s="30">
        <v>3.5</v>
      </c>
      <c r="AT155" s="30">
        <v>3.785714285714286</v>
      </c>
      <c r="AU155" s="30">
        <v>5</v>
      </c>
      <c r="AV155" s="30">
        <v>0.14000000000000001</v>
      </c>
      <c r="AW155" s="30">
        <v>0.245</v>
      </c>
      <c r="AX155" s="30">
        <v>0.26500000000000001</v>
      </c>
      <c r="AY155" s="30">
        <v>0.35</v>
      </c>
      <c r="AZ155" s="27">
        <v>1.5</v>
      </c>
      <c r="BA155" s="27">
        <v>3.44</v>
      </c>
      <c r="BB155" s="27">
        <v>1.94</v>
      </c>
      <c r="BC155" s="27">
        <v>2.8614285714285721</v>
      </c>
      <c r="BD155">
        <v>2.8614285714285712</v>
      </c>
      <c r="BE155">
        <v>6.3069601507142856</v>
      </c>
    </row>
    <row r="156" spans="1:57" x14ac:dyDescent="0.3">
      <c r="A156" s="2" t="s">
        <v>136</v>
      </c>
      <c r="B156" s="15" t="s">
        <v>764</v>
      </c>
      <c r="C156" s="15"/>
      <c r="D156" s="2"/>
      <c r="E156" s="2"/>
      <c r="F156" s="2">
        <v>3.8</v>
      </c>
      <c r="G156" s="2" t="s">
        <v>135</v>
      </c>
      <c r="H156" s="11">
        <v>-1</v>
      </c>
      <c r="I156">
        <v>-1</v>
      </c>
      <c r="J156" t="s">
        <v>1168</v>
      </c>
      <c r="K156" s="2"/>
      <c r="L156" s="2"/>
      <c r="M156" s="2"/>
      <c r="N156" s="25">
        <v>0</v>
      </c>
      <c r="O156" s="2">
        <v>3.89</v>
      </c>
      <c r="P156" s="2">
        <v>3.89</v>
      </c>
      <c r="Q156" s="2">
        <v>10.34</v>
      </c>
      <c r="R156" s="2" t="s">
        <v>440</v>
      </c>
      <c r="S156" s="2"/>
      <c r="T156" s="25">
        <v>0</v>
      </c>
      <c r="U156" s="25"/>
      <c r="V156" s="25"/>
      <c r="W156" s="2">
        <v>1</v>
      </c>
      <c r="X156" s="2"/>
      <c r="Y156" s="2">
        <v>2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O156">
        <v>14</v>
      </c>
      <c r="AP156" s="23">
        <v>0</v>
      </c>
      <c r="AQ156" s="23"/>
      <c r="AR156" s="30">
        <v>1.9090909090909089</v>
      </c>
      <c r="AS156" s="30">
        <v>2.545454545454545</v>
      </c>
      <c r="AT156" s="30">
        <v>0.63636363636363635</v>
      </c>
      <c r="AU156" s="30">
        <v>2.545454545454545</v>
      </c>
      <c r="AV156" s="30">
        <v>0.25</v>
      </c>
      <c r="AW156" s="30">
        <v>0.33333333333333331</v>
      </c>
      <c r="AX156" s="30">
        <v>8.3333333333333329E-2</v>
      </c>
      <c r="AY156" s="30">
        <v>0.33333333333333331</v>
      </c>
      <c r="AZ156" s="27">
        <v>1.1000000000000001</v>
      </c>
      <c r="BA156" s="27">
        <v>3.44</v>
      </c>
      <c r="BB156" s="27">
        <v>2.34</v>
      </c>
      <c r="BC156" s="27">
        <v>2.7618181818181822</v>
      </c>
      <c r="BD156">
        <v>2.7618181818181822</v>
      </c>
      <c r="BE156">
        <v>6.4448628590773636</v>
      </c>
    </row>
    <row r="157" spans="1:57" x14ac:dyDescent="0.3">
      <c r="A157" s="2" t="s">
        <v>137</v>
      </c>
      <c r="B157" s="15" t="s">
        <v>765</v>
      </c>
      <c r="C157" s="15"/>
      <c r="D157" s="2"/>
      <c r="E157" s="2"/>
      <c r="F157" s="2">
        <v>3.85</v>
      </c>
      <c r="G157" s="2" t="s">
        <v>135</v>
      </c>
      <c r="H157" s="11" t="s">
        <v>580</v>
      </c>
      <c r="I157" t="s">
        <v>656</v>
      </c>
      <c r="K157" s="2"/>
      <c r="L157" s="2"/>
      <c r="M157" s="2"/>
      <c r="N157" s="25">
        <v>1</v>
      </c>
      <c r="O157" s="2">
        <v>3.85</v>
      </c>
      <c r="P157" s="2">
        <v>3.85</v>
      </c>
      <c r="Q157" s="2">
        <v>12.77</v>
      </c>
      <c r="R157" s="2" t="s">
        <v>440</v>
      </c>
      <c r="S157" s="2"/>
      <c r="T157" s="25">
        <v>11.210029909999999</v>
      </c>
      <c r="U157" s="25">
        <v>11.210029909999999</v>
      </c>
      <c r="V157" s="25">
        <v>11.210029909999999</v>
      </c>
      <c r="W157" s="2">
        <v>1</v>
      </c>
      <c r="X157" s="2"/>
      <c r="Y157" s="2">
        <v>2</v>
      </c>
      <c r="Z157" s="2"/>
      <c r="AA157" s="2">
        <v>1</v>
      </c>
      <c r="AB157" s="2"/>
      <c r="AC157" s="2"/>
      <c r="AD157" s="2"/>
      <c r="AE157" s="2"/>
      <c r="AF157" s="2"/>
      <c r="AG157" s="2"/>
      <c r="AH157" s="2"/>
      <c r="AI157" s="2"/>
      <c r="AJ157" s="2"/>
      <c r="AO157">
        <v>14</v>
      </c>
      <c r="AP157" s="23">
        <v>167.3639996655379</v>
      </c>
      <c r="AQ157" s="23">
        <v>8.365000853216796E-2</v>
      </c>
      <c r="AR157" s="30">
        <v>1.9090909090909089</v>
      </c>
      <c r="AS157" s="30">
        <v>2.545454545454545</v>
      </c>
      <c r="AT157" s="30">
        <v>0.63636363636363635</v>
      </c>
      <c r="AU157" s="30">
        <v>2.545454545454545</v>
      </c>
      <c r="AV157" s="30">
        <v>0.25</v>
      </c>
      <c r="AW157" s="30">
        <v>0.33333333333333331</v>
      </c>
      <c r="AX157" s="30">
        <v>8.3333333333333329E-2</v>
      </c>
      <c r="AY157" s="30">
        <v>0.33333333333333331</v>
      </c>
      <c r="AZ157" s="27">
        <v>0.93</v>
      </c>
      <c r="BA157" s="27">
        <v>3.44</v>
      </c>
      <c r="BB157" s="27">
        <v>2.5099999999999998</v>
      </c>
      <c r="BC157" s="27">
        <v>2.646363636363636</v>
      </c>
      <c r="BD157">
        <v>2.646363636363636</v>
      </c>
      <c r="BE157">
        <v>6.0509524322727266</v>
      </c>
    </row>
    <row r="158" spans="1:57" x14ac:dyDescent="0.3">
      <c r="A158" s="2" t="s">
        <v>10</v>
      </c>
      <c r="B158" s="15" t="s">
        <v>699</v>
      </c>
      <c r="C158" s="15"/>
      <c r="D158" s="2"/>
      <c r="E158" s="2"/>
      <c r="F158" s="2">
        <v>3.9</v>
      </c>
      <c r="G158" s="2" t="s">
        <v>135</v>
      </c>
      <c r="H158" s="11" t="s">
        <v>535</v>
      </c>
      <c r="I158">
        <v>-1</v>
      </c>
      <c r="K158" s="2"/>
      <c r="L158" s="2"/>
      <c r="M158" s="2"/>
      <c r="N158" s="25">
        <v>1</v>
      </c>
      <c r="O158" s="2">
        <v>3.88</v>
      </c>
      <c r="P158" s="2">
        <v>3.88</v>
      </c>
      <c r="Q158" s="2">
        <v>11.07</v>
      </c>
      <c r="R158" s="2" t="s">
        <v>439</v>
      </c>
      <c r="S158" s="2"/>
      <c r="T158" s="25">
        <v>3.9103940000000001</v>
      </c>
      <c r="U158" s="25">
        <v>3.9103940000000001</v>
      </c>
      <c r="V158" s="25">
        <v>11.314458</v>
      </c>
      <c r="W158" s="2">
        <v>1</v>
      </c>
      <c r="X158" s="2"/>
      <c r="Y158" s="2">
        <v>2</v>
      </c>
      <c r="Z158" s="2"/>
      <c r="AA158" s="2">
        <v>1</v>
      </c>
      <c r="AB158" s="2"/>
      <c r="AC158" s="2"/>
      <c r="AD158" s="2"/>
      <c r="AE158" s="2"/>
      <c r="AF158" s="2"/>
      <c r="AG158" s="2"/>
      <c r="AH158" s="2"/>
      <c r="AI158" s="2"/>
      <c r="AJ158" s="2"/>
      <c r="AO158">
        <v>14</v>
      </c>
      <c r="AP158" s="23">
        <v>173.0114278564659</v>
      </c>
      <c r="AQ158" s="23">
        <v>8.0919510193365449E-2</v>
      </c>
      <c r="AR158" s="30">
        <v>1.9090909090909089</v>
      </c>
      <c r="AS158" s="30">
        <v>2.545454545454545</v>
      </c>
      <c r="AT158" s="30">
        <v>0.63636363636363635</v>
      </c>
      <c r="AU158" s="30">
        <v>2.545454545454545</v>
      </c>
      <c r="AV158" s="30">
        <v>0.25</v>
      </c>
      <c r="AW158" s="30">
        <v>0.33333333333333331</v>
      </c>
      <c r="AX158" s="30">
        <v>8.3333333333333329E-2</v>
      </c>
      <c r="AY158" s="30">
        <v>0.33333333333333331</v>
      </c>
      <c r="AZ158" s="27">
        <v>0.82</v>
      </c>
      <c r="BA158" s="27">
        <v>3.44</v>
      </c>
      <c r="BB158" s="27">
        <v>2.62</v>
      </c>
      <c r="BC158" s="27">
        <v>2.6363636363636358</v>
      </c>
      <c r="BD158">
        <v>2.6363636363636371</v>
      </c>
      <c r="BE158">
        <v>6.0044088459090901</v>
      </c>
    </row>
    <row r="159" spans="1:57" x14ac:dyDescent="0.3">
      <c r="A159" s="2" t="s">
        <v>138</v>
      </c>
      <c r="B159" s="15" t="s">
        <v>766</v>
      </c>
      <c r="C159" s="15"/>
      <c r="D159" s="2"/>
      <c r="E159" s="2"/>
      <c r="F159" s="2">
        <v>3.95</v>
      </c>
      <c r="G159" s="2" t="s">
        <v>135</v>
      </c>
      <c r="H159" s="11">
        <v>-1</v>
      </c>
      <c r="I159">
        <v>-1</v>
      </c>
      <c r="J159" t="s">
        <v>1169</v>
      </c>
      <c r="K159" s="2"/>
      <c r="L159" s="2"/>
      <c r="M159" s="2"/>
      <c r="N159" s="25">
        <v>0</v>
      </c>
      <c r="O159" s="2">
        <v>3.88</v>
      </c>
      <c r="P159" s="2">
        <v>3.88</v>
      </c>
      <c r="Q159" s="2">
        <v>11.07</v>
      </c>
      <c r="R159" s="2" t="s">
        <v>439</v>
      </c>
      <c r="S159" s="2"/>
      <c r="T159" s="25">
        <v>0</v>
      </c>
      <c r="U159" s="27"/>
      <c r="V159" s="27"/>
      <c r="W159" s="2">
        <v>1</v>
      </c>
      <c r="X159" s="2"/>
      <c r="Y159" s="2">
        <v>2</v>
      </c>
      <c r="Z159" s="2"/>
      <c r="AA159" s="2">
        <v>1</v>
      </c>
      <c r="AB159" s="2"/>
      <c r="AC159" s="2"/>
      <c r="AD159" s="2"/>
      <c r="AE159" s="2"/>
      <c r="AF159" s="2"/>
      <c r="AG159" s="2"/>
      <c r="AH159" s="2"/>
      <c r="AI159" s="2"/>
      <c r="AJ159" s="2"/>
      <c r="AO159">
        <v>14</v>
      </c>
      <c r="AP159" s="23">
        <v>0</v>
      </c>
      <c r="AQ159" s="27"/>
      <c r="AR159" s="30">
        <v>1.9090909090909089</v>
      </c>
      <c r="AS159" s="30">
        <v>2.545454545454545</v>
      </c>
      <c r="AT159" s="30">
        <v>0.63636363636363635</v>
      </c>
      <c r="AU159" s="30">
        <v>2.545454545454545</v>
      </c>
      <c r="AV159" s="30">
        <v>0.25</v>
      </c>
      <c r="AW159" s="30">
        <v>0.33333333333333331</v>
      </c>
      <c r="AX159" s="30">
        <v>8.3333333333333329E-2</v>
      </c>
      <c r="AY159" s="30">
        <v>0.33333333333333331</v>
      </c>
      <c r="AZ159" s="27">
        <v>0.79</v>
      </c>
      <c r="BA159" s="27">
        <v>3.44</v>
      </c>
      <c r="BB159" s="27">
        <v>2.65</v>
      </c>
      <c r="BC159" s="27">
        <v>2.6336363636363629</v>
      </c>
      <c r="BD159">
        <v>2.6336363636363642</v>
      </c>
      <c r="BE159">
        <v>5.9908857398831818</v>
      </c>
    </row>
    <row r="160" spans="1:57" x14ac:dyDescent="0.3">
      <c r="A160" s="2" t="s">
        <v>139</v>
      </c>
      <c r="B160" s="15" t="s">
        <v>767</v>
      </c>
      <c r="C160" s="15"/>
      <c r="D160" s="2"/>
      <c r="E160" s="2"/>
      <c r="F160" s="2">
        <v>3.55</v>
      </c>
      <c r="G160" s="2" t="s">
        <v>135</v>
      </c>
      <c r="H160" s="11">
        <v>-1</v>
      </c>
      <c r="I160">
        <v>-1</v>
      </c>
      <c r="K160" s="2"/>
      <c r="L160" s="2"/>
      <c r="M160" s="2"/>
      <c r="N160" s="25">
        <v>0</v>
      </c>
      <c r="O160" s="2">
        <v>3.9</v>
      </c>
      <c r="P160" s="2">
        <v>3.9</v>
      </c>
      <c r="Q160" s="2">
        <v>11.07</v>
      </c>
      <c r="R160" s="2" t="s">
        <v>523</v>
      </c>
      <c r="S160" s="2"/>
      <c r="T160" s="25">
        <v>0</v>
      </c>
      <c r="U160" s="27"/>
      <c r="V160" s="27"/>
      <c r="W160" s="2">
        <v>1</v>
      </c>
      <c r="X160" s="2"/>
      <c r="Y160" s="2">
        <v>2</v>
      </c>
      <c r="Z160" s="2"/>
      <c r="AA160" s="2">
        <v>1</v>
      </c>
      <c r="AB160" s="2"/>
      <c r="AC160" s="2"/>
      <c r="AD160" s="2"/>
      <c r="AE160" s="2"/>
      <c r="AF160" s="2"/>
      <c r="AG160" s="2"/>
      <c r="AH160" s="2"/>
      <c r="AI160" s="2"/>
      <c r="AJ160" s="2"/>
      <c r="AO160">
        <v>14</v>
      </c>
      <c r="AP160" s="23">
        <v>0</v>
      </c>
      <c r="AQ160" s="27"/>
      <c r="AR160" s="30">
        <v>1.9090909090909089</v>
      </c>
      <c r="AS160" s="30">
        <v>2.545454545454545</v>
      </c>
      <c r="AT160" s="30">
        <v>0.54545454545454541</v>
      </c>
      <c r="AU160" s="30">
        <v>2.8181818181818179</v>
      </c>
      <c r="AV160" s="30">
        <v>0.2441860465116279</v>
      </c>
      <c r="AW160" s="30">
        <v>0.32558139534883718</v>
      </c>
      <c r="AX160" s="30">
        <v>6.9767441860465115E-2</v>
      </c>
      <c r="AY160" s="30">
        <v>0.3604651162790698</v>
      </c>
      <c r="AZ160" s="27">
        <v>1.1299999999999999</v>
      </c>
      <c r="BA160" s="27">
        <v>3.44</v>
      </c>
      <c r="BB160" s="27">
        <v>2.31</v>
      </c>
      <c r="BC160" s="27">
        <v>2.7645454545454542</v>
      </c>
      <c r="BD160">
        <v>2.7645454545454551</v>
      </c>
      <c r="BE160">
        <v>6.4196350590773639</v>
      </c>
    </row>
    <row r="161" spans="1:57" x14ac:dyDescent="0.3">
      <c r="A161" s="2" t="s">
        <v>140</v>
      </c>
      <c r="B161" s="15" t="s">
        <v>768</v>
      </c>
      <c r="C161" s="15"/>
      <c r="D161" s="2"/>
      <c r="E161" s="2"/>
      <c r="F161" s="2">
        <v>3.55</v>
      </c>
      <c r="G161" s="2" t="s">
        <v>135</v>
      </c>
      <c r="H161" s="11">
        <v>-1</v>
      </c>
      <c r="I161">
        <v>-1</v>
      </c>
      <c r="K161" s="2"/>
      <c r="L161" s="2"/>
      <c r="M161" s="2"/>
      <c r="N161" s="25">
        <v>0</v>
      </c>
      <c r="O161" s="2">
        <v>3.88</v>
      </c>
      <c r="P161" s="2">
        <v>3.88</v>
      </c>
      <c r="Q161" s="2">
        <v>11.297000000000001</v>
      </c>
      <c r="R161" s="2" t="s">
        <v>439</v>
      </c>
      <c r="S161" s="2"/>
      <c r="T161" s="25">
        <v>0</v>
      </c>
      <c r="U161" s="25"/>
      <c r="V161" s="25"/>
      <c r="W161" s="2">
        <v>1</v>
      </c>
      <c r="X161" s="2"/>
      <c r="Y161" s="2">
        <v>2</v>
      </c>
      <c r="Z161" s="2"/>
      <c r="AA161" s="2">
        <v>1</v>
      </c>
      <c r="AB161" s="2"/>
      <c r="AC161" s="2"/>
      <c r="AD161" s="2"/>
      <c r="AE161" s="2"/>
      <c r="AF161" s="2"/>
      <c r="AG161" s="2"/>
      <c r="AH161" s="2"/>
      <c r="AI161" s="2"/>
      <c r="AJ161" s="2"/>
      <c r="AO161">
        <v>14</v>
      </c>
      <c r="AP161" s="23">
        <v>0</v>
      </c>
      <c r="AQ161" s="23"/>
      <c r="AR161" s="30">
        <v>1.9090909090909089</v>
      </c>
      <c r="AS161" s="30">
        <v>2.545454545454545</v>
      </c>
      <c r="AT161" s="30">
        <v>0.54545454545454541</v>
      </c>
      <c r="AU161" s="30">
        <v>2.8181818181818179</v>
      </c>
      <c r="AV161" s="30">
        <v>0.2441860465116279</v>
      </c>
      <c r="AW161" s="30">
        <v>0.32558139534883718</v>
      </c>
      <c r="AX161" s="30">
        <v>6.9767441860465115E-2</v>
      </c>
      <c r="AY161" s="30">
        <v>0.3604651162790698</v>
      </c>
      <c r="AZ161" s="27">
        <v>0.93</v>
      </c>
      <c r="BA161" s="27">
        <v>3.44</v>
      </c>
      <c r="BB161" s="27">
        <v>2.5099999999999998</v>
      </c>
      <c r="BC161" s="27">
        <v>2.6490909090909089</v>
      </c>
      <c r="BD161">
        <v>2.6490909090909081</v>
      </c>
      <c r="BE161">
        <v>6.0257246322727269</v>
      </c>
    </row>
    <row r="162" spans="1:57" x14ac:dyDescent="0.3">
      <c r="A162" s="2" t="s">
        <v>11</v>
      </c>
      <c r="B162" s="15" t="s">
        <v>700</v>
      </c>
      <c r="C162" s="15"/>
      <c r="D162" s="2"/>
      <c r="E162" s="2"/>
      <c r="F162" s="2">
        <v>3.55</v>
      </c>
      <c r="G162" s="2" t="s">
        <v>135</v>
      </c>
      <c r="H162" s="11">
        <v>-1</v>
      </c>
      <c r="I162">
        <v>-1</v>
      </c>
      <c r="J162" t="s">
        <v>1148</v>
      </c>
      <c r="K162" s="2"/>
      <c r="L162" s="2"/>
      <c r="M162" s="2"/>
      <c r="N162" s="25">
        <v>0</v>
      </c>
      <c r="O162" s="2">
        <v>3.88</v>
      </c>
      <c r="P162" s="2">
        <v>3.88</v>
      </c>
      <c r="Q162" s="2">
        <v>10.647</v>
      </c>
      <c r="R162" s="2" t="s">
        <v>439</v>
      </c>
      <c r="S162" s="2"/>
      <c r="T162" s="25">
        <v>0</v>
      </c>
      <c r="U162" s="25"/>
      <c r="V162" s="25"/>
      <c r="W162" s="2">
        <v>1</v>
      </c>
      <c r="X162" s="2"/>
      <c r="Y162" s="2">
        <v>2</v>
      </c>
      <c r="Z162" s="2"/>
      <c r="AA162" s="2">
        <v>1</v>
      </c>
      <c r="AB162" s="2"/>
      <c r="AC162" s="2"/>
      <c r="AD162" s="2"/>
      <c r="AE162" s="2"/>
      <c r="AF162" s="2"/>
      <c r="AG162" s="2"/>
      <c r="AH162" s="2"/>
      <c r="AI162" s="2"/>
      <c r="AJ162" s="2"/>
      <c r="AO162">
        <v>14</v>
      </c>
      <c r="AP162" s="23">
        <v>0</v>
      </c>
      <c r="AQ162" s="23"/>
      <c r="AR162" s="30">
        <v>1.9090909090909089</v>
      </c>
      <c r="AS162" s="30">
        <v>2.545454545454545</v>
      </c>
      <c r="AT162" s="30">
        <v>0.54545454545454541</v>
      </c>
      <c r="AU162" s="30">
        <v>2.8181818181818179</v>
      </c>
      <c r="AV162" s="30">
        <v>0.2441860465116279</v>
      </c>
      <c r="AW162" s="30">
        <v>0.32558139534883718</v>
      </c>
      <c r="AX162" s="30">
        <v>6.9767441860465115E-2</v>
      </c>
      <c r="AY162" s="30">
        <v>0.3604651162790698</v>
      </c>
      <c r="AZ162" s="27">
        <v>0.82</v>
      </c>
      <c r="BA162" s="27">
        <v>3.44</v>
      </c>
      <c r="BB162" s="27">
        <v>2.62</v>
      </c>
      <c r="BC162" s="27">
        <v>2.6390909090909092</v>
      </c>
      <c r="BD162">
        <v>2.6390909090909092</v>
      </c>
      <c r="BE162">
        <v>5.9791810459090904</v>
      </c>
    </row>
    <row r="163" spans="1:57" x14ac:dyDescent="0.3">
      <c r="A163" s="2" t="s">
        <v>141</v>
      </c>
      <c r="B163" s="15" t="s">
        <v>769</v>
      </c>
      <c r="C163" s="15"/>
      <c r="D163" s="2"/>
      <c r="E163" s="2"/>
      <c r="F163" s="2">
        <v>3.55</v>
      </c>
      <c r="G163" s="2" t="s">
        <v>135</v>
      </c>
      <c r="H163" s="11">
        <v>-1</v>
      </c>
      <c r="I163">
        <v>-1</v>
      </c>
      <c r="K163" s="2"/>
      <c r="L163" s="2"/>
      <c r="M163" s="2"/>
      <c r="N163" s="25">
        <v>0</v>
      </c>
      <c r="O163" s="2">
        <v>3.88</v>
      </c>
      <c r="P163" s="2">
        <v>3.88</v>
      </c>
      <c r="Q163" s="2">
        <v>11.066000000000001</v>
      </c>
      <c r="R163" s="2" t="s">
        <v>439</v>
      </c>
      <c r="S163" s="2"/>
      <c r="T163" s="25">
        <v>0</v>
      </c>
      <c r="U163" s="25"/>
      <c r="V163" s="25"/>
      <c r="W163" s="2">
        <v>1</v>
      </c>
      <c r="X163" s="2"/>
      <c r="Y163" s="2">
        <v>2</v>
      </c>
      <c r="Z163" s="2"/>
      <c r="AA163" s="2">
        <v>1</v>
      </c>
      <c r="AB163" s="2"/>
      <c r="AC163" s="2"/>
      <c r="AD163" s="2"/>
      <c r="AE163" s="2"/>
      <c r="AF163" s="2"/>
      <c r="AG163" s="2"/>
      <c r="AH163" s="2"/>
      <c r="AI163" s="2"/>
      <c r="AJ163" s="2"/>
      <c r="AO163">
        <v>14</v>
      </c>
      <c r="AP163" s="23">
        <v>0</v>
      </c>
      <c r="AQ163" s="23"/>
      <c r="AR163" s="30">
        <v>1.9090909090909089</v>
      </c>
      <c r="AS163" s="30">
        <v>2.545454545454545</v>
      </c>
      <c r="AT163" s="30">
        <v>0.54545454545454541</v>
      </c>
      <c r="AU163" s="30">
        <v>2.8181818181818179</v>
      </c>
      <c r="AV163" s="30">
        <v>0.2441860465116279</v>
      </c>
      <c r="AW163" s="30">
        <v>0.32558139534883718</v>
      </c>
      <c r="AX163" s="30">
        <v>6.9767441860465115E-2</v>
      </c>
      <c r="AY163" s="30">
        <v>0.3604651162790698</v>
      </c>
      <c r="AZ163" s="27">
        <v>0.79</v>
      </c>
      <c r="BA163" s="27">
        <v>3.44</v>
      </c>
      <c r="BB163" s="27">
        <v>2.65</v>
      </c>
      <c r="BC163" s="27">
        <v>2.6363636363636358</v>
      </c>
      <c r="BD163">
        <v>2.6363636363636358</v>
      </c>
      <c r="BE163">
        <v>5.9656579398831813</v>
      </c>
    </row>
    <row r="164" spans="1:57" x14ac:dyDescent="0.3">
      <c r="A164" s="2" t="s">
        <v>142</v>
      </c>
      <c r="B164" s="15" t="s">
        <v>770</v>
      </c>
      <c r="C164" s="15"/>
      <c r="D164" s="2"/>
      <c r="E164" s="2"/>
      <c r="F164" s="2">
        <v>4.2</v>
      </c>
      <c r="G164" s="2" t="s">
        <v>135</v>
      </c>
      <c r="H164" s="11">
        <v>-1</v>
      </c>
      <c r="I164">
        <v>-1</v>
      </c>
      <c r="K164" s="2"/>
      <c r="L164" s="2"/>
      <c r="M164" s="2"/>
      <c r="N164" s="25">
        <v>0</v>
      </c>
      <c r="O164" s="2">
        <v>3.92</v>
      </c>
      <c r="P164" s="2">
        <v>3.92</v>
      </c>
      <c r="Q164" s="2">
        <v>11.065</v>
      </c>
      <c r="R164" s="2" t="s">
        <v>439</v>
      </c>
      <c r="S164" s="2"/>
      <c r="T164" s="25">
        <v>0</v>
      </c>
      <c r="U164" s="25"/>
      <c r="V164" s="25"/>
      <c r="W164" s="2">
        <v>1</v>
      </c>
      <c r="X164" s="2"/>
      <c r="Y164" s="2">
        <v>2</v>
      </c>
      <c r="Z164" s="2"/>
      <c r="AA164" s="2">
        <v>1</v>
      </c>
      <c r="AB164" s="2"/>
      <c r="AC164" s="2"/>
      <c r="AD164" s="2"/>
      <c r="AE164" s="2"/>
      <c r="AF164" s="2"/>
      <c r="AG164" s="2"/>
      <c r="AH164" s="2"/>
      <c r="AI164" s="2"/>
      <c r="AJ164" s="2"/>
      <c r="AO164">
        <v>14</v>
      </c>
      <c r="AP164" s="23">
        <v>0</v>
      </c>
      <c r="AQ164" s="23"/>
      <c r="AR164" s="30">
        <v>1.9090909090909089</v>
      </c>
      <c r="AS164" s="30">
        <v>2.545454545454545</v>
      </c>
      <c r="AT164" s="30">
        <v>0.54545454545454541</v>
      </c>
      <c r="AU164" s="30">
        <v>2.9090909090909092</v>
      </c>
      <c r="AV164" s="30">
        <v>0.2413793103448276</v>
      </c>
      <c r="AW164" s="30">
        <v>0.32183908045977011</v>
      </c>
      <c r="AX164" s="30">
        <v>6.8965517241379309E-2</v>
      </c>
      <c r="AY164" s="30">
        <v>0.36781609195402298</v>
      </c>
      <c r="AZ164" s="27">
        <v>1.1399999999999999</v>
      </c>
      <c r="BA164" s="27">
        <v>3.44</v>
      </c>
      <c r="BB164" s="27">
        <v>2.2999999999999998</v>
      </c>
      <c r="BC164" s="27">
        <v>2.7654545454545452</v>
      </c>
      <c r="BD164">
        <v>2.7654545454545461</v>
      </c>
      <c r="BE164">
        <v>6.4215922727137267</v>
      </c>
    </row>
    <row r="165" spans="1:57" x14ac:dyDescent="0.3">
      <c r="A165" s="2" t="s">
        <v>143</v>
      </c>
      <c r="B165" s="15" t="s">
        <v>771</v>
      </c>
      <c r="C165" s="15"/>
      <c r="D165" s="2"/>
      <c r="E165" s="2"/>
      <c r="F165" s="2">
        <v>4.1500000000000004</v>
      </c>
      <c r="G165" s="2" t="s">
        <v>135</v>
      </c>
      <c r="H165" s="11">
        <v>-1</v>
      </c>
      <c r="I165">
        <v>-1</v>
      </c>
      <c r="K165" s="2"/>
      <c r="L165" s="2"/>
      <c r="M165" s="2"/>
      <c r="N165" s="25">
        <v>0</v>
      </c>
      <c r="O165" s="2">
        <v>3.92</v>
      </c>
      <c r="P165" s="2">
        <v>3.92</v>
      </c>
      <c r="Q165" s="2">
        <v>11.7911</v>
      </c>
      <c r="R165" s="2" t="s">
        <v>439</v>
      </c>
      <c r="S165" s="2"/>
      <c r="T165" s="25">
        <v>0</v>
      </c>
      <c r="U165" s="27"/>
      <c r="V165" s="27"/>
      <c r="W165" s="2">
        <v>1</v>
      </c>
      <c r="X165" s="2"/>
      <c r="Y165" s="2">
        <v>2</v>
      </c>
      <c r="Z165" s="2"/>
      <c r="AA165" s="2">
        <v>1</v>
      </c>
      <c r="AB165" s="2"/>
      <c r="AC165" s="2"/>
      <c r="AD165" s="2"/>
      <c r="AE165" s="2"/>
      <c r="AF165" s="2"/>
      <c r="AG165" s="2"/>
      <c r="AH165" s="2"/>
      <c r="AI165" s="2"/>
      <c r="AJ165" s="2"/>
      <c r="AO165">
        <v>14</v>
      </c>
      <c r="AP165" s="23">
        <v>0</v>
      </c>
      <c r="AQ165" s="27"/>
      <c r="AR165" s="30">
        <v>1.9090909090909089</v>
      </c>
      <c r="AS165" s="30">
        <v>2.545454545454545</v>
      </c>
      <c r="AT165" s="30">
        <v>0.54545454545454541</v>
      </c>
      <c r="AU165" s="30">
        <v>2.9090909090909092</v>
      </c>
      <c r="AV165" s="30">
        <v>0.2413793103448276</v>
      </c>
      <c r="AW165" s="30">
        <v>0.32183908045977011</v>
      </c>
      <c r="AX165" s="30">
        <v>6.8965517241379309E-2</v>
      </c>
      <c r="AY165" s="30">
        <v>0.36781609195402298</v>
      </c>
      <c r="AZ165" s="27">
        <v>0.93</v>
      </c>
      <c r="BA165" s="27">
        <v>3.44</v>
      </c>
      <c r="BB165" s="27">
        <v>2.5099999999999998</v>
      </c>
      <c r="BC165" s="27">
        <v>2.65</v>
      </c>
      <c r="BD165">
        <v>2.649999999999999</v>
      </c>
      <c r="BE165">
        <v>6.0276818459090906</v>
      </c>
    </row>
    <row r="166" spans="1:57" x14ac:dyDescent="0.3">
      <c r="A166" s="2" t="s">
        <v>12</v>
      </c>
      <c r="B166" s="15" t="s">
        <v>701</v>
      </c>
      <c r="C166" s="15"/>
      <c r="D166" s="2"/>
      <c r="E166" s="2"/>
      <c r="F166" s="2">
        <v>4.1500000000000004</v>
      </c>
      <c r="G166" s="2" t="s">
        <v>135</v>
      </c>
      <c r="H166" s="11">
        <v>-1</v>
      </c>
      <c r="I166">
        <v>-1</v>
      </c>
      <c r="K166" s="2"/>
      <c r="L166" s="2"/>
      <c r="M166" s="2"/>
      <c r="N166" s="25">
        <v>0</v>
      </c>
      <c r="O166" s="2">
        <v>3.92</v>
      </c>
      <c r="P166" s="2">
        <v>3.92</v>
      </c>
      <c r="Q166" s="2">
        <v>11.5395</v>
      </c>
      <c r="R166" s="2" t="s">
        <v>439</v>
      </c>
      <c r="S166" s="2"/>
      <c r="T166" s="25">
        <v>0</v>
      </c>
      <c r="U166" s="25"/>
      <c r="V166" s="25"/>
      <c r="W166" s="2">
        <v>1</v>
      </c>
      <c r="X166" s="2"/>
      <c r="Y166" s="2">
        <v>2</v>
      </c>
      <c r="Z166" s="2"/>
      <c r="AA166" s="2">
        <v>1</v>
      </c>
      <c r="AB166" s="2"/>
      <c r="AC166" s="2"/>
      <c r="AD166" s="2"/>
      <c r="AE166" s="2"/>
      <c r="AF166" s="2"/>
      <c r="AG166" s="2"/>
      <c r="AH166" s="2"/>
      <c r="AI166" s="2"/>
      <c r="AJ166" s="2"/>
      <c r="AO166">
        <v>14</v>
      </c>
      <c r="AP166" s="23">
        <v>0</v>
      </c>
      <c r="AQ166" s="23"/>
      <c r="AR166" s="30">
        <v>1.9090909090909089</v>
      </c>
      <c r="AS166" s="30">
        <v>2.545454545454545</v>
      </c>
      <c r="AT166" s="30">
        <v>0.54545454545454541</v>
      </c>
      <c r="AU166" s="30">
        <v>2.9090909090909092</v>
      </c>
      <c r="AV166" s="30">
        <v>0.2413793103448276</v>
      </c>
      <c r="AW166" s="30">
        <v>0.32183908045977011</v>
      </c>
      <c r="AX166" s="30">
        <v>6.8965517241379309E-2</v>
      </c>
      <c r="AY166" s="30">
        <v>0.36781609195402298</v>
      </c>
      <c r="AZ166" s="27">
        <v>0.82</v>
      </c>
      <c r="BA166" s="27">
        <v>3.44</v>
      </c>
      <c r="BB166" s="27">
        <v>2.62</v>
      </c>
      <c r="BC166" s="27">
        <v>2.64</v>
      </c>
      <c r="BD166">
        <v>2.64</v>
      </c>
      <c r="BE166">
        <v>5.9811382595454541</v>
      </c>
    </row>
    <row r="167" spans="1:57" x14ac:dyDescent="0.3">
      <c r="A167" s="2" t="s">
        <v>144</v>
      </c>
      <c r="B167" s="15" t="s">
        <v>772</v>
      </c>
      <c r="C167" s="15"/>
      <c r="D167" s="2"/>
      <c r="E167" s="2"/>
      <c r="F167" s="2">
        <v>4.1500000000000004</v>
      </c>
      <c r="G167" s="2" t="s">
        <v>135</v>
      </c>
      <c r="H167" s="11">
        <v>-1</v>
      </c>
      <c r="I167">
        <v>-1</v>
      </c>
      <c r="K167" s="2"/>
      <c r="L167" s="2"/>
      <c r="M167" s="2"/>
      <c r="N167" s="25">
        <v>0</v>
      </c>
      <c r="O167" s="2">
        <v>3.84</v>
      </c>
      <c r="P167" s="2">
        <v>3.84</v>
      </c>
      <c r="Q167" s="2">
        <v>11.5395</v>
      </c>
      <c r="R167" s="2" t="s">
        <v>439</v>
      </c>
      <c r="S167" s="2"/>
      <c r="T167" s="25">
        <v>0</v>
      </c>
      <c r="U167" s="25"/>
      <c r="V167" s="25"/>
      <c r="W167" s="2">
        <v>1</v>
      </c>
      <c r="X167" s="2"/>
      <c r="Y167" s="2">
        <v>2</v>
      </c>
      <c r="Z167" s="2"/>
      <c r="AA167" s="2">
        <v>1</v>
      </c>
      <c r="AB167" s="2"/>
      <c r="AC167" s="2"/>
      <c r="AD167" s="2"/>
      <c r="AE167" s="2"/>
      <c r="AF167" s="2"/>
      <c r="AG167" s="2"/>
      <c r="AH167" s="2"/>
      <c r="AI167" s="2"/>
      <c r="AJ167" s="2"/>
      <c r="AO167">
        <v>14</v>
      </c>
      <c r="AP167" s="23">
        <v>0</v>
      </c>
      <c r="AQ167" s="23"/>
      <c r="AR167" s="30">
        <v>1.9090909090909089</v>
      </c>
      <c r="AS167" s="30">
        <v>2.545454545454545</v>
      </c>
      <c r="AT167" s="30">
        <v>0.54545454545454541</v>
      </c>
      <c r="AU167" s="30">
        <v>2.9090909090909092</v>
      </c>
      <c r="AV167" s="30">
        <v>0.2413793103448276</v>
      </c>
      <c r="AW167" s="30">
        <v>0.32183908045977011</v>
      </c>
      <c r="AX167" s="30">
        <v>6.8965517241379309E-2</v>
      </c>
      <c r="AY167" s="30">
        <v>0.36781609195402298</v>
      </c>
      <c r="AZ167" s="27">
        <v>0.79</v>
      </c>
      <c r="BA167" s="27">
        <v>3.44</v>
      </c>
      <c r="BB167" s="27">
        <v>2.65</v>
      </c>
      <c r="BC167" s="27">
        <v>2.6372727272727272</v>
      </c>
      <c r="BD167">
        <v>2.6372727272727272</v>
      </c>
      <c r="BE167">
        <v>5.967615153519545</v>
      </c>
    </row>
    <row r="168" spans="1:57" x14ac:dyDescent="0.3">
      <c r="A168" s="2" t="s">
        <v>145</v>
      </c>
      <c r="B168" s="15" t="s">
        <v>773</v>
      </c>
      <c r="C168" s="15"/>
      <c r="D168" s="2"/>
      <c r="E168" s="2"/>
      <c r="F168" s="2">
        <v>4.1500000000000004</v>
      </c>
      <c r="G168" s="2" t="s">
        <v>135</v>
      </c>
      <c r="H168" s="11">
        <v>-1</v>
      </c>
      <c r="I168">
        <v>-1</v>
      </c>
      <c r="K168" s="2"/>
      <c r="L168" s="2"/>
      <c r="M168" s="2"/>
      <c r="N168" s="25">
        <v>0</v>
      </c>
      <c r="O168" s="2">
        <v>3.85</v>
      </c>
      <c r="P168" s="2">
        <v>3.85</v>
      </c>
      <c r="Q168" s="2">
        <v>10.95</v>
      </c>
      <c r="R168" s="2" t="s">
        <v>439</v>
      </c>
      <c r="S168" s="2"/>
      <c r="T168" s="25">
        <v>0</v>
      </c>
      <c r="U168" s="25"/>
      <c r="V168" s="25"/>
      <c r="W168" s="2">
        <v>1</v>
      </c>
      <c r="X168" s="2"/>
      <c r="Y168" s="2">
        <v>2</v>
      </c>
      <c r="Z168" s="2"/>
      <c r="AA168" s="2">
        <v>1</v>
      </c>
      <c r="AB168" s="2"/>
      <c r="AC168" s="2"/>
      <c r="AD168" s="2"/>
      <c r="AE168" s="2"/>
      <c r="AF168" s="2"/>
      <c r="AG168" s="2"/>
      <c r="AH168" s="2"/>
      <c r="AI168" s="2"/>
      <c r="AJ168" s="2"/>
      <c r="AO168">
        <v>14</v>
      </c>
      <c r="AP168" s="23">
        <v>0</v>
      </c>
      <c r="AQ168" s="23"/>
      <c r="AR168" s="30">
        <v>1.9090909090909089</v>
      </c>
      <c r="AS168" s="30">
        <v>2.545454545454545</v>
      </c>
      <c r="AT168" s="30">
        <v>0.54545454545454541</v>
      </c>
      <c r="AU168" s="30">
        <v>3.0909090909090908</v>
      </c>
      <c r="AV168" s="30">
        <v>0.2359550561797753</v>
      </c>
      <c r="AW168" s="30">
        <v>0.3146067415730337</v>
      </c>
      <c r="AX168" s="30">
        <v>6.7415730337078636E-2</v>
      </c>
      <c r="AY168" s="30">
        <v>0.38202247191011229</v>
      </c>
      <c r="AZ168" s="27">
        <v>1.17</v>
      </c>
      <c r="BA168" s="27">
        <v>3.44</v>
      </c>
      <c r="BB168" s="27">
        <v>2.27</v>
      </c>
      <c r="BC168" s="27">
        <v>2.7681818181818181</v>
      </c>
      <c r="BD168">
        <v>2.768181818181819</v>
      </c>
      <c r="BE168">
        <v>6.4299203045319091</v>
      </c>
    </row>
    <row r="169" spans="1:57" x14ac:dyDescent="0.3">
      <c r="A169" s="2" t="s">
        <v>146</v>
      </c>
      <c r="B169" s="15" t="s">
        <v>774</v>
      </c>
      <c r="C169" s="15"/>
      <c r="D169" s="2"/>
      <c r="E169" s="2"/>
      <c r="F169" s="2">
        <v>4.25</v>
      </c>
      <c r="G169" s="2" t="s">
        <v>135</v>
      </c>
      <c r="H169" s="11">
        <v>-1</v>
      </c>
      <c r="I169">
        <v>-1</v>
      </c>
      <c r="K169" s="2"/>
      <c r="L169" s="2"/>
      <c r="M169" s="2"/>
      <c r="N169" s="25">
        <v>0</v>
      </c>
      <c r="O169" s="2">
        <v>3.88</v>
      </c>
      <c r="P169" s="2">
        <v>3.88</v>
      </c>
      <c r="Q169" s="2">
        <v>11.54</v>
      </c>
      <c r="R169" s="2" t="s">
        <v>439</v>
      </c>
      <c r="S169" s="2"/>
      <c r="T169" s="25">
        <v>0</v>
      </c>
      <c r="U169" s="27"/>
      <c r="V169" s="27"/>
      <c r="W169" s="2">
        <v>1</v>
      </c>
      <c r="X169" s="2"/>
      <c r="Y169" s="2">
        <v>2</v>
      </c>
      <c r="Z169" s="2"/>
      <c r="AA169" s="2">
        <v>1</v>
      </c>
      <c r="AB169" s="2"/>
      <c r="AC169" s="2"/>
      <c r="AD169" s="2"/>
      <c r="AE169" s="2"/>
      <c r="AF169" s="2"/>
      <c r="AG169" s="2"/>
      <c r="AH169" s="2"/>
      <c r="AI169" s="2"/>
      <c r="AJ169" s="2"/>
      <c r="AO169">
        <v>14</v>
      </c>
      <c r="AP169" s="23">
        <v>0</v>
      </c>
      <c r="AQ169" s="27"/>
      <c r="AR169" s="30">
        <v>1.9090909090909089</v>
      </c>
      <c r="AS169" s="30">
        <v>2.545454545454545</v>
      </c>
      <c r="AT169" s="30">
        <v>0.54545454545454541</v>
      </c>
      <c r="AU169" s="30">
        <v>3.0909090909090908</v>
      </c>
      <c r="AV169" s="30">
        <v>0.2359550561797753</v>
      </c>
      <c r="AW169" s="30">
        <v>0.3146067415730337</v>
      </c>
      <c r="AX169" s="30">
        <v>6.7415730337078636E-2</v>
      </c>
      <c r="AY169" s="30">
        <v>0.38202247191011229</v>
      </c>
      <c r="AZ169" s="27">
        <v>0.93</v>
      </c>
      <c r="BA169" s="27">
        <v>3.44</v>
      </c>
      <c r="BB169" s="27">
        <v>2.5099999999999998</v>
      </c>
      <c r="BC169" s="27">
        <v>2.6527272727272728</v>
      </c>
      <c r="BD169">
        <v>2.6527272727272719</v>
      </c>
      <c r="BE169">
        <v>6.0360098777272722</v>
      </c>
    </row>
    <row r="170" spans="1:57" x14ac:dyDescent="0.3">
      <c r="A170" s="2" t="s">
        <v>13</v>
      </c>
      <c r="B170" s="15" t="s">
        <v>702</v>
      </c>
      <c r="C170" s="15"/>
      <c r="D170" s="2"/>
      <c r="E170" s="2"/>
      <c r="F170" s="2">
        <v>4.25</v>
      </c>
      <c r="G170" s="2" t="s">
        <v>135</v>
      </c>
      <c r="H170" s="11">
        <v>-1</v>
      </c>
      <c r="I170">
        <v>-1</v>
      </c>
      <c r="K170" s="2"/>
      <c r="L170" s="2"/>
      <c r="M170" s="2"/>
      <c r="N170" s="25">
        <v>0</v>
      </c>
      <c r="O170" s="2">
        <v>3.85</v>
      </c>
      <c r="P170" s="2">
        <v>3.85</v>
      </c>
      <c r="Q170" s="2">
        <v>11.3</v>
      </c>
      <c r="R170" s="2" t="s">
        <v>439</v>
      </c>
      <c r="S170" s="2"/>
      <c r="T170" s="25">
        <v>0</v>
      </c>
      <c r="U170" s="27"/>
      <c r="V170" s="27"/>
      <c r="W170" s="2">
        <v>1</v>
      </c>
      <c r="X170" s="2"/>
      <c r="Y170" s="2">
        <v>2</v>
      </c>
      <c r="Z170" s="2"/>
      <c r="AA170" s="2">
        <v>1</v>
      </c>
      <c r="AB170" s="2"/>
      <c r="AC170" s="2"/>
      <c r="AD170" s="2"/>
      <c r="AE170" s="2"/>
      <c r="AF170" s="2"/>
      <c r="AG170" s="2"/>
      <c r="AH170" s="2"/>
      <c r="AI170" s="2"/>
      <c r="AJ170" s="2"/>
      <c r="AO170">
        <v>14</v>
      </c>
      <c r="AP170" s="23">
        <v>0</v>
      </c>
      <c r="AQ170" s="27"/>
      <c r="AR170" s="30">
        <v>1.9090909090909089</v>
      </c>
      <c r="AS170" s="30">
        <v>2.545454545454545</v>
      </c>
      <c r="AT170" s="30">
        <v>0.54545454545454541</v>
      </c>
      <c r="AU170" s="30">
        <v>3.0909090909090908</v>
      </c>
      <c r="AV170" s="30">
        <v>0.2359550561797753</v>
      </c>
      <c r="AW170" s="30">
        <v>0.3146067415730337</v>
      </c>
      <c r="AX170" s="30">
        <v>6.7415730337078636E-2</v>
      </c>
      <c r="AY170" s="30">
        <v>0.38202247191011229</v>
      </c>
      <c r="AZ170" s="27">
        <v>0.82</v>
      </c>
      <c r="BA170" s="27">
        <v>3.44</v>
      </c>
      <c r="BB170" s="27">
        <v>2.62</v>
      </c>
      <c r="BC170" s="27">
        <v>2.642727272727273</v>
      </c>
      <c r="BD170">
        <v>2.642727272727273</v>
      </c>
      <c r="BE170">
        <v>5.9894662913636356</v>
      </c>
    </row>
    <row r="171" spans="1:57" x14ac:dyDescent="0.3">
      <c r="A171" s="2" t="s">
        <v>147</v>
      </c>
      <c r="B171" s="15" t="s">
        <v>775</v>
      </c>
      <c r="C171" s="15"/>
      <c r="D171" s="2"/>
      <c r="E171" s="2"/>
      <c r="F171" s="2">
        <v>4.25</v>
      </c>
      <c r="G171" s="2" t="s">
        <v>135</v>
      </c>
      <c r="H171" s="11">
        <v>-1</v>
      </c>
      <c r="I171">
        <v>-1</v>
      </c>
      <c r="K171" s="2"/>
      <c r="L171" s="2"/>
      <c r="M171" s="2"/>
      <c r="N171" s="25">
        <v>0</v>
      </c>
      <c r="O171" s="2">
        <v>3.76</v>
      </c>
      <c r="P171" s="2">
        <v>3.76</v>
      </c>
      <c r="Q171" s="2">
        <v>11.41</v>
      </c>
      <c r="R171" s="2" t="s">
        <v>439</v>
      </c>
      <c r="S171" s="2"/>
      <c r="T171" s="25">
        <v>0</v>
      </c>
      <c r="U171" s="27"/>
      <c r="V171" s="27"/>
      <c r="W171" s="2">
        <v>1</v>
      </c>
      <c r="X171" s="2"/>
      <c r="Y171" s="2">
        <v>2</v>
      </c>
      <c r="Z171" s="2"/>
      <c r="AA171" s="2">
        <v>1</v>
      </c>
      <c r="AB171" s="2"/>
      <c r="AC171" s="2"/>
      <c r="AD171" s="2"/>
      <c r="AE171" s="2"/>
      <c r="AF171" s="2"/>
      <c r="AG171" s="2"/>
      <c r="AH171" s="2"/>
      <c r="AI171" s="2"/>
      <c r="AJ171" s="2"/>
      <c r="AO171">
        <v>14</v>
      </c>
      <c r="AP171" s="23">
        <v>0</v>
      </c>
      <c r="AQ171" s="27"/>
      <c r="AR171" s="30">
        <v>1.9090909090909089</v>
      </c>
      <c r="AS171" s="30">
        <v>2.545454545454545</v>
      </c>
      <c r="AT171" s="30">
        <v>0.54545454545454541</v>
      </c>
      <c r="AU171" s="30">
        <v>3.0909090909090908</v>
      </c>
      <c r="AV171" s="30">
        <v>0.2359550561797753</v>
      </c>
      <c r="AW171" s="30">
        <v>0.3146067415730337</v>
      </c>
      <c r="AX171" s="30">
        <v>6.7415730337078636E-2</v>
      </c>
      <c r="AY171" s="30">
        <v>0.38202247191011229</v>
      </c>
      <c r="AZ171" s="27">
        <v>0.79</v>
      </c>
      <c r="BA171" s="27">
        <v>3.44</v>
      </c>
      <c r="BB171" s="27">
        <v>2.65</v>
      </c>
      <c r="BC171" s="27">
        <v>2.64</v>
      </c>
      <c r="BD171">
        <v>2.64</v>
      </c>
      <c r="BE171">
        <v>5.9759431853377274</v>
      </c>
    </row>
    <row r="172" spans="1:57" x14ac:dyDescent="0.3">
      <c r="A172" s="2" t="s">
        <v>148</v>
      </c>
      <c r="B172" s="15" t="s">
        <v>776</v>
      </c>
      <c r="C172" s="15"/>
      <c r="D172" s="2"/>
      <c r="E172" s="2"/>
      <c r="F172" s="2">
        <v>3.2</v>
      </c>
      <c r="G172" s="2" t="s">
        <v>149</v>
      </c>
      <c r="H172" s="11" t="s">
        <v>581</v>
      </c>
      <c r="I172" t="s">
        <v>657</v>
      </c>
      <c r="K172" s="2"/>
      <c r="L172" s="2"/>
      <c r="M172" s="2"/>
      <c r="N172" s="25">
        <v>1</v>
      </c>
      <c r="O172" s="2">
        <v>3.85</v>
      </c>
      <c r="P172" s="2">
        <v>3.85</v>
      </c>
      <c r="Q172" s="2">
        <v>28.361999999999998</v>
      </c>
      <c r="R172" s="2" t="s">
        <v>440</v>
      </c>
      <c r="S172" s="2"/>
      <c r="T172" s="25">
        <v>14.183127929999999</v>
      </c>
      <c r="U172" s="27">
        <v>14.183127929999999</v>
      </c>
      <c r="V172" s="27">
        <v>14.183127929999999</v>
      </c>
      <c r="W172" s="2">
        <v>1</v>
      </c>
      <c r="X172" s="2"/>
      <c r="Y172" s="2"/>
      <c r="Z172" s="2"/>
      <c r="AA172" s="2">
        <v>1</v>
      </c>
      <c r="AB172" s="2"/>
      <c r="AC172" s="2"/>
      <c r="AD172" s="2"/>
      <c r="AE172" s="2"/>
      <c r="AF172" s="2">
        <v>1</v>
      </c>
      <c r="AG172" s="2"/>
      <c r="AH172" s="2"/>
      <c r="AI172" s="2"/>
      <c r="AJ172" s="2"/>
      <c r="AO172">
        <v>20</v>
      </c>
      <c r="AP172" s="23">
        <v>215.8165104701838</v>
      </c>
      <c r="AQ172" s="27">
        <v>9.2671315815585423E-2</v>
      </c>
      <c r="AR172" s="30">
        <v>1.9375</v>
      </c>
      <c r="AS172" s="30">
        <v>2.5</v>
      </c>
      <c r="AT172" s="30">
        <v>0.5625</v>
      </c>
      <c r="AU172" s="30">
        <v>2.625</v>
      </c>
      <c r="AV172" s="30">
        <v>0.25409836065573771</v>
      </c>
      <c r="AW172" s="30">
        <v>0.32786885245901642</v>
      </c>
      <c r="AX172" s="30">
        <v>7.3770491803278687E-2</v>
      </c>
      <c r="AY172" s="30">
        <v>0.34426229508196721</v>
      </c>
      <c r="AZ172" s="27">
        <v>0.98</v>
      </c>
      <c r="BA172" s="27">
        <v>3.44</v>
      </c>
      <c r="BB172" s="27">
        <v>2.46</v>
      </c>
      <c r="BC172" s="27">
        <v>2.6175000000000002</v>
      </c>
      <c r="BD172">
        <v>2.6175000000000002</v>
      </c>
      <c r="BE172">
        <v>6.0217141611250007</v>
      </c>
    </row>
    <row r="173" spans="1:57" x14ac:dyDescent="0.3">
      <c r="A173" s="2" t="s">
        <v>63</v>
      </c>
      <c r="B173" s="15" t="s">
        <v>777</v>
      </c>
      <c r="C173" s="15"/>
      <c r="D173" s="2"/>
      <c r="E173" s="2"/>
      <c r="F173" s="2">
        <v>3.5</v>
      </c>
      <c r="G173" s="2" t="s">
        <v>150</v>
      </c>
      <c r="H173" s="11">
        <v>-1</v>
      </c>
      <c r="I173">
        <v>-1</v>
      </c>
      <c r="J173" t="s">
        <v>1148</v>
      </c>
      <c r="K173" s="2"/>
      <c r="L173" s="2"/>
      <c r="M173" s="2"/>
      <c r="N173" s="25">
        <v>0</v>
      </c>
      <c r="O173" s="2"/>
      <c r="P173" s="2"/>
      <c r="Q173" s="2"/>
      <c r="R173" s="2"/>
      <c r="S173" s="2"/>
      <c r="T173" s="25">
        <v>0</v>
      </c>
      <c r="U173" s="25"/>
      <c r="V173" s="25"/>
      <c r="W173" s="2">
        <v>1</v>
      </c>
      <c r="X173" s="2"/>
      <c r="Y173" s="2"/>
      <c r="Z173" s="2">
        <v>50</v>
      </c>
      <c r="AA173" s="2">
        <v>1</v>
      </c>
      <c r="AB173" s="2"/>
      <c r="AC173" s="2"/>
      <c r="AD173" s="2"/>
      <c r="AE173" s="2"/>
      <c r="AF173" s="2"/>
      <c r="AG173" s="2"/>
      <c r="AH173" s="2"/>
      <c r="AI173" s="2"/>
      <c r="AJ173" s="2"/>
      <c r="AO173">
        <v>20</v>
      </c>
      <c r="AP173" s="23">
        <v>0</v>
      </c>
      <c r="AQ173" s="23"/>
      <c r="AR173" s="30">
        <v>1.75</v>
      </c>
      <c r="AS173" s="30">
        <v>2.5</v>
      </c>
      <c r="AT173" s="30">
        <v>0.75</v>
      </c>
      <c r="AU173" s="30">
        <v>0</v>
      </c>
      <c r="AV173" s="30">
        <v>0.35</v>
      </c>
      <c r="AW173" s="30">
        <v>0.5</v>
      </c>
      <c r="AX173" s="30">
        <v>0.15</v>
      </c>
      <c r="AY173" s="30">
        <v>0</v>
      </c>
      <c r="AZ173" s="27">
        <v>1</v>
      </c>
      <c r="BA173" s="27">
        <v>3.44</v>
      </c>
      <c r="BB173" s="27">
        <v>2.44</v>
      </c>
      <c r="BC173" s="27">
        <v>2.7124999999999999</v>
      </c>
      <c r="BD173">
        <v>2.7124999999999999</v>
      </c>
      <c r="BE173">
        <v>6.264025610615688</v>
      </c>
    </row>
    <row r="174" spans="1:57" x14ac:dyDescent="0.3">
      <c r="A174" s="2" t="s">
        <v>63</v>
      </c>
      <c r="B174" s="15" t="s">
        <v>777</v>
      </c>
      <c r="C174" s="15"/>
      <c r="D174" s="2"/>
      <c r="E174" s="2"/>
      <c r="F174" s="2">
        <v>3.5</v>
      </c>
      <c r="G174" s="2" t="s">
        <v>152</v>
      </c>
      <c r="H174" s="11">
        <v>-1</v>
      </c>
      <c r="I174">
        <v>-1</v>
      </c>
      <c r="J174" t="s">
        <v>1148</v>
      </c>
      <c r="K174" s="2"/>
      <c r="L174" s="2"/>
      <c r="M174" s="2"/>
      <c r="N174" s="25">
        <v>0</v>
      </c>
      <c r="O174" s="2">
        <v>3.85</v>
      </c>
      <c r="P174" s="2">
        <v>3.85</v>
      </c>
      <c r="Q174" s="2">
        <v>29.296700000000001</v>
      </c>
      <c r="R174" s="2" t="s">
        <v>523</v>
      </c>
      <c r="T174" s="25">
        <v>0</v>
      </c>
      <c r="U174" s="25"/>
      <c r="V174" s="25"/>
      <c r="W174" s="2">
        <v>1</v>
      </c>
      <c r="X174" s="2"/>
      <c r="Y174" s="2"/>
      <c r="Z174" s="2">
        <v>50</v>
      </c>
      <c r="AA174" s="2">
        <v>1</v>
      </c>
      <c r="AB174" s="2"/>
      <c r="AC174" s="2"/>
      <c r="AD174" s="2"/>
      <c r="AE174" s="2">
        <v>1</v>
      </c>
      <c r="AF174" s="2">
        <v>1</v>
      </c>
      <c r="AG174" s="2">
        <v>1</v>
      </c>
      <c r="AH174" s="2"/>
      <c r="AI174" s="2"/>
      <c r="AJ174" s="2"/>
      <c r="AO174">
        <v>20</v>
      </c>
      <c r="AP174" s="23">
        <v>0</v>
      </c>
      <c r="AQ174" s="23"/>
      <c r="AR174" s="30">
        <v>1.75</v>
      </c>
      <c r="AS174" s="30">
        <v>2.5</v>
      </c>
      <c r="AT174" s="30">
        <v>0.75</v>
      </c>
      <c r="AU174" s="30">
        <v>0</v>
      </c>
      <c r="AV174" s="30">
        <v>0.35</v>
      </c>
      <c r="AW174" s="30">
        <v>0.5</v>
      </c>
      <c r="AX174" s="30">
        <v>0.15</v>
      </c>
      <c r="AY174" s="30">
        <v>0</v>
      </c>
      <c r="AZ174" s="27">
        <v>1</v>
      </c>
      <c r="BA174" s="27">
        <v>3.44</v>
      </c>
      <c r="BB174" s="27">
        <v>2.44</v>
      </c>
      <c r="BC174" s="27">
        <v>2.7124999999999999</v>
      </c>
      <c r="BD174">
        <v>2.7124999999999999</v>
      </c>
      <c r="BE174">
        <v>6.264025610615688</v>
      </c>
    </row>
    <row r="175" spans="1:57" x14ac:dyDescent="0.3">
      <c r="A175" s="2" t="s">
        <v>151</v>
      </c>
      <c r="B175" s="15" t="s">
        <v>778</v>
      </c>
      <c r="C175" s="15"/>
      <c r="D175" s="2"/>
      <c r="E175" s="2"/>
      <c r="F175" s="2">
        <v>3.3</v>
      </c>
      <c r="G175" s="2" t="s">
        <v>152</v>
      </c>
      <c r="H175" s="11">
        <v>-1</v>
      </c>
      <c r="I175">
        <v>-1</v>
      </c>
      <c r="K175" s="2"/>
      <c r="L175" s="2"/>
      <c r="M175" s="2"/>
      <c r="N175" s="25">
        <v>0</v>
      </c>
      <c r="O175" s="2">
        <v>3.89</v>
      </c>
      <c r="P175" s="2">
        <v>3.89</v>
      </c>
      <c r="Q175" s="2">
        <v>33.299999999999997</v>
      </c>
      <c r="R175" s="2" t="s">
        <v>523</v>
      </c>
      <c r="S175" s="2"/>
      <c r="T175" s="25">
        <v>0</v>
      </c>
      <c r="U175" s="25"/>
      <c r="V175" s="25"/>
      <c r="W175" s="2">
        <v>1</v>
      </c>
      <c r="X175" s="2"/>
      <c r="Y175" s="2"/>
      <c r="Z175" s="2">
        <v>56</v>
      </c>
      <c r="AA175" s="2">
        <v>1</v>
      </c>
      <c r="AB175" s="2"/>
      <c r="AC175" s="2"/>
      <c r="AD175" s="2"/>
      <c r="AE175" s="2">
        <v>1</v>
      </c>
      <c r="AF175" s="2">
        <v>1</v>
      </c>
      <c r="AG175" s="2">
        <v>1</v>
      </c>
      <c r="AH175" s="2"/>
      <c r="AI175" s="2"/>
      <c r="AJ175" s="2"/>
      <c r="AO175">
        <v>20</v>
      </c>
      <c r="AP175" s="23">
        <v>0</v>
      </c>
      <c r="AQ175" s="23"/>
      <c r="AR175" s="30">
        <v>1.75</v>
      </c>
      <c r="AS175" s="30">
        <v>2.5</v>
      </c>
      <c r="AT175" s="30">
        <v>0.75</v>
      </c>
      <c r="AU175" s="30">
        <v>0</v>
      </c>
      <c r="AV175" s="30">
        <v>0.35</v>
      </c>
      <c r="AW175" s="30">
        <v>0.5</v>
      </c>
      <c r="AX175" s="30">
        <v>0.15</v>
      </c>
      <c r="AY175" s="30">
        <v>0</v>
      </c>
      <c r="AZ175" s="27">
        <v>0.95</v>
      </c>
      <c r="BA175" s="27">
        <v>3.44</v>
      </c>
      <c r="BB175" s="27">
        <v>2.4900000000000002</v>
      </c>
      <c r="BC175" s="27">
        <v>2.7062499999999998</v>
      </c>
      <c r="BD175">
        <v>2.7062499999999998</v>
      </c>
      <c r="BE175">
        <v>6.2396022968656872</v>
      </c>
    </row>
    <row r="176" spans="1:57" x14ac:dyDescent="0.3">
      <c r="A176" s="2" t="s">
        <v>153</v>
      </c>
      <c r="B176" s="15" t="s">
        <v>779</v>
      </c>
      <c r="C176" s="15"/>
      <c r="D176" s="2"/>
      <c r="E176" s="2"/>
      <c r="F176" s="2">
        <v>3.23</v>
      </c>
      <c r="G176" s="2" t="s">
        <v>152</v>
      </c>
      <c r="H176" s="11" t="s">
        <v>582</v>
      </c>
      <c r="I176">
        <v>-1</v>
      </c>
      <c r="J176" t="s">
        <v>1170</v>
      </c>
      <c r="K176" s="2"/>
      <c r="L176" s="2"/>
      <c r="M176" s="2"/>
      <c r="N176" s="25">
        <v>1</v>
      </c>
      <c r="O176" s="2">
        <v>3.89</v>
      </c>
      <c r="P176" s="2">
        <v>3.89</v>
      </c>
      <c r="Q176" s="2">
        <v>21.29</v>
      </c>
      <c r="R176" s="2" t="s">
        <v>523</v>
      </c>
      <c r="S176" s="2"/>
      <c r="T176" s="25">
        <v>3.9263319999999999</v>
      </c>
      <c r="U176" s="25">
        <v>3.9263319999999999</v>
      </c>
      <c r="V176" s="25">
        <v>10.74639</v>
      </c>
      <c r="W176" s="2">
        <v>1</v>
      </c>
      <c r="X176" s="2"/>
      <c r="Y176" s="2"/>
      <c r="Z176" s="2">
        <v>68</v>
      </c>
      <c r="AA176" s="2">
        <v>1</v>
      </c>
      <c r="AB176" s="2"/>
      <c r="AC176" s="2"/>
      <c r="AD176" s="2"/>
      <c r="AE176" s="2">
        <v>1</v>
      </c>
      <c r="AF176" s="2">
        <v>1</v>
      </c>
      <c r="AG176" s="2">
        <v>1</v>
      </c>
      <c r="AH176" s="2"/>
      <c r="AI176" s="2"/>
      <c r="AJ176" s="2"/>
      <c r="AO176">
        <v>14</v>
      </c>
      <c r="AP176" s="23">
        <v>165.66723991337099</v>
      </c>
      <c r="AQ176" s="23">
        <v>8.4506749839743392E-2</v>
      </c>
      <c r="AR176" s="30">
        <v>1.7272727272727271</v>
      </c>
      <c r="AS176" s="30">
        <v>2.545454545454545</v>
      </c>
      <c r="AT176" s="30">
        <v>0.81818181818181823</v>
      </c>
      <c r="AU176" s="30">
        <v>0</v>
      </c>
      <c r="AV176" s="30">
        <v>0.3392857142857143</v>
      </c>
      <c r="AW176" s="30">
        <v>0.5</v>
      </c>
      <c r="AX176" s="30">
        <v>0.1607142857142857</v>
      </c>
      <c r="AY176" s="30">
        <v>0</v>
      </c>
      <c r="AZ176" s="27">
        <v>1.1000000000000001</v>
      </c>
      <c r="BA176" s="27">
        <v>3.44</v>
      </c>
      <c r="BB176" s="27">
        <v>2.34</v>
      </c>
      <c r="BC176" s="27">
        <v>2.78</v>
      </c>
      <c r="BD176">
        <v>2.78</v>
      </c>
      <c r="BE176">
        <v>6.4270052227137269</v>
      </c>
    </row>
    <row r="177" spans="1:57" x14ac:dyDescent="0.3">
      <c r="A177" s="2" t="s">
        <v>7</v>
      </c>
      <c r="B177" s="15" t="s">
        <v>696</v>
      </c>
      <c r="C177" s="15"/>
      <c r="D177" s="2"/>
      <c r="E177" s="2"/>
      <c r="F177" s="2">
        <v>3.47</v>
      </c>
      <c r="G177" s="2" t="s">
        <v>154</v>
      </c>
      <c r="H177" s="11">
        <v>-1</v>
      </c>
      <c r="I177">
        <v>-1</v>
      </c>
      <c r="K177" s="2"/>
      <c r="L177" s="2"/>
      <c r="M177" s="2"/>
      <c r="N177" s="25">
        <v>0</v>
      </c>
      <c r="O177" s="2">
        <v>7.8209999999999997</v>
      </c>
      <c r="P177" s="2">
        <v>7.7649999999999997</v>
      </c>
      <c r="Q177" s="2">
        <v>30.08</v>
      </c>
      <c r="R177" t="s">
        <v>495</v>
      </c>
      <c r="T177" s="25">
        <v>0</v>
      </c>
      <c r="U177" s="27"/>
      <c r="V177" s="27"/>
      <c r="W177" s="2">
        <v>1</v>
      </c>
      <c r="X177" t="s">
        <v>493</v>
      </c>
      <c r="Y177" s="2"/>
      <c r="Z177" s="2"/>
      <c r="AA177" s="2">
        <v>1</v>
      </c>
      <c r="AB177" s="2"/>
      <c r="AC177" s="2"/>
      <c r="AD177" s="2"/>
      <c r="AE177" s="2"/>
      <c r="AF177" s="2"/>
      <c r="AG177" s="2">
        <v>1</v>
      </c>
      <c r="AH177" s="2"/>
      <c r="AI177" s="2"/>
      <c r="AJ177" s="2"/>
      <c r="AO177">
        <v>20</v>
      </c>
      <c r="AP177" s="23">
        <v>0</v>
      </c>
      <c r="AQ177" s="27"/>
      <c r="AR177" s="30">
        <v>1.75</v>
      </c>
      <c r="AS177" s="30">
        <v>2.5</v>
      </c>
      <c r="AT177" s="30">
        <v>0.75</v>
      </c>
      <c r="AU177" s="30">
        <v>0</v>
      </c>
      <c r="AV177" s="30">
        <v>0.35</v>
      </c>
      <c r="AW177" s="30">
        <v>0.5</v>
      </c>
      <c r="AX177" s="30">
        <v>0.15</v>
      </c>
      <c r="AY177" s="30">
        <v>0</v>
      </c>
      <c r="AZ177" s="27">
        <v>0.82</v>
      </c>
      <c r="BA177" s="27">
        <v>3.44</v>
      </c>
      <c r="BB177" s="27">
        <v>2.62</v>
      </c>
      <c r="BC177" s="27">
        <v>2.62</v>
      </c>
      <c r="BD177">
        <v>2.62</v>
      </c>
      <c r="BE177">
        <v>5.9423863675000002</v>
      </c>
    </row>
    <row r="178" spans="1:57" x14ac:dyDescent="0.3">
      <c r="A178" s="2" t="s">
        <v>155</v>
      </c>
      <c r="B178" s="15" t="s">
        <v>780</v>
      </c>
      <c r="C178" s="15"/>
      <c r="D178" s="2"/>
      <c r="E178" s="2"/>
      <c r="F178" s="2">
        <v>3.76</v>
      </c>
      <c r="G178" s="2" t="s">
        <v>154</v>
      </c>
      <c r="H178" s="11">
        <v>-1</v>
      </c>
      <c r="I178">
        <v>-1</v>
      </c>
      <c r="K178" s="2"/>
      <c r="L178" s="2"/>
      <c r="M178" s="2"/>
      <c r="N178" s="25">
        <v>0</v>
      </c>
      <c r="O178" s="2">
        <v>7.8209999999999997</v>
      </c>
      <c r="P178" s="2">
        <v>7.7649999999999997</v>
      </c>
      <c r="Q178" s="2">
        <v>30.96</v>
      </c>
      <c r="R178" t="s">
        <v>495</v>
      </c>
      <c r="T178" s="25">
        <v>0</v>
      </c>
      <c r="U178" s="27"/>
      <c r="V178" s="27"/>
      <c r="W178" s="2">
        <v>1</v>
      </c>
      <c r="X178" s="2"/>
      <c r="Y178" s="2"/>
      <c r="Z178" s="2"/>
      <c r="AA178" s="2">
        <v>1</v>
      </c>
      <c r="AB178" s="2"/>
      <c r="AC178" s="2"/>
      <c r="AD178" s="2"/>
      <c r="AE178" s="2"/>
      <c r="AF178" s="2"/>
      <c r="AG178" s="2">
        <v>1</v>
      </c>
      <c r="AH178" s="2"/>
      <c r="AI178" s="2"/>
      <c r="AJ178" s="2"/>
      <c r="AO178">
        <v>20</v>
      </c>
      <c r="AP178" s="23">
        <v>0</v>
      </c>
      <c r="AQ178" s="27"/>
      <c r="AR178" s="30">
        <v>1.8125</v>
      </c>
      <c r="AS178" s="30">
        <v>2.5</v>
      </c>
      <c r="AT178" s="30">
        <v>0.6875</v>
      </c>
      <c r="AU178" s="30">
        <v>0.875</v>
      </c>
      <c r="AV178" s="30">
        <v>0.30851063829787229</v>
      </c>
      <c r="AW178" s="30">
        <v>0.42553191489361702</v>
      </c>
      <c r="AX178" s="30">
        <v>0.1170212765957447</v>
      </c>
      <c r="AY178" s="30">
        <v>0.14893617021276601</v>
      </c>
      <c r="AZ178" s="27">
        <v>0.82</v>
      </c>
      <c r="BA178" s="27">
        <v>3.44</v>
      </c>
      <c r="BB178" s="27">
        <v>2.62</v>
      </c>
      <c r="BC178" s="27">
        <v>2.61375</v>
      </c>
      <c r="BD178">
        <v>2.61375</v>
      </c>
      <c r="BE178">
        <v>5.9485249299999996</v>
      </c>
    </row>
    <row r="179" spans="1:57" x14ac:dyDescent="0.3">
      <c r="A179" s="2" t="s">
        <v>156</v>
      </c>
      <c r="B179" s="15" t="s">
        <v>781</v>
      </c>
      <c r="C179" s="15"/>
      <c r="D179" s="2"/>
      <c r="E179" s="2"/>
      <c r="F179" s="2">
        <v>3.76</v>
      </c>
      <c r="G179" s="2" t="s">
        <v>154</v>
      </c>
      <c r="H179" s="11">
        <v>-1</v>
      </c>
      <c r="I179">
        <v>-1</v>
      </c>
      <c r="K179" s="2"/>
      <c r="L179" s="2"/>
      <c r="M179" s="2"/>
      <c r="N179" s="25">
        <v>0</v>
      </c>
      <c r="O179" s="2">
        <v>7.8209999999999997</v>
      </c>
      <c r="P179" s="2">
        <v>7.7649999999999997</v>
      </c>
      <c r="Q179" s="2">
        <v>29.84</v>
      </c>
      <c r="R179" t="s">
        <v>495</v>
      </c>
      <c r="T179" s="25">
        <v>0</v>
      </c>
      <c r="U179" s="27"/>
      <c r="V179" s="27"/>
      <c r="W179" s="2">
        <v>1</v>
      </c>
      <c r="X179" s="2"/>
      <c r="Y179" s="2"/>
      <c r="Z179" s="2"/>
      <c r="AA179" s="2">
        <v>1</v>
      </c>
      <c r="AB179" s="2"/>
      <c r="AC179" s="2"/>
      <c r="AD179" s="2"/>
      <c r="AE179" s="2"/>
      <c r="AF179" s="2"/>
      <c r="AG179" s="2">
        <v>1</v>
      </c>
      <c r="AH179" s="2"/>
      <c r="AI179" s="2"/>
      <c r="AJ179" s="2"/>
      <c r="AO179">
        <v>20</v>
      </c>
      <c r="AP179" s="23">
        <v>0</v>
      </c>
      <c r="AQ179" s="27"/>
      <c r="AR179" s="30">
        <v>1.8666666666666669</v>
      </c>
      <c r="AS179" s="30">
        <v>2.666666666666667</v>
      </c>
      <c r="AT179" s="30">
        <v>0.46666666666666667</v>
      </c>
      <c r="AU179" s="30">
        <v>0.93333333333333335</v>
      </c>
      <c r="AV179" s="30">
        <v>0.3146067415730337</v>
      </c>
      <c r="AW179" s="30">
        <v>0.44943820224719089</v>
      </c>
      <c r="AX179" s="30">
        <v>7.8651685393258425E-2</v>
      </c>
      <c r="AY179" s="30">
        <v>0.15730337078651679</v>
      </c>
      <c r="AZ179" s="27">
        <v>0.82</v>
      </c>
      <c r="BA179" s="27">
        <v>3.44</v>
      </c>
      <c r="BB179" s="27">
        <v>2.62</v>
      </c>
      <c r="BC179" s="27">
        <v>2.6813333333333329</v>
      </c>
      <c r="BD179">
        <v>2.6813333333333329</v>
      </c>
      <c r="BE179">
        <v>6.0892180253333326</v>
      </c>
    </row>
    <row r="180" spans="1:57" x14ac:dyDescent="0.3">
      <c r="A180" s="2" t="s">
        <v>157</v>
      </c>
      <c r="B180" s="15" t="s">
        <v>782</v>
      </c>
      <c r="C180" s="15"/>
      <c r="D180" s="2"/>
      <c r="E180" s="2"/>
      <c r="F180" s="2">
        <v>3.91</v>
      </c>
      <c r="G180" s="2" t="s">
        <v>154</v>
      </c>
      <c r="H180" s="11">
        <v>-1</v>
      </c>
      <c r="I180">
        <v>-1</v>
      </c>
      <c r="K180" s="2"/>
      <c r="L180" s="2"/>
      <c r="M180" s="2"/>
      <c r="N180" s="25">
        <v>0</v>
      </c>
      <c r="O180" s="2">
        <v>7.8209999999999997</v>
      </c>
      <c r="P180" s="2">
        <v>7.7649999999999997</v>
      </c>
      <c r="Q180" s="2">
        <v>30.08</v>
      </c>
      <c r="R180" t="s">
        <v>495</v>
      </c>
      <c r="T180" s="25">
        <v>0</v>
      </c>
      <c r="U180" s="27"/>
      <c r="V180" s="27"/>
      <c r="W180" s="2">
        <v>1</v>
      </c>
      <c r="X180" s="2"/>
      <c r="Y180" s="2"/>
      <c r="Z180" s="2"/>
      <c r="AA180" s="2">
        <v>1</v>
      </c>
      <c r="AB180" s="2"/>
      <c r="AC180" s="2"/>
      <c r="AD180" s="2"/>
      <c r="AE180" s="2"/>
      <c r="AF180" s="2"/>
      <c r="AG180" s="2">
        <v>1</v>
      </c>
      <c r="AH180" s="2"/>
      <c r="AI180" s="2"/>
      <c r="AJ180" s="2"/>
      <c r="AO180">
        <v>20</v>
      </c>
      <c r="AP180" s="23">
        <v>0</v>
      </c>
      <c r="AQ180" s="27"/>
      <c r="AR180" s="30">
        <v>1.875</v>
      </c>
      <c r="AS180" s="30">
        <v>2.5</v>
      </c>
      <c r="AT180" s="30">
        <v>0.625</v>
      </c>
      <c r="AU180" s="30">
        <v>1.75</v>
      </c>
      <c r="AV180" s="30">
        <v>0.27777777777777779</v>
      </c>
      <c r="AW180" s="30">
        <v>0.37037037037037029</v>
      </c>
      <c r="AX180" s="30">
        <v>9.2592592592592587E-2</v>
      </c>
      <c r="AY180" s="30">
        <v>0.25925925925925919</v>
      </c>
      <c r="AZ180" s="27">
        <v>0.82</v>
      </c>
      <c r="BA180" s="27">
        <v>3.44</v>
      </c>
      <c r="BB180" s="27">
        <v>2.62</v>
      </c>
      <c r="BC180" s="27">
        <v>2.6074999999999999</v>
      </c>
      <c r="BD180">
        <v>2.6074999999999999</v>
      </c>
      <c r="BE180">
        <v>5.9546634925000008</v>
      </c>
    </row>
    <row r="181" spans="1:57" x14ac:dyDescent="0.3">
      <c r="A181" s="2" t="s">
        <v>158</v>
      </c>
      <c r="B181" s="15" t="s">
        <v>783</v>
      </c>
      <c r="C181" s="15"/>
      <c r="D181" s="2"/>
      <c r="E181" s="2"/>
      <c r="F181" s="2">
        <v>4.29</v>
      </c>
      <c r="G181" s="2" t="s">
        <v>154</v>
      </c>
      <c r="H181" s="11">
        <v>-1</v>
      </c>
      <c r="I181">
        <v>-1</v>
      </c>
      <c r="K181" s="2"/>
      <c r="L181" s="2"/>
      <c r="M181" s="2"/>
      <c r="N181" s="25">
        <v>0</v>
      </c>
      <c r="O181" s="2">
        <v>7.8440000000000003</v>
      </c>
      <c r="P181" s="2">
        <v>7.7690000000000001</v>
      </c>
      <c r="Q181" s="2">
        <v>29.72</v>
      </c>
      <c r="R181" t="s">
        <v>495</v>
      </c>
      <c r="T181" s="25">
        <v>0</v>
      </c>
      <c r="U181" s="27"/>
      <c r="V181" s="27"/>
      <c r="W181" s="2">
        <v>1</v>
      </c>
      <c r="X181" t="s">
        <v>494</v>
      </c>
      <c r="Y181" s="2"/>
      <c r="Z181" s="2"/>
      <c r="AA181" s="2">
        <v>1</v>
      </c>
      <c r="AB181" s="2"/>
      <c r="AC181" s="2"/>
      <c r="AD181" s="2"/>
      <c r="AE181" s="2"/>
      <c r="AF181" s="2"/>
      <c r="AG181" s="2">
        <v>1</v>
      </c>
      <c r="AH181" s="2"/>
      <c r="AI181" s="2"/>
      <c r="AJ181" s="2"/>
      <c r="AO181">
        <v>20</v>
      </c>
      <c r="AP181" s="23">
        <v>0</v>
      </c>
      <c r="AQ181" s="27"/>
      <c r="AR181" s="30">
        <v>1.9375</v>
      </c>
      <c r="AS181" s="30">
        <v>2.5</v>
      </c>
      <c r="AT181" s="30">
        <v>0.5625</v>
      </c>
      <c r="AU181" s="30">
        <v>2.625</v>
      </c>
      <c r="AV181" s="30">
        <v>0.25409836065573771</v>
      </c>
      <c r="AW181" s="30">
        <v>0.32786885245901642</v>
      </c>
      <c r="AX181" s="30">
        <v>7.3770491803278687E-2</v>
      </c>
      <c r="AY181" s="30">
        <v>0.34426229508196721</v>
      </c>
      <c r="AZ181" s="27">
        <v>0.82</v>
      </c>
      <c r="BA181" s="27">
        <v>3.44</v>
      </c>
      <c r="BB181" s="27">
        <v>2.62</v>
      </c>
      <c r="BC181" s="27">
        <v>2.6012499999999998</v>
      </c>
      <c r="BD181">
        <v>2.6012499999999998</v>
      </c>
      <c r="BE181">
        <v>5.9608020550000003</v>
      </c>
    </row>
    <row r="182" spans="1:57" x14ac:dyDescent="0.3">
      <c r="A182" s="2" t="s">
        <v>151</v>
      </c>
      <c r="B182" s="15" t="s">
        <v>778</v>
      </c>
      <c r="C182" s="15"/>
      <c r="D182" s="2"/>
      <c r="E182" s="2"/>
      <c r="F182" s="2">
        <v>3.5</v>
      </c>
      <c r="G182" s="2" t="s">
        <v>154</v>
      </c>
      <c r="H182" s="11">
        <v>-1</v>
      </c>
      <c r="I182">
        <v>-1</v>
      </c>
      <c r="K182" s="2"/>
      <c r="L182" s="2"/>
      <c r="M182" s="2"/>
      <c r="N182" s="25">
        <v>0</v>
      </c>
      <c r="O182" s="2">
        <f>3.907*2</f>
        <v>7.8140000000000001</v>
      </c>
      <c r="P182" s="2">
        <f>3.907*2</f>
        <v>7.8140000000000001</v>
      </c>
      <c r="Q182" s="2">
        <v>33.06</v>
      </c>
      <c r="R182" s="2"/>
      <c r="S182" s="2"/>
      <c r="T182" s="25">
        <v>0</v>
      </c>
      <c r="U182" s="27"/>
      <c r="V182" s="27"/>
      <c r="W182" s="2">
        <v>1</v>
      </c>
      <c r="X182" s="2"/>
      <c r="Y182" s="2"/>
      <c r="Z182" s="2"/>
      <c r="AA182" s="2">
        <v>1</v>
      </c>
      <c r="AB182" s="2"/>
      <c r="AC182" s="2"/>
      <c r="AD182" s="2"/>
      <c r="AE182" s="2"/>
      <c r="AF182" s="2"/>
      <c r="AG182" s="2">
        <v>1</v>
      </c>
      <c r="AH182" s="2"/>
      <c r="AI182" s="2"/>
      <c r="AJ182" s="2"/>
      <c r="AO182">
        <v>20</v>
      </c>
      <c r="AP182" s="23">
        <v>0</v>
      </c>
      <c r="AQ182" s="27"/>
      <c r="AR182" s="30">
        <v>1.75</v>
      </c>
      <c r="AS182" s="30">
        <v>2.5</v>
      </c>
      <c r="AT182" s="30">
        <v>0.75</v>
      </c>
      <c r="AU182" s="30">
        <v>0</v>
      </c>
      <c r="AV182" s="30">
        <v>0.35</v>
      </c>
      <c r="AW182" s="30">
        <v>0.5</v>
      </c>
      <c r="AX182" s="30">
        <v>0.15</v>
      </c>
      <c r="AY182" s="30">
        <v>0</v>
      </c>
      <c r="AZ182" s="27">
        <v>0.95</v>
      </c>
      <c r="BA182" s="27">
        <v>3.44</v>
      </c>
      <c r="BB182" s="27">
        <v>2.4900000000000002</v>
      </c>
      <c r="BC182" s="27">
        <v>2.7062499999999998</v>
      </c>
      <c r="BD182">
        <v>2.7062499999999998</v>
      </c>
      <c r="BE182">
        <v>6.2396022968656872</v>
      </c>
    </row>
    <row r="183" spans="1:57" x14ac:dyDescent="0.3">
      <c r="A183" s="2" t="s">
        <v>159</v>
      </c>
      <c r="B183" s="15" t="s">
        <v>784</v>
      </c>
      <c r="C183" s="15"/>
      <c r="D183" s="2"/>
      <c r="E183" s="2"/>
      <c r="F183" s="2">
        <v>3.77</v>
      </c>
      <c r="G183" s="2" t="s">
        <v>154</v>
      </c>
      <c r="H183" s="11">
        <v>-1</v>
      </c>
      <c r="I183">
        <v>-1</v>
      </c>
      <c r="K183" s="2"/>
      <c r="L183" s="2"/>
      <c r="M183" s="2"/>
      <c r="N183" s="25">
        <v>0</v>
      </c>
      <c r="O183" s="2">
        <f t="shared" ref="O183:P186" si="0">3.907*2</f>
        <v>7.8140000000000001</v>
      </c>
      <c r="P183" s="2">
        <f t="shared" si="0"/>
        <v>7.8140000000000001</v>
      </c>
      <c r="Q183" s="2">
        <v>32.86</v>
      </c>
      <c r="R183" s="2"/>
      <c r="S183" s="2"/>
      <c r="T183" s="25">
        <v>0</v>
      </c>
      <c r="U183" s="27"/>
      <c r="V183" s="27"/>
      <c r="W183" s="2">
        <v>1</v>
      </c>
      <c r="X183" s="2"/>
      <c r="Y183" s="2"/>
      <c r="Z183" s="2"/>
      <c r="AA183" s="2">
        <v>1</v>
      </c>
      <c r="AB183" s="2"/>
      <c r="AC183" s="2"/>
      <c r="AD183" s="2"/>
      <c r="AE183" s="2"/>
      <c r="AF183" s="2"/>
      <c r="AG183" s="2">
        <v>1</v>
      </c>
      <c r="AH183" s="2"/>
      <c r="AI183" s="2"/>
      <c r="AJ183" s="2"/>
      <c r="AO183">
        <v>20</v>
      </c>
      <c r="AP183" s="23">
        <v>0</v>
      </c>
      <c r="AQ183" s="27"/>
      <c r="AR183" s="30">
        <v>1.8125</v>
      </c>
      <c r="AS183" s="30">
        <v>2.5</v>
      </c>
      <c r="AT183" s="30">
        <v>0.6875</v>
      </c>
      <c r="AU183" s="30">
        <v>0.875</v>
      </c>
      <c r="AV183" s="30">
        <v>0.30851063829787229</v>
      </c>
      <c r="AW183" s="30">
        <v>0.42553191489361702</v>
      </c>
      <c r="AX183" s="30">
        <v>0.1170212765957447</v>
      </c>
      <c r="AY183" s="30">
        <v>0.14893617021276601</v>
      </c>
      <c r="AZ183" s="27">
        <v>0.95</v>
      </c>
      <c r="BA183" s="27">
        <v>3.44</v>
      </c>
      <c r="BB183" s="27">
        <v>2.4900000000000002</v>
      </c>
      <c r="BC183" s="27">
        <v>2.7</v>
      </c>
      <c r="BD183">
        <v>2.7</v>
      </c>
      <c r="BE183">
        <v>6.2457408593656876</v>
      </c>
    </row>
    <row r="184" spans="1:57" x14ac:dyDescent="0.3">
      <c r="A184" s="2" t="s">
        <v>160</v>
      </c>
      <c r="B184" s="15" t="s">
        <v>785</v>
      </c>
      <c r="C184" s="15"/>
      <c r="D184" s="2"/>
      <c r="E184" s="2"/>
      <c r="F184" s="2">
        <v>3.8</v>
      </c>
      <c r="G184" s="2" t="s">
        <v>154</v>
      </c>
      <c r="H184" s="11">
        <v>-1</v>
      </c>
      <c r="I184">
        <v>-1</v>
      </c>
      <c r="K184" s="2"/>
      <c r="L184" s="2"/>
      <c r="M184" s="2"/>
      <c r="N184" s="25">
        <v>0</v>
      </c>
      <c r="O184" s="2">
        <f t="shared" si="0"/>
        <v>7.8140000000000001</v>
      </c>
      <c r="P184" s="2">
        <f t="shared" si="0"/>
        <v>7.8140000000000001</v>
      </c>
      <c r="Q184" s="2">
        <v>32.42</v>
      </c>
      <c r="R184" s="2"/>
      <c r="S184" s="2"/>
      <c r="T184" s="25">
        <v>0</v>
      </c>
      <c r="U184" s="27"/>
      <c r="V184" s="27"/>
      <c r="W184" s="2">
        <v>1</v>
      </c>
      <c r="X184" s="2"/>
      <c r="Y184" s="2"/>
      <c r="Z184" s="2"/>
      <c r="AA184" s="2">
        <v>1</v>
      </c>
      <c r="AB184" s="2"/>
      <c r="AC184" s="2"/>
      <c r="AD184" s="2"/>
      <c r="AE184" s="2"/>
      <c r="AF184" s="2"/>
      <c r="AG184" s="2">
        <v>1</v>
      </c>
      <c r="AH184" s="2"/>
      <c r="AI184" s="2"/>
      <c r="AJ184" s="2"/>
      <c r="AO184">
        <v>20</v>
      </c>
      <c r="AP184" s="23">
        <v>0</v>
      </c>
      <c r="AQ184" s="27"/>
      <c r="AR184" s="30">
        <v>1.8666666666666669</v>
      </c>
      <c r="AS184" s="30">
        <v>2.666666666666667</v>
      </c>
      <c r="AT184" s="30">
        <v>0.46666666666666667</v>
      </c>
      <c r="AU184" s="30">
        <v>0.93333333333333335</v>
      </c>
      <c r="AV184" s="30">
        <v>0.3146067415730337</v>
      </c>
      <c r="AW184" s="30">
        <v>0.44943820224719089</v>
      </c>
      <c r="AX184" s="30">
        <v>7.8651685393258425E-2</v>
      </c>
      <c r="AY184" s="30">
        <v>0.15730337078651679</v>
      </c>
      <c r="AZ184" s="27">
        <v>0.95</v>
      </c>
      <c r="BA184" s="27">
        <v>3.44</v>
      </c>
      <c r="BB184" s="27">
        <v>2.4900000000000002</v>
      </c>
      <c r="BC184" s="27">
        <v>2.773333333333333</v>
      </c>
      <c r="BD184">
        <v>2.773333333333333</v>
      </c>
      <c r="BE184">
        <v>6.4062483499900669</v>
      </c>
    </row>
    <row r="185" spans="1:57" x14ac:dyDescent="0.3">
      <c r="A185" s="2" t="s">
        <v>161</v>
      </c>
      <c r="B185" s="15" t="s">
        <v>786</v>
      </c>
      <c r="C185" s="15"/>
      <c r="D185" s="2"/>
      <c r="E185" s="2"/>
      <c r="F185" s="2">
        <v>3.92</v>
      </c>
      <c r="G185" s="2" t="s">
        <v>154</v>
      </c>
      <c r="H185" s="11">
        <v>-1</v>
      </c>
      <c r="I185">
        <v>-1</v>
      </c>
      <c r="K185" s="2"/>
      <c r="L185" s="2"/>
      <c r="M185" s="2"/>
      <c r="N185" s="25">
        <v>0</v>
      </c>
      <c r="O185" s="2">
        <f t="shared" si="0"/>
        <v>7.8140000000000001</v>
      </c>
      <c r="P185" s="2">
        <f t="shared" si="0"/>
        <v>7.8140000000000001</v>
      </c>
      <c r="Q185" s="2">
        <v>32.58</v>
      </c>
      <c r="R185" s="2"/>
      <c r="S185" s="2"/>
      <c r="T185" s="25">
        <v>0</v>
      </c>
      <c r="U185" s="27"/>
      <c r="V185" s="27"/>
      <c r="W185" s="2">
        <v>1</v>
      </c>
      <c r="X185" s="2"/>
      <c r="Y185" s="2"/>
      <c r="Z185" s="2"/>
      <c r="AA185" s="2">
        <v>1</v>
      </c>
      <c r="AB185" s="2"/>
      <c r="AC185" s="2"/>
      <c r="AD185" s="2"/>
      <c r="AE185" s="2"/>
      <c r="AF185" s="2"/>
      <c r="AG185" s="2">
        <v>1</v>
      </c>
      <c r="AH185" s="2"/>
      <c r="AI185" s="2"/>
      <c r="AJ185" s="2"/>
      <c r="AO185">
        <v>20</v>
      </c>
      <c r="AP185" s="23">
        <v>0</v>
      </c>
      <c r="AQ185" s="27"/>
      <c r="AR185" s="30">
        <v>1.875</v>
      </c>
      <c r="AS185" s="30">
        <v>2.5</v>
      </c>
      <c r="AT185" s="30">
        <v>0.625</v>
      </c>
      <c r="AU185" s="30">
        <v>1.75</v>
      </c>
      <c r="AV185" s="30">
        <v>0.27777777777777779</v>
      </c>
      <c r="AW185" s="30">
        <v>0.37037037037037029</v>
      </c>
      <c r="AX185" s="30">
        <v>9.2592592592592587E-2</v>
      </c>
      <c r="AY185" s="30">
        <v>0.25925925925925919</v>
      </c>
      <c r="AZ185" s="27">
        <v>0.95</v>
      </c>
      <c r="BA185" s="27">
        <v>3.44</v>
      </c>
      <c r="BB185" s="27">
        <v>2.4900000000000002</v>
      </c>
      <c r="BC185" s="27">
        <v>2.6937500000000001</v>
      </c>
      <c r="BD185">
        <v>2.6937500000000001</v>
      </c>
      <c r="BE185">
        <v>6.2518794218656879</v>
      </c>
    </row>
    <row r="186" spans="1:57" x14ac:dyDescent="0.3">
      <c r="A186" s="2" t="s">
        <v>162</v>
      </c>
      <c r="B186" s="15" t="s">
        <v>787</v>
      </c>
      <c r="C186" s="15"/>
      <c r="D186" s="2"/>
      <c r="E186" s="2"/>
      <c r="F186" s="2">
        <v>4.25</v>
      </c>
      <c r="G186" s="2" t="s">
        <v>154</v>
      </c>
      <c r="H186" s="11">
        <v>-1</v>
      </c>
      <c r="I186">
        <v>-1</v>
      </c>
      <c r="K186" s="2"/>
      <c r="L186" s="2"/>
      <c r="M186" s="2"/>
      <c r="N186" s="25">
        <v>0</v>
      </c>
      <c r="O186" s="2">
        <f t="shared" si="0"/>
        <v>7.8140000000000001</v>
      </c>
      <c r="P186" s="2">
        <f t="shared" si="0"/>
        <v>7.8140000000000001</v>
      </c>
      <c r="Q186" s="2">
        <v>31.54</v>
      </c>
      <c r="R186" s="2"/>
      <c r="S186" s="2"/>
      <c r="T186" s="25">
        <v>0</v>
      </c>
      <c r="U186" s="27"/>
      <c r="V186" s="27"/>
      <c r="W186" s="2">
        <v>1</v>
      </c>
      <c r="X186" s="2"/>
      <c r="Y186" s="2"/>
      <c r="Z186" s="2"/>
      <c r="AA186" s="2">
        <v>1</v>
      </c>
      <c r="AB186" s="2"/>
      <c r="AC186" s="2"/>
      <c r="AD186" s="2"/>
      <c r="AE186" s="2"/>
      <c r="AF186" s="2"/>
      <c r="AG186" s="2">
        <v>1</v>
      </c>
      <c r="AH186" s="2"/>
      <c r="AI186" s="2"/>
      <c r="AJ186" s="2"/>
      <c r="AO186">
        <v>20</v>
      </c>
      <c r="AP186" s="23">
        <v>0</v>
      </c>
      <c r="AQ186" s="27"/>
      <c r="AR186" s="30">
        <v>1.9375</v>
      </c>
      <c r="AS186" s="30">
        <v>2.5</v>
      </c>
      <c r="AT186" s="30">
        <v>0.5625</v>
      </c>
      <c r="AU186" s="30">
        <v>2.625</v>
      </c>
      <c r="AV186" s="30">
        <v>0.25409836065573771</v>
      </c>
      <c r="AW186" s="30">
        <v>0.32786885245901642</v>
      </c>
      <c r="AX186" s="30">
        <v>7.3770491803278687E-2</v>
      </c>
      <c r="AY186" s="30">
        <v>0.34426229508196721</v>
      </c>
      <c r="AZ186" s="27">
        <v>0.95</v>
      </c>
      <c r="BA186" s="27">
        <v>3.44</v>
      </c>
      <c r="BB186" s="27">
        <v>2.4900000000000002</v>
      </c>
      <c r="BC186" s="27">
        <v>2.6875</v>
      </c>
      <c r="BD186">
        <v>2.6875</v>
      </c>
      <c r="BE186">
        <v>6.2580179843656882</v>
      </c>
    </row>
    <row r="187" spans="1:57" x14ac:dyDescent="0.3">
      <c r="A187" s="2" t="s">
        <v>151</v>
      </c>
      <c r="B187" s="19" t="s">
        <v>778</v>
      </c>
      <c r="C187" s="15"/>
      <c r="D187" s="2" t="s">
        <v>867</v>
      </c>
      <c r="E187" s="2">
        <v>4</v>
      </c>
      <c r="F187" s="2">
        <v>3.35</v>
      </c>
      <c r="G187" s="2" t="s">
        <v>154</v>
      </c>
      <c r="H187" s="11">
        <v>-1</v>
      </c>
      <c r="I187">
        <v>-1</v>
      </c>
      <c r="K187" s="2"/>
      <c r="L187" s="2"/>
      <c r="M187" s="2"/>
      <c r="N187" s="25">
        <v>0</v>
      </c>
      <c r="O187" s="2">
        <f>3.88*2</f>
        <v>7.76</v>
      </c>
      <c r="P187" s="2">
        <f>3.88*2</f>
        <v>7.76</v>
      </c>
      <c r="Q187" s="2">
        <v>33</v>
      </c>
      <c r="R187" s="2"/>
      <c r="S187" s="2"/>
      <c r="T187" s="25">
        <v>0</v>
      </c>
      <c r="U187" s="27"/>
      <c r="V187" s="27"/>
      <c r="W187" s="2">
        <v>1</v>
      </c>
      <c r="X187" s="2"/>
      <c r="Y187" s="2"/>
      <c r="Z187" s="2"/>
      <c r="AA187" s="2">
        <v>1</v>
      </c>
      <c r="AB187" s="2"/>
      <c r="AC187" s="2"/>
      <c r="AD187" s="2"/>
      <c r="AE187" s="2"/>
      <c r="AF187" s="2"/>
      <c r="AG187" s="2">
        <v>1</v>
      </c>
      <c r="AH187" s="2"/>
      <c r="AI187" s="2"/>
      <c r="AJ187" s="2"/>
      <c r="AO187">
        <v>20</v>
      </c>
      <c r="AP187" s="23">
        <v>0</v>
      </c>
      <c r="AQ187" s="27"/>
      <c r="AR187" s="30">
        <v>1.75</v>
      </c>
      <c r="AS187" s="30">
        <v>2.5</v>
      </c>
      <c r="AT187" s="30">
        <v>0.75</v>
      </c>
      <c r="AU187" s="30">
        <v>0</v>
      </c>
      <c r="AV187" s="30">
        <v>0.35</v>
      </c>
      <c r="AW187" s="30">
        <v>0.5</v>
      </c>
      <c r="AX187" s="30">
        <v>0.15</v>
      </c>
      <c r="AY187" s="30">
        <v>0</v>
      </c>
      <c r="AZ187" s="27">
        <v>0.95</v>
      </c>
      <c r="BA187" s="27">
        <v>3.44</v>
      </c>
      <c r="BB187" s="27">
        <v>2.4900000000000002</v>
      </c>
      <c r="BC187" s="27">
        <v>2.7062499999999998</v>
      </c>
      <c r="BD187">
        <v>2.7062499999999998</v>
      </c>
      <c r="BE187">
        <v>6.2396022968656872</v>
      </c>
    </row>
    <row r="188" spans="1:57" x14ac:dyDescent="0.3">
      <c r="A188" s="2" t="s">
        <v>159</v>
      </c>
      <c r="B188" s="19" t="s">
        <v>784</v>
      </c>
      <c r="C188" s="15"/>
      <c r="D188" s="2" t="s">
        <v>867</v>
      </c>
      <c r="E188" s="2">
        <v>4</v>
      </c>
      <c r="F188" s="2">
        <v>3.74</v>
      </c>
      <c r="G188" s="2" t="s">
        <v>154</v>
      </c>
      <c r="H188" s="11">
        <v>-1</v>
      </c>
      <c r="I188">
        <v>-1</v>
      </c>
      <c r="K188" s="2"/>
      <c r="L188" s="2"/>
      <c r="M188" s="2"/>
      <c r="N188" s="25">
        <v>0</v>
      </c>
      <c r="O188" s="2">
        <f t="shared" ref="O188:P191" si="1">3.88*2</f>
        <v>7.76</v>
      </c>
      <c r="P188" s="2">
        <f t="shared" si="1"/>
        <v>7.76</v>
      </c>
      <c r="Q188" s="2">
        <v>33.08</v>
      </c>
      <c r="R188" s="2"/>
      <c r="S188" s="2"/>
      <c r="T188" s="25">
        <v>0</v>
      </c>
      <c r="U188" s="27"/>
      <c r="V188" s="27"/>
      <c r="W188" s="2">
        <v>1</v>
      </c>
      <c r="X188" s="2"/>
      <c r="Y188" s="2"/>
      <c r="Z188" s="2"/>
      <c r="AA188" s="2">
        <v>1</v>
      </c>
      <c r="AB188" s="2"/>
      <c r="AC188" s="2"/>
      <c r="AD188" s="2"/>
      <c r="AE188" s="2"/>
      <c r="AF188" s="2"/>
      <c r="AG188" s="2">
        <v>1</v>
      </c>
      <c r="AH188" s="2"/>
      <c r="AI188" s="2"/>
      <c r="AJ188" s="2"/>
      <c r="AO188">
        <v>20</v>
      </c>
      <c r="AP188" s="23">
        <v>0</v>
      </c>
      <c r="AQ188" s="27"/>
      <c r="AR188" s="30">
        <v>1.8125</v>
      </c>
      <c r="AS188" s="30">
        <v>2.5</v>
      </c>
      <c r="AT188" s="30">
        <v>0.6875</v>
      </c>
      <c r="AU188" s="30">
        <v>0.875</v>
      </c>
      <c r="AV188" s="30">
        <v>0.30851063829787229</v>
      </c>
      <c r="AW188" s="30">
        <v>0.42553191489361702</v>
      </c>
      <c r="AX188" s="30">
        <v>0.1170212765957447</v>
      </c>
      <c r="AY188" s="30">
        <v>0.14893617021276601</v>
      </c>
      <c r="AZ188" s="27">
        <v>0.95</v>
      </c>
      <c r="BA188" s="27">
        <v>3.44</v>
      </c>
      <c r="BB188" s="27">
        <v>2.4900000000000002</v>
      </c>
      <c r="BC188" s="27">
        <v>2.7</v>
      </c>
      <c r="BD188">
        <v>2.7</v>
      </c>
      <c r="BE188">
        <v>6.2457408593656876</v>
      </c>
    </row>
    <row r="189" spans="1:57" x14ac:dyDescent="0.3">
      <c r="A189" s="2" t="s">
        <v>160</v>
      </c>
      <c r="B189" s="19" t="s">
        <v>785</v>
      </c>
      <c r="C189" s="15"/>
      <c r="D189" s="2" t="s">
        <v>867</v>
      </c>
      <c r="E189" s="2">
        <v>4</v>
      </c>
      <c r="F189" s="2">
        <v>3.74</v>
      </c>
      <c r="G189" s="2" t="s">
        <v>154</v>
      </c>
      <c r="H189" s="11">
        <v>-1</v>
      </c>
      <c r="I189">
        <v>-1</v>
      </c>
      <c r="K189" s="2"/>
      <c r="L189" s="2"/>
      <c r="M189" s="2"/>
      <c r="N189" s="25">
        <v>0</v>
      </c>
      <c r="O189" s="2">
        <f t="shared" si="1"/>
        <v>7.76</v>
      </c>
      <c r="P189" s="2">
        <f t="shared" si="1"/>
        <v>7.76</v>
      </c>
      <c r="Q189" s="2">
        <v>33.24</v>
      </c>
      <c r="R189" s="2"/>
      <c r="S189" s="2"/>
      <c r="T189" s="25">
        <v>0</v>
      </c>
      <c r="U189" s="25"/>
      <c r="V189" s="25"/>
      <c r="W189" s="2">
        <v>1</v>
      </c>
      <c r="X189" s="2"/>
      <c r="Y189" s="2"/>
      <c r="Z189" s="2"/>
      <c r="AA189" s="2">
        <v>1</v>
      </c>
      <c r="AB189" s="2"/>
      <c r="AC189" s="2"/>
      <c r="AD189" s="2"/>
      <c r="AE189" s="2"/>
      <c r="AF189" s="2"/>
      <c r="AG189" s="2">
        <v>1</v>
      </c>
      <c r="AH189" s="2"/>
      <c r="AI189" s="2"/>
      <c r="AJ189" s="2"/>
      <c r="AO189">
        <v>20</v>
      </c>
      <c r="AP189" s="23">
        <v>0</v>
      </c>
      <c r="AQ189" s="23"/>
      <c r="AR189" s="30">
        <v>1.8666666666666669</v>
      </c>
      <c r="AS189" s="30">
        <v>2.666666666666667</v>
      </c>
      <c r="AT189" s="30">
        <v>0.46666666666666667</v>
      </c>
      <c r="AU189" s="30">
        <v>0.93333333333333335</v>
      </c>
      <c r="AV189" s="30">
        <v>0.3146067415730337</v>
      </c>
      <c r="AW189" s="30">
        <v>0.44943820224719089</v>
      </c>
      <c r="AX189" s="30">
        <v>7.8651685393258425E-2</v>
      </c>
      <c r="AY189" s="30">
        <v>0.15730337078651679</v>
      </c>
      <c r="AZ189" s="27">
        <v>0.95</v>
      </c>
      <c r="BA189" s="27">
        <v>3.44</v>
      </c>
      <c r="BB189" s="27">
        <v>2.4900000000000002</v>
      </c>
      <c r="BC189" s="27">
        <v>2.773333333333333</v>
      </c>
      <c r="BD189">
        <v>2.773333333333333</v>
      </c>
      <c r="BE189">
        <v>6.4062483499900669</v>
      </c>
    </row>
    <row r="190" spans="1:57" x14ac:dyDescent="0.3">
      <c r="A190" s="2" t="s">
        <v>161</v>
      </c>
      <c r="B190" s="19" t="s">
        <v>786</v>
      </c>
      <c r="C190" s="15"/>
      <c r="D190" s="2" t="s">
        <v>867</v>
      </c>
      <c r="E190" s="2">
        <v>4</v>
      </c>
      <c r="F190" s="2">
        <v>3.78</v>
      </c>
      <c r="G190" s="2" t="s">
        <v>154</v>
      </c>
      <c r="H190" s="11">
        <v>-1</v>
      </c>
      <c r="I190">
        <v>-1</v>
      </c>
      <c r="K190" s="2"/>
      <c r="L190" s="2"/>
      <c r="M190" s="2"/>
      <c r="N190" s="25">
        <v>0</v>
      </c>
      <c r="O190" s="2">
        <f t="shared" si="1"/>
        <v>7.76</v>
      </c>
      <c r="P190" s="2">
        <f t="shared" si="1"/>
        <v>7.76</v>
      </c>
      <c r="Q190" s="2">
        <v>33</v>
      </c>
      <c r="R190" s="2"/>
      <c r="S190" s="2"/>
      <c r="T190" s="25">
        <v>0</v>
      </c>
      <c r="U190" s="25"/>
      <c r="V190" s="25"/>
      <c r="W190" s="2">
        <v>1</v>
      </c>
      <c r="X190" s="2"/>
      <c r="Y190" s="2"/>
      <c r="Z190" s="2"/>
      <c r="AA190" s="2">
        <v>1</v>
      </c>
      <c r="AB190" s="2"/>
      <c r="AC190" s="2"/>
      <c r="AD190" s="2"/>
      <c r="AE190" s="2"/>
      <c r="AF190" s="2"/>
      <c r="AG190" s="2">
        <v>1</v>
      </c>
      <c r="AH190" s="2"/>
      <c r="AI190" s="2"/>
      <c r="AJ190" s="2"/>
      <c r="AO190">
        <v>20</v>
      </c>
      <c r="AP190" s="23">
        <v>0</v>
      </c>
      <c r="AQ190" s="23"/>
      <c r="AR190" s="30">
        <v>1.875</v>
      </c>
      <c r="AS190" s="30">
        <v>2.5</v>
      </c>
      <c r="AT190" s="30">
        <v>0.625</v>
      </c>
      <c r="AU190" s="30">
        <v>1.75</v>
      </c>
      <c r="AV190" s="30">
        <v>0.27777777777777779</v>
      </c>
      <c r="AW190" s="30">
        <v>0.37037037037037029</v>
      </c>
      <c r="AX190" s="30">
        <v>9.2592592592592587E-2</v>
      </c>
      <c r="AY190" s="30">
        <v>0.25925925925925919</v>
      </c>
      <c r="AZ190" s="27">
        <v>0.95</v>
      </c>
      <c r="BA190" s="27">
        <v>3.44</v>
      </c>
      <c r="BB190" s="27">
        <v>2.4900000000000002</v>
      </c>
      <c r="BC190" s="27">
        <v>2.6937500000000001</v>
      </c>
      <c r="BD190">
        <v>2.6937500000000001</v>
      </c>
      <c r="BE190">
        <v>6.2518794218656879</v>
      </c>
    </row>
    <row r="191" spans="1:57" x14ac:dyDescent="0.3">
      <c r="A191" s="2" t="s">
        <v>162</v>
      </c>
      <c r="B191" s="19" t="s">
        <v>787</v>
      </c>
      <c r="C191" s="15"/>
      <c r="D191" s="2" t="s">
        <v>867</v>
      </c>
      <c r="E191" s="2">
        <v>4</v>
      </c>
      <c r="F191" s="2">
        <v>3.99</v>
      </c>
      <c r="G191" s="2" t="s">
        <v>154</v>
      </c>
      <c r="H191" s="11">
        <v>-1</v>
      </c>
      <c r="I191">
        <v>-1</v>
      </c>
      <c r="K191" s="2"/>
      <c r="L191" s="2"/>
      <c r="M191" s="2"/>
      <c r="N191" s="25">
        <v>0</v>
      </c>
      <c r="O191" s="2">
        <f t="shared" si="1"/>
        <v>7.76</v>
      </c>
      <c r="P191" s="2">
        <f t="shared" si="1"/>
        <v>7.76</v>
      </c>
      <c r="Q191" s="2">
        <v>29.18</v>
      </c>
      <c r="R191" s="2"/>
      <c r="S191" s="2"/>
      <c r="T191" s="25">
        <v>0</v>
      </c>
      <c r="U191" s="25"/>
      <c r="V191" s="25"/>
      <c r="W191" s="2">
        <v>1</v>
      </c>
      <c r="X191" s="2"/>
      <c r="Y191" s="2"/>
      <c r="Z191" s="2"/>
      <c r="AA191" s="2">
        <v>1</v>
      </c>
      <c r="AB191" s="2"/>
      <c r="AC191" s="2"/>
      <c r="AD191" s="2"/>
      <c r="AE191" s="2"/>
      <c r="AF191" s="2"/>
      <c r="AG191" s="2">
        <v>1</v>
      </c>
      <c r="AH191" s="2"/>
      <c r="AI191" s="2"/>
      <c r="AJ191" s="2"/>
      <c r="AO191">
        <v>20</v>
      </c>
      <c r="AP191" s="23">
        <v>0</v>
      </c>
      <c r="AQ191" s="23"/>
      <c r="AR191" s="30">
        <v>1.9375</v>
      </c>
      <c r="AS191" s="30">
        <v>2.5</v>
      </c>
      <c r="AT191" s="30">
        <v>0.5625</v>
      </c>
      <c r="AU191" s="30">
        <v>2.625</v>
      </c>
      <c r="AV191" s="30">
        <v>0.25409836065573771</v>
      </c>
      <c r="AW191" s="30">
        <v>0.32786885245901642</v>
      </c>
      <c r="AX191" s="30">
        <v>7.3770491803278687E-2</v>
      </c>
      <c r="AY191" s="30">
        <v>0.34426229508196721</v>
      </c>
      <c r="AZ191" s="27">
        <v>0.95</v>
      </c>
      <c r="BA191" s="27">
        <v>3.44</v>
      </c>
      <c r="BB191" s="27">
        <v>2.4900000000000002</v>
      </c>
      <c r="BC191" s="27">
        <v>2.6875</v>
      </c>
      <c r="BD191">
        <v>2.6875</v>
      </c>
      <c r="BE191">
        <v>6.2580179843656882</v>
      </c>
    </row>
    <row r="192" spans="1:57" x14ac:dyDescent="0.3">
      <c r="A192" s="2" t="s">
        <v>4</v>
      </c>
      <c r="B192" s="15" t="s">
        <v>693</v>
      </c>
      <c r="C192" s="15"/>
      <c r="D192" s="2"/>
      <c r="E192" s="2"/>
      <c r="F192" s="2">
        <v>3.5</v>
      </c>
      <c r="G192" s="2" t="s">
        <v>163</v>
      </c>
      <c r="H192" s="11" t="s">
        <v>531</v>
      </c>
      <c r="I192" t="s">
        <v>613</v>
      </c>
      <c r="K192" s="2"/>
      <c r="L192" s="2"/>
      <c r="M192" s="2"/>
      <c r="N192" s="25">
        <v>4</v>
      </c>
      <c r="O192" s="2"/>
      <c r="P192" s="2"/>
      <c r="Q192" s="2"/>
      <c r="R192" s="2"/>
      <c r="S192" s="2"/>
      <c r="T192" s="25">
        <v>7.8084429999999996</v>
      </c>
      <c r="U192" s="27">
        <v>7.8548809999999998</v>
      </c>
      <c r="V192" s="27">
        <v>15.19056011</v>
      </c>
      <c r="W192" s="2">
        <v>1</v>
      </c>
      <c r="X192" s="2"/>
      <c r="Y192" s="2"/>
      <c r="Z192" s="2"/>
      <c r="AA192" s="2">
        <v>1</v>
      </c>
      <c r="AB192" s="2"/>
      <c r="AC192" s="2"/>
      <c r="AD192" s="2"/>
      <c r="AE192" s="2"/>
      <c r="AF192" s="2">
        <v>1</v>
      </c>
      <c r="AG192" s="2"/>
      <c r="AH192" s="2"/>
      <c r="AI192" s="2"/>
      <c r="AJ192" s="2">
        <v>1</v>
      </c>
      <c r="AO192">
        <v>20</v>
      </c>
      <c r="AP192" s="23">
        <v>924.74694800021894</v>
      </c>
      <c r="AQ192" s="27">
        <v>8.6510153045653584E-2</v>
      </c>
      <c r="AR192" s="30">
        <v>1.75</v>
      </c>
      <c r="AS192" s="30">
        <v>2.5</v>
      </c>
      <c r="AT192" s="30">
        <v>0.75</v>
      </c>
      <c r="AU192" s="30">
        <v>0</v>
      </c>
      <c r="AV192" s="30">
        <v>0.35</v>
      </c>
      <c r="AW192" s="30">
        <v>0.5</v>
      </c>
      <c r="AX192" s="30">
        <v>0.15</v>
      </c>
      <c r="AY192" s="30">
        <v>0</v>
      </c>
      <c r="AZ192" s="27">
        <v>0.82</v>
      </c>
      <c r="BA192" s="27">
        <v>3.44</v>
      </c>
      <c r="BB192" s="27">
        <v>2.62</v>
      </c>
      <c r="BC192" s="27">
        <v>2.6262500000000002</v>
      </c>
      <c r="BD192">
        <v>2.6262500000000002</v>
      </c>
      <c r="BE192">
        <v>5.96680968125</v>
      </c>
    </row>
    <row r="193" spans="1:57" x14ac:dyDescent="0.3">
      <c r="A193" s="2" t="s">
        <v>165</v>
      </c>
      <c r="B193" s="15" t="s">
        <v>788</v>
      </c>
      <c r="C193" s="15"/>
      <c r="D193" s="2"/>
      <c r="E193" s="2"/>
      <c r="F193" s="2">
        <v>2.84</v>
      </c>
      <c r="G193" s="2" t="s">
        <v>164</v>
      </c>
      <c r="H193" s="11">
        <v>-1</v>
      </c>
      <c r="I193">
        <v>-1</v>
      </c>
      <c r="K193" s="2"/>
      <c r="L193" s="2" t="s">
        <v>1193</v>
      </c>
      <c r="M193" s="2"/>
      <c r="N193" s="25">
        <v>0</v>
      </c>
      <c r="O193" s="2">
        <v>3.97</v>
      </c>
      <c r="P193" s="2">
        <v>3.97</v>
      </c>
      <c r="Q193" s="2">
        <v>22.5</v>
      </c>
      <c r="R193" s="2"/>
      <c r="S193" s="2"/>
      <c r="T193" s="25">
        <v>0</v>
      </c>
      <c r="U193" s="27"/>
      <c r="V193" s="27"/>
      <c r="W193" s="2"/>
      <c r="X193" s="2"/>
      <c r="Y193" s="2"/>
      <c r="Z193" s="2">
        <v>1.3</v>
      </c>
      <c r="AA193" s="2"/>
      <c r="AB193" s="2"/>
      <c r="AC193" s="2"/>
      <c r="AD193" s="2"/>
      <c r="AE193" s="2">
        <v>1</v>
      </c>
      <c r="AF193" s="2">
        <v>1</v>
      </c>
      <c r="AG193" s="2">
        <v>1</v>
      </c>
      <c r="AH193" s="2"/>
      <c r="AI193" s="2"/>
      <c r="AJ193" s="2"/>
      <c r="AO193">
        <v>18</v>
      </c>
      <c r="AP193" s="23">
        <v>0</v>
      </c>
      <c r="AQ193" s="27"/>
      <c r="AR193" s="30">
        <v>1.8</v>
      </c>
      <c r="AS193" s="30">
        <v>2.4</v>
      </c>
      <c r="AT193" s="30">
        <v>1.1333333333333331</v>
      </c>
      <c r="AU193" s="30">
        <v>0</v>
      </c>
      <c r="AV193" s="30">
        <v>0.33750000000000002</v>
      </c>
      <c r="AW193" s="30">
        <v>0.45</v>
      </c>
      <c r="AX193" s="30">
        <v>0.21249999999999999</v>
      </c>
      <c r="AY193" s="30">
        <v>0</v>
      </c>
      <c r="AZ193" s="27">
        <v>0.93</v>
      </c>
      <c r="BA193" s="27">
        <v>3.44</v>
      </c>
      <c r="BB193" s="27">
        <v>2.5099999999999998</v>
      </c>
      <c r="BC193" s="27">
        <v>2.6033333333333331</v>
      </c>
      <c r="BD193">
        <v>2.6033333333333331</v>
      </c>
      <c r="BE193">
        <v>5.9143459586666669</v>
      </c>
    </row>
    <row r="194" spans="1:57" x14ac:dyDescent="0.3">
      <c r="A194" s="2" t="s">
        <v>166</v>
      </c>
      <c r="B194" s="15" t="s">
        <v>789</v>
      </c>
      <c r="C194" s="15"/>
      <c r="D194" s="2"/>
      <c r="E194" s="2"/>
      <c r="F194" s="2">
        <v>3.48</v>
      </c>
      <c r="G194" s="2" t="s">
        <v>164</v>
      </c>
      <c r="H194" s="11">
        <v>-1</v>
      </c>
      <c r="I194">
        <v>-1</v>
      </c>
      <c r="K194" s="2"/>
      <c r="L194" s="2" t="s">
        <v>1193</v>
      </c>
      <c r="M194" s="2"/>
      <c r="N194" s="25">
        <v>0</v>
      </c>
      <c r="O194" s="2">
        <v>3.97</v>
      </c>
      <c r="P194" s="2">
        <v>3.97</v>
      </c>
      <c r="Q194" s="2">
        <v>22.5</v>
      </c>
      <c r="R194" s="2"/>
      <c r="S194" s="2"/>
      <c r="T194" s="25">
        <v>0</v>
      </c>
      <c r="U194" s="27"/>
      <c r="V194" s="27"/>
      <c r="W194" s="2"/>
      <c r="X194" s="2"/>
      <c r="Y194" s="2">
        <v>3</v>
      </c>
      <c r="Z194" s="2">
        <v>6.1</v>
      </c>
      <c r="AA194" s="2"/>
      <c r="AB194" s="2"/>
      <c r="AC194" s="2"/>
      <c r="AD194" s="2"/>
      <c r="AE194" s="2">
        <v>1</v>
      </c>
      <c r="AF194" s="2">
        <v>1</v>
      </c>
      <c r="AG194" s="2">
        <v>1</v>
      </c>
      <c r="AH194" s="2"/>
      <c r="AI194" s="2"/>
      <c r="AJ194" s="2"/>
      <c r="AO194">
        <v>18</v>
      </c>
      <c r="AP194" s="23">
        <v>0</v>
      </c>
      <c r="AQ194" s="27"/>
      <c r="AR194" s="30">
        <v>1.8</v>
      </c>
      <c r="AS194" s="30">
        <v>2.4</v>
      </c>
      <c r="AT194" s="30">
        <v>1.1333333333333331</v>
      </c>
      <c r="AU194" s="30">
        <v>0</v>
      </c>
      <c r="AV194" s="30">
        <v>0.33750000000000002</v>
      </c>
      <c r="AW194" s="30">
        <v>0.45</v>
      </c>
      <c r="AX194" s="30">
        <v>0.21249999999999999</v>
      </c>
      <c r="AY194" s="30">
        <v>0</v>
      </c>
      <c r="AZ194" s="27">
        <v>0.79</v>
      </c>
      <c r="BA194" s="27">
        <v>3.44</v>
      </c>
      <c r="BB194" s="27">
        <v>2.65</v>
      </c>
      <c r="BC194" s="27">
        <v>2.5939999999999999</v>
      </c>
      <c r="BD194">
        <v>2.5939999999999999</v>
      </c>
      <c r="BE194">
        <v>5.870297050914334</v>
      </c>
    </row>
    <row r="195" spans="1:57" s="5" customFormat="1" x14ac:dyDescent="0.3">
      <c r="A195" s="5" t="s">
        <v>167</v>
      </c>
      <c r="B195" s="41" t="s">
        <v>790</v>
      </c>
      <c r="C195" s="41"/>
      <c r="F195" s="5">
        <v>3.49</v>
      </c>
      <c r="G195" s="5" t="s">
        <v>164</v>
      </c>
      <c r="H195" s="42">
        <v>-2</v>
      </c>
      <c r="I195" s="5">
        <v>-1</v>
      </c>
      <c r="L195" s="5" t="s">
        <v>1193</v>
      </c>
      <c r="N195" s="43">
        <v>0</v>
      </c>
      <c r="T195" s="43">
        <v>0</v>
      </c>
      <c r="U195" s="43"/>
      <c r="V195" s="43"/>
      <c r="Z195" s="5">
        <v>26.7</v>
      </c>
      <c r="AE195" s="5">
        <v>1</v>
      </c>
      <c r="AF195" s="5">
        <v>1</v>
      </c>
      <c r="AG195" s="5">
        <v>1</v>
      </c>
      <c r="AO195" s="5">
        <v>18</v>
      </c>
      <c r="AP195" s="43">
        <v>0</v>
      </c>
      <c r="AQ195" s="43"/>
      <c r="AR195" s="5">
        <v>1.8</v>
      </c>
      <c r="AS195" s="5">
        <v>2.4</v>
      </c>
      <c r="AT195" s="5">
        <v>1.1333333333333331</v>
      </c>
      <c r="AU195" s="5">
        <v>0</v>
      </c>
      <c r="AV195" s="5">
        <v>0.33750000000000002</v>
      </c>
      <c r="AW195" s="5">
        <v>0.45</v>
      </c>
      <c r="AX195" s="5">
        <v>0.21249999999999999</v>
      </c>
      <c r="AY195" s="5">
        <v>0</v>
      </c>
      <c r="AZ195" s="43">
        <v>0.95</v>
      </c>
      <c r="BA195" s="43">
        <v>3.44</v>
      </c>
      <c r="BB195" s="43">
        <v>2.4900000000000002</v>
      </c>
      <c r="BC195" s="43">
        <v>2.6880000000000011</v>
      </c>
      <c r="BD195" s="5">
        <v>2.6880000000000002</v>
      </c>
      <c r="BE195" s="5">
        <v>6.2032136049900668</v>
      </c>
    </row>
    <row r="196" spans="1:57" x14ac:dyDescent="0.3">
      <c r="A196" s="2" t="s">
        <v>169</v>
      </c>
      <c r="B196" s="15" t="s">
        <v>791</v>
      </c>
      <c r="C196" s="15"/>
      <c r="D196" s="2"/>
      <c r="E196" s="2"/>
      <c r="F196" s="2">
        <v>3.75</v>
      </c>
      <c r="G196" s="2" t="s">
        <v>168</v>
      </c>
      <c r="H196" s="11">
        <v>-1</v>
      </c>
      <c r="I196">
        <v>-1</v>
      </c>
      <c r="K196" s="2"/>
      <c r="L196" s="2"/>
      <c r="M196" s="2"/>
      <c r="N196" s="25">
        <v>0</v>
      </c>
      <c r="O196" s="2">
        <v>3.8530000000000002</v>
      </c>
      <c r="P196" s="2">
        <v>3.8530000000000002</v>
      </c>
      <c r="Q196" s="2">
        <v>29</v>
      </c>
      <c r="T196" s="25">
        <v>0</v>
      </c>
      <c r="U196" s="27"/>
      <c r="V196" s="27"/>
      <c r="W196" s="2">
        <v>1</v>
      </c>
      <c r="X196" s="2"/>
      <c r="Y196" s="2">
        <v>3</v>
      </c>
      <c r="Z196" s="2">
        <v>2.83</v>
      </c>
      <c r="AA196" s="2">
        <v>1</v>
      </c>
      <c r="AB196" s="2"/>
      <c r="AC196" s="2"/>
      <c r="AD196" s="2"/>
      <c r="AE196" s="2"/>
      <c r="AF196" s="2"/>
      <c r="AG196" s="2"/>
      <c r="AH196" s="2"/>
      <c r="AI196" s="2"/>
      <c r="AJ196" s="2"/>
      <c r="AO196">
        <v>40</v>
      </c>
      <c r="AP196" s="23">
        <v>0</v>
      </c>
      <c r="AQ196" s="27"/>
      <c r="AR196" s="30">
        <v>1.75</v>
      </c>
      <c r="AS196" s="30">
        <v>2.5</v>
      </c>
      <c r="AT196" s="30">
        <v>0.75</v>
      </c>
      <c r="AU196" s="30">
        <v>0</v>
      </c>
      <c r="AV196" s="30">
        <v>0.35</v>
      </c>
      <c r="AW196" s="30">
        <v>0.5</v>
      </c>
      <c r="AX196" s="30">
        <v>0.15</v>
      </c>
      <c r="AY196" s="30">
        <v>0</v>
      </c>
      <c r="AZ196" s="27">
        <v>1</v>
      </c>
      <c r="BA196" s="27">
        <v>3.44</v>
      </c>
      <c r="BB196" s="27">
        <v>2.44</v>
      </c>
      <c r="BC196" s="27">
        <v>2.7124999999999999</v>
      </c>
      <c r="BD196">
        <v>2.7124999999999999</v>
      </c>
      <c r="BE196">
        <v>6.264025610615688</v>
      </c>
    </row>
    <row r="197" spans="1:57" x14ac:dyDescent="0.3">
      <c r="A197" s="2" t="s">
        <v>170</v>
      </c>
      <c r="B197" s="15" t="s">
        <v>792</v>
      </c>
      <c r="C197" s="15"/>
      <c r="D197" s="2"/>
      <c r="E197" s="2"/>
      <c r="F197" s="2">
        <v>3.86</v>
      </c>
      <c r="G197" s="2" t="s">
        <v>168</v>
      </c>
      <c r="H197" s="11">
        <v>-1</v>
      </c>
      <c r="I197">
        <v>-1</v>
      </c>
      <c r="K197" s="2"/>
      <c r="L197" s="2"/>
      <c r="M197" s="2"/>
      <c r="N197" s="25">
        <v>0</v>
      </c>
      <c r="O197" s="2">
        <v>3.8530000000000002</v>
      </c>
      <c r="P197" s="2">
        <v>3.8530000000000002</v>
      </c>
      <c r="Q197" s="2">
        <v>31.24</v>
      </c>
      <c r="R197" s="2"/>
      <c r="S197" s="2"/>
      <c r="T197" s="25">
        <v>0</v>
      </c>
      <c r="U197" s="27"/>
      <c r="V197" s="27"/>
      <c r="W197" s="2">
        <v>1</v>
      </c>
      <c r="X197" s="2"/>
      <c r="Y197" s="2">
        <v>3</v>
      </c>
      <c r="Z197" s="2">
        <v>6.46</v>
      </c>
      <c r="AA197" s="2">
        <v>1</v>
      </c>
      <c r="AB197" s="2"/>
      <c r="AC197" s="2"/>
      <c r="AD197" s="2"/>
      <c r="AE197" s="2"/>
      <c r="AF197" s="2"/>
      <c r="AG197" s="2"/>
      <c r="AH197" s="2"/>
      <c r="AI197" s="2"/>
      <c r="AJ197" s="2"/>
      <c r="AO197">
        <v>40</v>
      </c>
      <c r="AP197" s="23">
        <v>0</v>
      </c>
      <c r="AQ197" s="27"/>
      <c r="AR197" s="30">
        <v>1.8125</v>
      </c>
      <c r="AS197" s="30">
        <v>2.5</v>
      </c>
      <c r="AT197" s="30">
        <v>0.6875</v>
      </c>
      <c r="AU197" s="30">
        <v>0.875</v>
      </c>
      <c r="AV197" s="30">
        <v>0.30851063829787229</v>
      </c>
      <c r="AW197" s="30">
        <v>0.42553191489361702</v>
      </c>
      <c r="AX197" s="30">
        <v>0.1170212765957447</v>
      </c>
      <c r="AY197" s="30">
        <v>0.14893617021276601</v>
      </c>
      <c r="AZ197" s="27">
        <v>1</v>
      </c>
      <c r="BA197" s="27">
        <v>3.44</v>
      </c>
      <c r="BB197" s="27">
        <v>2.44</v>
      </c>
      <c r="BC197" s="27">
        <v>2.7062499999999998</v>
      </c>
      <c r="BD197">
        <v>2.7062499999999998</v>
      </c>
      <c r="BE197">
        <v>6.2701641731156874</v>
      </c>
    </row>
    <row r="198" spans="1:57" x14ac:dyDescent="0.3">
      <c r="A198" s="2" t="s">
        <v>171</v>
      </c>
      <c r="B198" s="15" t="s">
        <v>793</v>
      </c>
      <c r="C198" s="15"/>
      <c r="D198" s="2"/>
      <c r="E198" s="2"/>
      <c r="F198" s="2">
        <v>4.01</v>
      </c>
      <c r="G198" s="2" t="s">
        <v>168</v>
      </c>
      <c r="H198" s="11">
        <v>-1</v>
      </c>
      <c r="I198">
        <v>-1</v>
      </c>
      <c r="K198" s="2"/>
      <c r="L198" s="2"/>
      <c r="M198" s="2"/>
      <c r="N198" s="25">
        <v>0</v>
      </c>
      <c r="O198" s="2">
        <v>3.8530000000000002</v>
      </c>
      <c r="P198" s="2">
        <v>3.8530000000000002</v>
      </c>
      <c r="Q198" s="2">
        <v>31.54</v>
      </c>
      <c r="R198" s="2"/>
      <c r="S198" s="2"/>
      <c r="T198" s="25">
        <v>0</v>
      </c>
      <c r="U198" s="25"/>
      <c r="V198" s="25"/>
      <c r="W198" s="2">
        <v>1</v>
      </c>
      <c r="X198" s="2"/>
      <c r="Y198" s="2">
        <v>3</v>
      </c>
      <c r="Z198" s="2">
        <v>6.64</v>
      </c>
      <c r="AA198" s="2">
        <v>1</v>
      </c>
      <c r="AB198" s="2"/>
      <c r="AC198" s="2"/>
      <c r="AD198" s="2"/>
      <c r="AE198" s="2"/>
      <c r="AF198" s="2"/>
      <c r="AG198" s="2"/>
      <c r="AH198" s="2"/>
      <c r="AI198" s="2"/>
      <c r="AJ198" s="2"/>
      <c r="AO198">
        <v>40</v>
      </c>
      <c r="AP198" s="23">
        <v>0</v>
      </c>
      <c r="AQ198" s="23"/>
      <c r="AR198" s="30">
        <v>1.84375</v>
      </c>
      <c r="AS198" s="30">
        <v>2.5</v>
      </c>
      <c r="AT198" s="30">
        <v>0.65625</v>
      </c>
      <c r="AU198" s="30">
        <v>1.3125</v>
      </c>
      <c r="AV198" s="30">
        <v>0.29207920792079212</v>
      </c>
      <c r="AW198" s="30">
        <v>0.39603960396039611</v>
      </c>
      <c r="AX198" s="30">
        <v>0.103960396039604</v>
      </c>
      <c r="AY198" s="30">
        <v>0.20792079207920791</v>
      </c>
      <c r="AZ198" s="27">
        <v>1</v>
      </c>
      <c r="BA198" s="27">
        <v>3.44</v>
      </c>
      <c r="BB198" s="27">
        <v>2.44</v>
      </c>
      <c r="BC198" s="27">
        <v>2.703125</v>
      </c>
      <c r="BD198">
        <v>2.703125</v>
      </c>
      <c r="BE198">
        <v>6.2732334543656876</v>
      </c>
    </row>
    <row r="199" spans="1:57" x14ac:dyDescent="0.3">
      <c r="A199" s="2" t="s">
        <v>172</v>
      </c>
      <c r="B199" s="15" t="s">
        <v>794</v>
      </c>
      <c r="C199" s="15"/>
      <c r="D199" s="2"/>
      <c r="E199" s="2"/>
      <c r="F199" s="2">
        <v>4.16</v>
      </c>
      <c r="G199" s="2" t="s">
        <v>168</v>
      </c>
      <c r="H199" s="11">
        <v>-1</v>
      </c>
      <c r="I199">
        <v>-1</v>
      </c>
      <c r="K199" s="2"/>
      <c r="L199" s="2"/>
      <c r="M199" s="2"/>
      <c r="N199" s="25">
        <v>0</v>
      </c>
      <c r="O199" s="2">
        <v>3.8530000000000002</v>
      </c>
      <c r="P199" s="2">
        <v>3.8530000000000002</v>
      </c>
      <c r="Q199" s="2">
        <v>32.4</v>
      </c>
      <c r="R199" s="2"/>
      <c r="S199" s="2"/>
      <c r="T199" s="25">
        <v>0</v>
      </c>
      <c r="U199" s="25"/>
      <c r="V199" s="25"/>
      <c r="W199" s="2">
        <v>1</v>
      </c>
      <c r="X199" s="2"/>
      <c r="Y199" s="2">
        <v>3</v>
      </c>
      <c r="Z199" s="2">
        <v>5.75</v>
      </c>
      <c r="AA199" s="2">
        <v>1</v>
      </c>
      <c r="AB199" s="2"/>
      <c r="AC199" s="2"/>
      <c r="AD199" s="2"/>
      <c r="AE199" s="2"/>
      <c r="AF199" s="2"/>
      <c r="AG199" s="2"/>
      <c r="AH199" s="2"/>
      <c r="AI199" s="2"/>
      <c r="AJ199" s="2"/>
      <c r="AO199">
        <v>40</v>
      </c>
      <c r="AP199" s="23">
        <v>0</v>
      </c>
      <c r="AQ199" s="23"/>
      <c r="AR199" s="30">
        <v>1.875</v>
      </c>
      <c r="AS199" s="30">
        <v>2.5</v>
      </c>
      <c r="AT199" s="30">
        <v>0.625</v>
      </c>
      <c r="AU199" s="30">
        <v>1.75</v>
      </c>
      <c r="AV199" s="30">
        <v>0.27777777777777779</v>
      </c>
      <c r="AW199" s="30">
        <v>0.37037037037037029</v>
      </c>
      <c r="AX199" s="30">
        <v>9.2592592592592587E-2</v>
      </c>
      <c r="AY199" s="30">
        <v>0.25925925925925919</v>
      </c>
      <c r="AZ199" s="27">
        <v>1</v>
      </c>
      <c r="BA199" s="27">
        <v>3.44</v>
      </c>
      <c r="BB199" s="27">
        <v>2.44</v>
      </c>
      <c r="BC199" s="27">
        <v>2.7</v>
      </c>
      <c r="BD199">
        <v>2.7</v>
      </c>
      <c r="BE199">
        <v>6.2763027356156877</v>
      </c>
    </row>
    <row r="200" spans="1:57" x14ac:dyDescent="0.3">
      <c r="A200" s="2" t="s">
        <v>173</v>
      </c>
      <c r="B200" s="15" t="s">
        <v>795</v>
      </c>
      <c r="C200" s="15"/>
      <c r="D200" s="2"/>
      <c r="E200" s="2"/>
      <c r="F200" s="2">
        <v>4.59</v>
      </c>
      <c r="G200" s="2" t="s">
        <v>168</v>
      </c>
      <c r="H200" s="11">
        <v>-1</v>
      </c>
      <c r="I200">
        <v>-1</v>
      </c>
      <c r="K200" s="2"/>
      <c r="L200" s="2"/>
      <c r="M200" s="2"/>
      <c r="N200" s="25">
        <v>0</v>
      </c>
      <c r="O200" s="2">
        <v>3.8530000000000002</v>
      </c>
      <c r="P200" s="2">
        <v>3.8530000000000002</v>
      </c>
      <c r="Q200" s="2">
        <v>32.64</v>
      </c>
      <c r="R200" t="s">
        <v>496</v>
      </c>
      <c r="T200" s="25">
        <v>0</v>
      </c>
      <c r="U200" s="27"/>
      <c r="V200" s="27"/>
      <c r="W200" s="2">
        <v>1</v>
      </c>
      <c r="X200" s="2"/>
      <c r="Y200" s="2">
        <v>3</v>
      </c>
      <c r="Z200" s="2">
        <v>7.41</v>
      </c>
      <c r="AA200" s="2">
        <v>1</v>
      </c>
      <c r="AB200" s="2"/>
      <c r="AC200" s="2"/>
      <c r="AD200" s="2"/>
      <c r="AE200" s="2"/>
      <c r="AF200" s="2"/>
      <c r="AG200" s="2"/>
      <c r="AH200" s="2"/>
      <c r="AI200" s="2"/>
      <c r="AJ200" s="2"/>
      <c r="AO200">
        <v>40</v>
      </c>
      <c r="AP200" s="23">
        <v>0</v>
      </c>
      <c r="AQ200" s="27"/>
      <c r="AR200" s="30">
        <v>1.9375</v>
      </c>
      <c r="AS200" s="30">
        <v>2.5</v>
      </c>
      <c r="AT200" s="30">
        <v>0.5625</v>
      </c>
      <c r="AU200" s="30">
        <v>2.625</v>
      </c>
      <c r="AV200" s="30">
        <v>0.25409836065573771</v>
      </c>
      <c r="AW200" s="30">
        <v>0.32786885245901642</v>
      </c>
      <c r="AX200" s="30">
        <v>7.3770491803278687E-2</v>
      </c>
      <c r="AY200" s="30">
        <v>0.34426229508196721</v>
      </c>
      <c r="AZ200" s="27">
        <v>1</v>
      </c>
      <c r="BA200" s="27">
        <v>3.44</v>
      </c>
      <c r="BB200" s="27">
        <v>2.44</v>
      </c>
      <c r="BC200" s="27">
        <v>2.6937500000000001</v>
      </c>
      <c r="BD200">
        <v>2.6937500000000001</v>
      </c>
      <c r="BE200">
        <v>6.2824412981156881</v>
      </c>
    </row>
    <row r="201" spans="1:57" x14ac:dyDescent="0.3">
      <c r="A201" s="2" t="s">
        <v>2</v>
      </c>
      <c r="B201" s="15" t="s">
        <v>691</v>
      </c>
      <c r="C201" s="15"/>
      <c r="D201" s="2"/>
      <c r="E201" s="2"/>
      <c r="F201" s="2">
        <v>3.3</v>
      </c>
      <c r="G201" s="2" t="s">
        <v>174</v>
      </c>
      <c r="H201" s="11" t="s">
        <v>529</v>
      </c>
      <c r="I201">
        <v>-1</v>
      </c>
      <c r="K201" s="2">
        <v>1</v>
      </c>
      <c r="L201" s="2"/>
      <c r="M201" s="2"/>
      <c r="N201" s="25">
        <v>2</v>
      </c>
      <c r="O201" s="2">
        <v>5.4763999999999999</v>
      </c>
      <c r="P201" s="2">
        <v>22.404199999999999</v>
      </c>
      <c r="Q201" s="2">
        <v>5.1576000000000004</v>
      </c>
      <c r="R201" s="2" t="s">
        <v>515</v>
      </c>
      <c r="S201" s="2"/>
      <c r="T201" s="25">
        <v>11.92921406</v>
      </c>
      <c r="U201" s="27">
        <v>11.92921406</v>
      </c>
      <c r="V201" s="27">
        <v>11.92921406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O201">
        <v>14</v>
      </c>
      <c r="AP201" s="23">
        <v>349.00875366799971</v>
      </c>
      <c r="AQ201" s="27">
        <v>8.0227214090553903E-2</v>
      </c>
      <c r="AR201" s="30">
        <v>1.7272727272727271</v>
      </c>
      <c r="AS201" s="30">
        <v>2.545454545454545</v>
      </c>
      <c r="AT201" s="30">
        <v>0.81818181818181823</v>
      </c>
      <c r="AU201" s="30">
        <v>0</v>
      </c>
      <c r="AV201" s="30">
        <v>0.3392857142857143</v>
      </c>
      <c r="AW201" s="30">
        <v>0.5</v>
      </c>
      <c r="AX201" s="30">
        <v>0.1607142857142857</v>
      </c>
      <c r="AY201" s="30">
        <v>0</v>
      </c>
      <c r="AZ201" s="27">
        <v>0.82</v>
      </c>
      <c r="BA201" s="27">
        <v>3.44</v>
      </c>
      <c r="BB201" s="27">
        <v>2.62</v>
      </c>
      <c r="BC201" s="27">
        <v>2.6545454545454539</v>
      </c>
      <c r="BD201">
        <v>2.6545454545454552</v>
      </c>
      <c r="BE201">
        <v>5.9865512095454543</v>
      </c>
    </row>
    <row r="202" spans="1:57" x14ac:dyDescent="0.3">
      <c r="A202" s="2" t="s">
        <v>175</v>
      </c>
      <c r="B202" s="15" t="s">
        <v>796</v>
      </c>
      <c r="C202" s="15"/>
      <c r="D202" s="2"/>
      <c r="E202" s="2"/>
      <c r="F202" s="2">
        <v>2.98</v>
      </c>
      <c r="G202" s="2" t="s">
        <v>174</v>
      </c>
      <c r="H202" s="11" t="s">
        <v>583</v>
      </c>
      <c r="I202" t="s">
        <v>658</v>
      </c>
      <c r="K202" s="2">
        <v>1</v>
      </c>
      <c r="L202" s="2"/>
      <c r="M202" s="2"/>
      <c r="N202" s="25">
        <v>1</v>
      </c>
      <c r="O202" s="2">
        <v>7.7803000000000004</v>
      </c>
      <c r="P202" s="2">
        <v>7.7803000000000004</v>
      </c>
      <c r="Q202" s="2">
        <v>42.569200000000002</v>
      </c>
      <c r="R202" s="2" t="s">
        <v>516</v>
      </c>
      <c r="S202" s="2"/>
      <c r="T202" s="25">
        <v>11.30538971</v>
      </c>
      <c r="U202" s="27">
        <v>11.30538971</v>
      </c>
      <c r="V202" s="27">
        <v>11.30538971</v>
      </c>
      <c r="W202" s="2" t="s">
        <v>517</v>
      </c>
      <c r="X202" s="2">
        <v>1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O202">
        <v>14</v>
      </c>
      <c r="AP202" s="23">
        <v>169.7295487154349</v>
      </c>
      <c r="AQ202" s="27">
        <v>8.248416440128592E-2</v>
      </c>
      <c r="AR202" s="30">
        <v>1.7272727272727271</v>
      </c>
      <c r="AS202" s="30">
        <v>2.545454545454545</v>
      </c>
      <c r="AT202" s="30">
        <v>1.7272727272727271</v>
      </c>
      <c r="AU202" s="30">
        <v>0</v>
      </c>
      <c r="AV202" s="30">
        <v>0.2878787878787879</v>
      </c>
      <c r="AW202" s="30">
        <v>0.42424242424242431</v>
      </c>
      <c r="AX202" s="30">
        <v>0.2878787878787879</v>
      </c>
      <c r="AY202" s="30">
        <v>0</v>
      </c>
      <c r="AZ202" s="27">
        <v>1.1000000000000001</v>
      </c>
      <c r="BA202" s="27">
        <v>3.44</v>
      </c>
      <c r="BB202" s="27">
        <v>2.34</v>
      </c>
      <c r="BC202" s="27">
        <v>2.7554545454545449</v>
      </c>
      <c r="BD202">
        <v>2.7554545454545449</v>
      </c>
      <c r="BE202">
        <v>6.1782631499999994</v>
      </c>
    </row>
    <row r="203" spans="1:57" x14ac:dyDescent="0.3">
      <c r="A203" s="2" t="s">
        <v>2</v>
      </c>
      <c r="B203" s="15" t="s">
        <v>691</v>
      </c>
      <c r="C203" s="15"/>
      <c r="D203" s="2"/>
      <c r="E203" s="2"/>
      <c r="F203" s="2">
        <v>3.3</v>
      </c>
      <c r="G203" s="2" t="s">
        <v>176</v>
      </c>
      <c r="H203" s="11" t="s">
        <v>529</v>
      </c>
      <c r="I203">
        <v>-1</v>
      </c>
      <c r="K203" s="2">
        <v>1</v>
      </c>
      <c r="L203" s="2"/>
      <c r="M203" s="2"/>
      <c r="N203" s="25">
        <v>2</v>
      </c>
      <c r="O203" s="2">
        <v>5.5339999999999998</v>
      </c>
      <c r="P203" s="2">
        <v>22.083300000000001</v>
      </c>
      <c r="Q203" s="2">
        <v>5.5033000000000003</v>
      </c>
      <c r="R203" s="2" t="s">
        <v>515</v>
      </c>
      <c r="S203" s="2"/>
      <c r="T203" s="25">
        <v>11.92921406</v>
      </c>
      <c r="U203" s="27">
        <v>11.92921406</v>
      </c>
      <c r="V203" s="27">
        <v>11.92921406</v>
      </c>
      <c r="W203" s="2">
        <v>1</v>
      </c>
      <c r="X203" s="2"/>
      <c r="Y203" s="2"/>
      <c r="Z203" s="2">
        <v>1.5</v>
      </c>
      <c r="AA203" s="1"/>
      <c r="AB203" s="2"/>
      <c r="AC203" s="2"/>
      <c r="AD203" s="2"/>
      <c r="AE203" s="2"/>
      <c r="AF203" s="2"/>
      <c r="AG203" s="2"/>
      <c r="AH203" s="2"/>
      <c r="AI203" s="2"/>
      <c r="AJ203" s="2"/>
      <c r="AO203">
        <v>14</v>
      </c>
      <c r="AP203" s="23">
        <v>349.00875366799971</v>
      </c>
      <c r="AQ203" s="27">
        <v>8.0227214090553903E-2</v>
      </c>
      <c r="AR203" s="30">
        <v>1.7272727272727271</v>
      </c>
      <c r="AS203" s="30">
        <v>2.545454545454545</v>
      </c>
      <c r="AT203" s="30">
        <v>0.81818181818181823</v>
      </c>
      <c r="AU203" s="30">
        <v>0</v>
      </c>
      <c r="AV203" s="30">
        <v>0.3392857142857143</v>
      </c>
      <c r="AW203" s="30">
        <v>0.5</v>
      </c>
      <c r="AX203" s="30">
        <v>0.1607142857142857</v>
      </c>
      <c r="AY203" s="30">
        <v>0</v>
      </c>
      <c r="AZ203" s="27">
        <v>0.82</v>
      </c>
      <c r="BA203" s="27">
        <v>3.44</v>
      </c>
      <c r="BB203" s="27">
        <v>2.62</v>
      </c>
      <c r="BC203" s="27">
        <v>2.6545454545454539</v>
      </c>
      <c r="BD203">
        <v>2.6545454545454552</v>
      </c>
      <c r="BE203">
        <v>5.9865512095454543</v>
      </c>
    </row>
    <row r="204" spans="1:57" x14ac:dyDescent="0.3">
      <c r="A204" s="2" t="s">
        <v>175</v>
      </c>
      <c r="B204" s="15" t="s">
        <v>796</v>
      </c>
      <c r="C204" s="15"/>
      <c r="D204" s="2"/>
      <c r="E204" s="2"/>
      <c r="F204" s="2">
        <v>2.85</v>
      </c>
      <c r="G204" s="2" t="s">
        <v>176</v>
      </c>
      <c r="H204" s="11" t="s">
        <v>583</v>
      </c>
      <c r="I204" t="s">
        <v>658</v>
      </c>
      <c r="K204" s="2">
        <v>1</v>
      </c>
      <c r="L204" s="2"/>
      <c r="M204" s="2"/>
      <c r="N204" s="25">
        <v>1</v>
      </c>
      <c r="O204" s="2">
        <v>3.9045000000000001</v>
      </c>
      <c r="P204" s="2">
        <v>3.9045000000000001</v>
      </c>
      <c r="Q204" s="2">
        <v>21.652100000000001</v>
      </c>
      <c r="R204" s="2" t="s">
        <v>516</v>
      </c>
      <c r="S204" s="2"/>
      <c r="T204" s="25">
        <v>11.30538971</v>
      </c>
      <c r="U204" s="25">
        <v>11.30538971</v>
      </c>
      <c r="V204" s="25">
        <v>11.30538971</v>
      </c>
      <c r="W204" s="2">
        <v>1</v>
      </c>
      <c r="X204" s="2"/>
      <c r="Y204" s="2"/>
      <c r="Z204" s="2">
        <v>4.2</v>
      </c>
      <c r="AA204" s="1"/>
      <c r="AB204" s="2"/>
      <c r="AC204" s="2"/>
      <c r="AD204" s="2"/>
      <c r="AE204" s="2"/>
      <c r="AF204" s="2"/>
      <c r="AG204" s="2"/>
      <c r="AH204" s="2"/>
      <c r="AI204" s="2"/>
      <c r="AJ204" s="2"/>
      <c r="AO204">
        <v>14</v>
      </c>
      <c r="AP204" s="23">
        <v>169.7295487154349</v>
      </c>
      <c r="AQ204" s="23">
        <v>8.248416440128592E-2</v>
      </c>
      <c r="AR204" s="30">
        <v>1.7272727272727271</v>
      </c>
      <c r="AS204" s="30">
        <v>2.545454545454545</v>
      </c>
      <c r="AT204" s="30">
        <v>1.7272727272727271</v>
      </c>
      <c r="AU204" s="30">
        <v>0</v>
      </c>
      <c r="AV204" s="30">
        <v>0.2878787878787879</v>
      </c>
      <c r="AW204" s="30">
        <v>0.42424242424242431</v>
      </c>
      <c r="AX204" s="30">
        <v>0.2878787878787879</v>
      </c>
      <c r="AY204" s="30">
        <v>0</v>
      </c>
      <c r="AZ204" s="27">
        <v>1.1000000000000001</v>
      </c>
      <c r="BA204" s="27">
        <v>3.44</v>
      </c>
      <c r="BB204" s="27">
        <v>2.34</v>
      </c>
      <c r="BC204" s="27">
        <v>2.7554545454545449</v>
      </c>
      <c r="BD204">
        <v>2.7554545454545449</v>
      </c>
      <c r="BE204">
        <v>6.1782631499999994</v>
      </c>
    </row>
    <row r="205" spans="1:57" x14ac:dyDescent="0.3">
      <c r="A205" s="2" t="s">
        <v>5</v>
      </c>
      <c r="B205" s="15" t="s">
        <v>694</v>
      </c>
      <c r="C205" s="15"/>
      <c r="D205" s="2"/>
      <c r="E205" s="2"/>
      <c r="F205" s="2">
        <v>3.5</v>
      </c>
      <c r="G205" s="2" t="s">
        <v>176</v>
      </c>
      <c r="H205" s="11" t="s">
        <v>532</v>
      </c>
      <c r="I205" t="s">
        <v>614</v>
      </c>
      <c r="K205" s="2">
        <v>1</v>
      </c>
      <c r="L205" s="2"/>
      <c r="M205" s="2"/>
      <c r="N205" s="25">
        <v>1</v>
      </c>
      <c r="O205" s="2">
        <v>3.8650000000000002</v>
      </c>
      <c r="P205" s="2">
        <v>3.8650000000000002</v>
      </c>
      <c r="Q205" s="2">
        <v>14.974299999999999</v>
      </c>
      <c r="R205" s="2" t="s">
        <v>439</v>
      </c>
      <c r="S205" s="2"/>
      <c r="T205" s="25">
        <v>3.9661010000000001</v>
      </c>
      <c r="U205" s="27">
        <v>3.9661010000000001</v>
      </c>
      <c r="V205" s="27">
        <v>15.283337</v>
      </c>
      <c r="W205" s="2">
        <v>1</v>
      </c>
      <c r="X205" s="2"/>
      <c r="Y205" s="2"/>
      <c r="Z205" s="2">
        <v>1.9</v>
      </c>
      <c r="AA205" s="1"/>
      <c r="AB205" s="2"/>
      <c r="AC205" s="2"/>
      <c r="AD205" s="2"/>
      <c r="AE205" s="2"/>
      <c r="AF205" s="2">
        <v>1</v>
      </c>
      <c r="AG205" s="2">
        <v>1</v>
      </c>
      <c r="AH205" s="2"/>
      <c r="AI205" s="2">
        <v>1</v>
      </c>
      <c r="AJ205" s="2"/>
      <c r="AO205">
        <v>20</v>
      </c>
      <c r="AP205" s="23">
        <v>240.40623599981481</v>
      </c>
      <c r="AQ205" s="27">
        <v>8.3192517518619641E-2</v>
      </c>
      <c r="AR205" s="30">
        <v>1.75</v>
      </c>
      <c r="AS205" s="30">
        <v>2.5</v>
      </c>
      <c r="AT205" s="30">
        <v>0.75</v>
      </c>
      <c r="AU205" s="30">
        <v>0</v>
      </c>
      <c r="AV205" s="30">
        <v>0.35</v>
      </c>
      <c r="AW205" s="30">
        <v>0.5</v>
      </c>
      <c r="AX205" s="30">
        <v>0.15</v>
      </c>
      <c r="AY205" s="30">
        <v>0</v>
      </c>
      <c r="AZ205" s="27">
        <v>0.82</v>
      </c>
      <c r="BA205" s="27">
        <v>3.44</v>
      </c>
      <c r="BB205" s="27">
        <v>2.62</v>
      </c>
      <c r="BC205" s="27">
        <v>2.6262500000000002</v>
      </c>
      <c r="BD205">
        <v>2.6262500000000002</v>
      </c>
      <c r="BE205">
        <v>5.9612134765624996</v>
      </c>
    </row>
    <row r="206" spans="1:57" s="5" customFormat="1" x14ac:dyDescent="0.3">
      <c r="A206" s="5" t="s">
        <v>177</v>
      </c>
      <c r="B206" s="41" t="s">
        <v>797</v>
      </c>
      <c r="C206" s="41"/>
      <c r="F206" s="5">
        <v>2.65</v>
      </c>
      <c r="G206" s="5" t="s">
        <v>176</v>
      </c>
      <c r="H206" s="42">
        <v>-2</v>
      </c>
      <c r="I206" s="5">
        <v>-1</v>
      </c>
      <c r="K206" s="5">
        <v>1</v>
      </c>
      <c r="N206" s="43">
        <v>0</v>
      </c>
      <c r="T206" s="43">
        <v>0</v>
      </c>
      <c r="U206" s="43"/>
      <c r="V206" s="43"/>
      <c r="W206" s="5">
        <v>1</v>
      </c>
      <c r="Z206" s="5">
        <v>2.1</v>
      </c>
      <c r="AA206" s="5">
        <v>2030</v>
      </c>
      <c r="AF206" s="5">
        <v>1</v>
      </c>
      <c r="AG206" s="5">
        <v>1</v>
      </c>
      <c r="AI206" s="5">
        <v>1</v>
      </c>
      <c r="AO206" s="5">
        <v>20</v>
      </c>
      <c r="AP206" s="43">
        <v>0</v>
      </c>
      <c r="AQ206" s="43"/>
      <c r="AR206" s="5">
        <v>1.75</v>
      </c>
      <c r="AS206" s="5">
        <v>2.5</v>
      </c>
      <c r="AT206" s="5">
        <v>1.375</v>
      </c>
      <c r="AU206" s="5">
        <v>0</v>
      </c>
      <c r="AV206" s="5">
        <v>0.31111111111111112</v>
      </c>
      <c r="AW206" s="5">
        <v>0.44444444444444442</v>
      </c>
      <c r="AX206" s="5">
        <v>0.24444444444444441</v>
      </c>
      <c r="AY206" s="5">
        <v>0</v>
      </c>
      <c r="AZ206" s="43">
        <v>1</v>
      </c>
      <c r="BA206" s="43">
        <v>3.44</v>
      </c>
      <c r="BB206" s="43">
        <v>2.44</v>
      </c>
      <c r="BC206" s="43">
        <v>2.6956250000000002</v>
      </c>
      <c r="BD206" s="5">
        <v>2.6956250000000002</v>
      </c>
      <c r="BE206" s="5">
        <v>6.0930154356250004</v>
      </c>
    </row>
    <row r="207" spans="1:57" x14ac:dyDescent="0.3">
      <c r="A207" s="2" t="s">
        <v>178</v>
      </c>
      <c r="B207" s="15" t="s">
        <v>798</v>
      </c>
      <c r="C207" s="15"/>
      <c r="D207" s="2"/>
      <c r="E207" s="2"/>
      <c r="F207" s="2">
        <v>3.1</v>
      </c>
      <c r="G207" s="2" t="s">
        <v>176</v>
      </c>
      <c r="H207" s="11" t="s">
        <v>584</v>
      </c>
      <c r="I207" t="s">
        <v>659</v>
      </c>
      <c r="K207" s="2">
        <v>1</v>
      </c>
      <c r="L207" s="2"/>
      <c r="M207" s="2"/>
      <c r="N207" s="25">
        <v>1</v>
      </c>
      <c r="O207" s="2">
        <v>3.9007999999999998</v>
      </c>
      <c r="P207" s="2">
        <v>3.9007999999999998</v>
      </c>
      <c r="Q207" s="2">
        <v>15.317</v>
      </c>
      <c r="R207" s="2" t="s">
        <v>439</v>
      </c>
      <c r="S207" s="2"/>
      <c r="T207" s="25">
        <v>3.9860820000000001</v>
      </c>
      <c r="U207" s="25">
        <v>3.9860820000000001</v>
      </c>
      <c r="V207" s="25">
        <v>15.440419</v>
      </c>
      <c r="W207" s="2">
        <v>1</v>
      </c>
      <c r="X207" s="2"/>
      <c r="Y207" s="2"/>
      <c r="Z207" s="2">
        <v>2.7</v>
      </c>
      <c r="AA207" s="2"/>
      <c r="AB207" s="2"/>
      <c r="AC207" s="2"/>
      <c r="AD207" s="2"/>
      <c r="AE207" s="2"/>
      <c r="AF207" s="2">
        <v>1</v>
      </c>
      <c r="AG207" s="2">
        <v>1</v>
      </c>
      <c r="AH207" s="2"/>
      <c r="AI207" s="2">
        <v>1</v>
      </c>
      <c r="AJ207" s="2"/>
      <c r="AO207">
        <v>20</v>
      </c>
      <c r="AP207" s="23">
        <v>245.33049696160739</v>
      </c>
      <c r="AQ207" s="23">
        <v>8.1522681638434333E-2</v>
      </c>
      <c r="AR207" s="30">
        <v>1.75</v>
      </c>
      <c r="AS207" s="30">
        <v>2.5</v>
      </c>
      <c r="AT207" s="30">
        <v>0.75</v>
      </c>
      <c r="AU207" s="30">
        <v>0</v>
      </c>
      <c r="AV207" s="30">
        <v>0.35</v>
      </c>
      <c r="AW207" s="30">
        <v>0.5</v>
      </c>
      <c r="AX207" s="30">
        <v>0.15</v>
      </c>
      <c r="AY207" s="30">
        <v>0</v>
      </c>
      <c r="AZ207" s="27">
        <v>0.82</v>
      </c>
      <c r="BA207" s="27">
        <v>3.44</v>
      </c>
      <c r="BB207" s="27">
        <v>2.62</v>
      </c>
      <c r="BC207" s="27">
        <v>2.62</v>
      </c>
      <c r="BD207">
        <v>2.62</v>
      </c>
      <c r="BE207">
        <v>5.9367901628125006</v>
      </c>
    </row>
    <row r="208" spans="1:57" s="5" customFormat="1" x14ac:dyDescent="0.3">
      <c r="A208" s="5" t="s">
        <v>179</v>
      </c>
      <c r="B208" s="41" t="s">
        <v>799</v>
      </c>
      <c r="C208" s="41"/>
      <c r="F208" s="5">
        <v>2.66</v>
      </c>
      <c r="G208" s="5" t="s">
        <v>176</v>
      </c>
      <c r="H208" s="42">
        <v>-2</v>
      </c>
      <c r="I208" s="5">
        <v>-1</v>
      </c>
      <c r="K208" s="5">
        <v>1</v>
      </c>
      <c r="N208" s="43">
        <v>0</v>
      </c>
      <c r="T208" s="43">
        <v>0</v>
      </c>
      <c r="U208" s="43"/>
      <c r="V208" s="43"/>
      <c r="W208" s="5">
        <v>1</v>
      </c>
      <c r="Z208" s="5">
        <v>3</v>
      </c>
      <c r="AA208" s="5">
        <v>1256</v>
      </c>
      <c r="AF208" s="5">
        <v>1</v>
      </c>
      <c r="AG208" s="5">
        <v>1</v>
      </c>
      <c r="AI208" s="5">
        <v>1</v>
      </c>
      <c r="AO208" s="5">
        <v>20</v>
      </c>
      <c r="AP208" s="43">
        <v>0</v>
      </c>
      <c r="AQ208" s="43"/>
      <c r="AR208" s="5">
        <v>1.75</v>
      </c>
      <c r="AS208" s="5">
        <v>2.5</v>
      </c>
      <c r="AT208" s="5">
        <v>1.375</v>
      </c>
      <c r="AU208" s="5">
        <v>0</v>
      </c>
      <c r="AV208" s="5">
        <v>0.31111111111111112</v>
      </c>
      <c r="AW208" s="5">
        <v>0.44444444444444442</v>
      </c>
      <c r="AX208" s="5">
        <v>0.24444444444444441</v>
      </c>
      <c r="AY208" s="5">
        <v>0</v>
      </c>
      <c r="AZ208" s="43">
        <v>0.95</v>
      </c>
      <c r="BA208" s="43">
        <v>3.44</v>
      </c>
      <c r="BB208" s="43">
        <v>2.4900000000000002</v>
      </c>
      <c r="BC208" s="43">
        <v>2.6893750000000001</v>
      </c>
      <c r="BD208" s="5">
        <v>2.6893750000000001</v>
      </c>
      <c r="BE208" s="5">
        <v>6.0685921218750014</v>
      </c>
    </row>
    <row r="209" spans="1:57" x14ac:dyDescent="0.3">
      <c r="A209" s="2" t="s">
        <v>180</v>
      </c>
      <c r="B209" s="15" t="s">
        <v>800</v>
      </c>
      <c r="C209" s="15"/>
      <c r="D209" s="2"/>
      <c r="E209" s="2"/>
      <c r="F209" s="2">
        <v>3.6</v>
      </c>
      <c r="G209" s="2" t="s">
        <v>176</v>
      </c>
      <c r="H209" s="11">
        <v>-1</v>
      </c>
      <c r="I209">
        <v>-1</v>
      </c>
      <c r="K209" s="2">
        <v>1</v>
      </c>
      <c r="L209" s="2"/>
      <c r="M209" s="2"/>
      <c r="N209" s="25">
        <v>0</v>
      </c>
      <c r="O209" s="2">
        <v>3.9287999999999998</v>
      </c>
      <c r="P209" s="2">
        <v>3.9287999999999998</v>
      </c>
      <c r="Q209" s="2">
        <v>30.2698</v>
      </c>
      <c r="R209" s="2" t="s">
        <v>439</v>
      </c>
      <c r="S209" s="2"/>
      <c r="T209" s="25">
        <v>0</v>
      </c>
      <c r="U209" s="27"/>
      <c r="V209" s="27"/>
      <c r="W209" s="2">
        <v>1</v>
      </c>
      <c r="X209" s="2"/>
      <c r="Y209" s="2"/>
      <c r="Z209" s="2">
        <v>2.2999999999999998</v>
      </c>
      <c r="AA209" s="2"/>
      <c r="AB209" s="2"/>
      <c r="AC209" s="2"/>
      <c r="AD209" s="2"/>
      <c r="AE209" s="2"/>
      <c r="AF209" s="2">
        <v>1</v>
      </c>
      <c r="AG209" s="2">
        <v>1</v>
      </c>
      <c r="AH209" s="2"/>
      <c r="AI209" s="2">
        <v>1</v>
      </c>
      <c r="AJ209" s="2"/>
      <c r="AO209">
        <v>20</v>
      </c>
      <c r="AP209" s="23">
        <v>0</v>
      </c>
      <c r="AQ209" s="27"/>
      <c r="AR209" s="30">
        <v>1.882352941176471</v>
      </c>
      <c r="AS209" s="30">
        <v>2.3529411764705879</v>
      </c>
      <c r="AT209" s="30">
        <v>0.47058823529411759</v>
      </c>
      <c r="AU209" s="30">
        <v>0</v>
      </c>
      <c r="AV209" s="30">
        <v>0.4</v>
      </c>
      <c r="AW209" s="30">
        <v>0.5</v>
      </c>
      <c r="AX209" s="30">
        <v>9.9999999999999992E-2</v>
      </c>
      <c r="AY209" s="30">
        <v>0</v>
      </c>
      <c r="AZ209" s="27">
        <v>0.82</v>
      </c>
      <c r="BA209" s="27">
        <v>3.44</v>
      </c>
      <c r="BB209" s="27">
        <v>2.62</v>
      </c>
      <c r="BC209" s="27">
        <v>2.5211764705882351</v>
      </c>
      <c r="BD209">
        <v>2.521176470588236</v>
      </c>
      <c r="BE209">
        <v>5.6793405594117647</v>
      </c>
    </row>
    <row r="210" spans="1:57" x14ac:dyDescent="0.3">
      <c r="A210" s="2" t="s">
        <v>181</v>
      </c>
      <c r="B210" s="15" t="s">
        <v>801</v>
      </c>
      <c r="C210" s="15"/>
      <c r="D210" s="2"/>
      <c r="E210" s="2"/>
      <c r="F210" s="2">
        <v>2.4</v>
      </c>
      <c r="G210" s="2" t="s">
        <v>176</v>
      </c>
      <c r="H210" s="11" t="s">
        <v>585</v>
      </c>
      <c r="I210" t="s">
        <v>660</v>
      </c>
      <c r="K210" s="2">
        <v>1</v>
      </c>
      <c r="L210" s="2"/>
      <c r="M210" s="2"/>
      <c r="N210" s="25">
        <v>1</v>
      </c>
      <c r="O210" s="2">
        <v>3.8313999999999999</v>
      </c>
      <c r="P210" s="2">
        <v>3.8313999999999999</v>
      </c>
      <c r="Q210" s="2">
        <v>28.871400000000001</v>
      </c>
      <c r="R210" s="2" t="s">
        <v>440</v>
      </c>
      <c r="S210" s="2"/>
      <c r="T210" s="25">
        <v>14.88329339</v>
      </c>
      <c r="U210" s="25">
        <v>14.88329339</v>
      </c>
      <c r="V210" s="25">
        <v>14.88329339</v>
      </c>
      <c r="W210" s="2">
        <v>1</v>
      </c>
      <c r="X210" s="2"/>
      <c r="Y210" s="2"/>
      <c r="Z210" s="2">
        <v>3.1</v>
      </c>
      <c r="AA210" s="2">
        <v>230</v>
      </c>
      <c r="AB210" s="2"/>
      <c r="AC210" s="2"/>
      <c r="AD210" s="2"/>
      <c r="AE210" s="2"/>
      <c r="AF210" s="2">
        <v>1</v>
      </c>
      <c r="AG210" s="2">
        <v>1</v>
      </c>
      <c r="AH210" s="2"/>
      <c r="AI210" s="2">
        <v>1</v>
      </c>
      <c r="AJ210" s="2"/>
      <c r="AO210">
        <v>20</v>
      </c>
      <c r="AP210" s="23">
        <v>218.43262216091571</v>
      </c>
      <c r="AQ210" s="23">
        <v>9.1561415150097566E-2</v>
      </c>
      <c r="AR210" s="30">
        <v>1.882352941176471</v>
      </c>
      <c r="AS210" s="30">
        <v>2.3529411764705879</v>
      </c>
      <c r="AT210" s="30">
        <v>1.6470588235294119</v>
      </c>
      <c r="AU210" s="30">
        <v>0</v>
      </c>
      <c r="AV210" s="30">
        <v>0.32</v>
      </c>
      <c r="AW210" s="30">
        <v>0.4</v>
      </c>
      <c r="AX210" s="30">
        <v>0.28000000000000003</v>
      </c>
      <c r="AY210" s="30">
        <v>0</v>
      </c>
      <c r="AZ210" s="27">
        <v>1.1000000000000001</v>
      </c>
      <c r="BA210" s="27">
        <v>3.44</v>
      </c>
      <c r="BB210" s="27">
        <v>2.34</v>
      </c>
      <c r="BC210" s="27">
        <v>2.651764705882353</v>
      </c>
      <c r="BD210">
        <v>2.651764705882353</v>
      </c>
      <c r="BE210">
        <v>5.9274383647058819</v>
      </c>
    </row>
    <row r="211" spans="1:57" x14ac:dyDescent="0.3">
      <c r="A211" s="2" t="s">
        <v>175</v>
      </c>
      <c r="B211" s="19" t="s">
        <v>796</v>
      </c>
      <c r="C211" s="15"/>
      <c r="D211" s="2" t="s">
        <v>867</v>
      </c>
      <c r="E211" s="2">
        <v>1</v>
      </c>
      <c r="F211" s="2">
        <v>3.15</v>
      </c>
      <c r="G211" s="2" t="s">
        <v>176</v>
      </c>
      <c r="H211" s="11" t="s">
        <v>583</v>
      </c>
      <c r="I211" t="s">
        <v>658</v>
      </c>
      <c r="K211" s="2">
        <v>1</v>
      </c>
      <c r="L211" s="2"/>
      <c r="M211" s="2"/>
      <c r="N211" s="25">
        <v>1</v>
      </c>
      <c r="O211" s="2">
        <v>7.7803000000000004</v>
      </c>
      <c r="P211" s="2">
        <v>7.7803000000000004</v>
      </c>
      <c r="Q211" s="2">
        <v>42.569200000000002</v>
      </c>
      <c r="R211" s="2" t="s">
        <v>516</v>
      </c>
      <c r="S211" s="2"/>
      <c r="T211" s="25">
        <v>11.30538971</v>
      </c>
      <c r="U211" s="27">
        <v>11.30538971</v>
      </c>
      <c r="V211" s="27">
        <v>11.30538971</v>
      </c>
      <c r="W211" s="2"/>
      <c r="X211" s="2"/>
      <c r="Y211" s="2"/>
      <c r="Z211" s="2"/>
      <c r="AA211" s="2">
        <v>1445</v>
      </c>
      <c r="AB211" s="2"/>
      <c r="AC211" s="2"/>
      <c r="AD211" s="2"/>
      <c r="AE211" s="2"/>
      <c r="AF211" s="2"/>
      <c r="AG211" s="2"/>
      <c r="AH211" s="2"/>
      <c r="AI211" s="2"/>
      <c r="AJ211" s="2"/>
      <c r="AO211">
        <v>14</v>
      </c>
      <c r="AP211" s="23">
        <v>169.7295487154349</v>
      </c>
      <c r="AQ211" s="27">
        <v>8.248416440128592E-2</v>
      </c>
      <c r="AR211" s="30">
        <v>1.7272727272727271</v>
      </c>
      <c r="AS211" s="30">
        <v>2.545454545454545</v>
      </c>
      <c r="AT211" s="30">
        <v>1.7272727272727271</v>
      </c>
      <c r="AU211" s="30">
        <v>0</v>
      </c>
      <c r="AV211" s="30">
        <v>0.2878787878787879</v>
      </c>
      <c r="AW211" s="30">
        <v>0.42424242424242431</v>
      </c>
      <c r="AX211" s="30">
        <v>0.2878787878787879</v>
      </c>
      <c r="AY211" s="30">
        <v>0</v>
      </c>
      <c r="AZ211" s="27">
        <v>1.1000000000000001</v>
      </c>
      <c r="BA211" s="27">
        <v>3.44</v>
      </c>
      <c r="BB211" s="27">
        <v>2.34</v>
      </c>
      <c r="BC211" s="27">
        <v>2.7554545454545449</v>
      </c>
      <c r="BD211">
        <v>2.7554545454545449</v>
      </c>
      <c r="BE211">
        <v>6.1782631499999994</v>
      </c>
    </row>
    <row r="212" spans="1:57" x14ac:dyDescent="0.3">
      <c r="A212" s="2" t="s">
        <v>177</v>
      </c>
      <c r="B212" s="19" t="s">
        <v>797</v>
      </c>
      <c r="C212" s="15"/>
      <c r="D212" s="2" t="s">
        <v>867</v>
      </c>
      <c r="E212" s="2">
        <v>1</v>
      </c>
      <c r="F212" s="2">
        <v>3.14</v>
      </c>
      <c r="G212" s="2" t="s">
        <v>176</v>
      </c>
      <c r="H212" s="11">
        <v>-1</v>
      </c>
      <c r="I212">
        <v>-1</v>
      </c>
      <c r="K212" s="2">
        <v>1</v>
      </c>
      <c r="L212" s="2"/>
      <c r="M212" s="2"/>
      <c r="N212" s="25">
        <v>0</v>
      </c>
      <c r="O212" s="2">
        <v>3.84</v>
      </c>
      <c r="P212" s="2">
        <v>3.84</v>
      </c>
      <c r="Q212" s="2">
        <v>15.007</v>
      </c>
      <c r="R212" s="2"/>
      <c r="S212" s="2"/>
      <c r="T212" s="25">
        <v>0</v>
      </c>
      <c r="U212" s="27"/>
      <c r="V212" s="27"/>
      <c r="W212" s="2"/>
      <c r="X212" s="2"/>
      <c r="Y212" s="2"/>
      <c r="Z212" s="2"/>
      <c r="AA212" s="2">
        <v>13616</v>
      </c>
      <c r="AB212" s="2"/>
      <c r="AC212" s="2"/>
      <c r="AD212" s="2"/>
      <c r="AE212" s="2"/>
      <c r="AF212" s="2"/>
      <c r="AG212" s="2"/>
      <c r="AH212" s="2"/>
      <c r="AI212" s="2"/>
      <c r="AJ212" s="2"/>
      <c r="AO212">
        <v>20</v>
      </c>
      <c r="AP212" s="23">
        <v>0</v>
      </c>
      <c r="AQ212" s="27"/>
      <c r="AR212" s="30">
        <v>1.75</v>
      </c>
      <c r="AS212" s="30">
        <v>2.5</v>
      </c>
      <c r="AT212" s="30">
        <v>1.375</v>
      </c>
      <c r="AU212" s="30">
        <v>0</v>
      </c>
      <c r="AV212" s="30">
        <v>0.31111111111111112</v>
      </c>
      <c r="AW212" s="30">
        <v>0.44444444444444442</v>
      </c>
      <c r="AX212" s="30">
        <v>0.24444444444444441</v>
      </c>
      <c r="AY212" s="30">
        <v>0</v>
      </c>
      <c r="AZ212" s="27">
        <v>1</v>
      </c>
      <c r="BA212" s="27">
        <v>3.44</v>
      </c>
      <c r="BB212" s="27">
        <v>2.44</v>
      </c>
      <c r="BC212" s="27">
        <v>2.6956250000000002</v>
      </c>
      <c r="BD212">
        <v>2.6956250000000002</v>
      </c>
      <c r="BE212">
        <v>6.0930154356250004</v>
      </c>
    </row>
    <row r="213" spans="1:57" s="5" customFormat="1" x14ac:dyDescent="0.3">
      <c r="A213" s="5" t="s">
        <v>179</v>
      </c>
      <c r="B213" s="48" t="s">
        <v>799</v>
      </c>
      <c r="C213" s="41"/>
      <c r="D213" s="5" t="s">
        <v>867</v>
      </c>
      <c r="E213" s="5">
        <v>1</v>
      </c>
      <c r="F213" s="5">
        <v>3.22</v>
      </c>
      <c r="G213" s="5" t="s">
        <v>176</v>
      </c>
      <c r="H213" s="42">
        <v>-2</v>
      </c>
      <c r="I213" s="5">
        <v>-1</v>
      </c>
      <c r="K213" s="5">
        <v>1</v>
      </c>
      <c r="N213" s="43">
        <v>0</v>
      </c>
      <c r="T213" s="43">
        <v>0</v>
      </c>
      <c r="U213" s="43"/>
      <c r="V213" s="43"/>
      <c r="AA213" s="5">
        <v>3265</v>
      </c>
      <c r="AO213" s="5">
        <v>20</v>
      </c>
      <c r="AP213" s="43">
        <v>0</v>
      </c>
      <c r="AQ213" s="43"/>
      <c r="AR213" s="5">
        <v>1.75</v>
      </c>
      <c r="AS213" s="5">
        <v>2.5</v>
      </c>
      <c r="AT213" s="5">
        <v>1.375</v>
      </c>
      <c r="AU213" s="5">
        <v>0</v>
      </c>
      <c r="AV213" s="5">
        <v>0.31111111111111112</v>
      </c>
      <c r="AW213" s="5">
        <v>0.44444444444444442</v>
      </c>
      <c r="AX213" s="5">
        <v>0.24444444444444441</v>
      </c>
      <c r="AY213" s="5">
        <v>0</v>
      </c>
      <c r="AZ213" s="43">
        <v>0.95</v>
      </c>
      <c r="BA213" s="43">
        <v>3.44</v>
      </c>
      <c r="BB213" s="43">
        <v>2.4900000000000002</v>
      </c>
      <c r="BC213" s="43">
        <v>2.6893750000000001</v>
      </c>
      <c r="BD213" s="5">
        <v>2.6893750000000001</v>
      </c>
      <c r="BE213" s="5">
        <v>6.0685921218750014</v>
      </c>
    </row>
    <row r="214" spans="1:57" x14ac:dyDescent="0.3">
      <c r="A214" s="2" t="s">
        <v>181</v>
      </c>
      <c r="B214" s="19" t="s">
        <v>801</v>
      </c>
      <c r="C214" s="15"/>
      <c r="D214" s="2" t="s">
        <v>867</v>
      </c>
      <c r="E214" s="2">
        <v>1</v>
      </c>
      <c r="F214" s="2">
        <v>3.42</v>
      </c>
      <c r="G214" s="2" t="s">
        <v>176</v>
      </c>
      <c r="H214" s="11" t="s">
        <v>585</v>
      </c>
      <c r="I214" t="s">
        <v>660</v>
      </c>
      <c r="K214" s="2">
        <v>1</v>
      </c>
      <c r="L214" s="2"/>
      <c r="M214" s="2"/>
      <c r="N214" s="25">
        <v>1</v>
      </c>
      <c r="O214" s="2">
        <v>7.7803000000000004</v>
      </c>
      <c r="P214" s="2">
        <v>7.7803000000000004</v>
      </c>
      <c r="Q214" s="2">
        <v>42.569200000000002</v>
      </c>
      <c r="R214" s="2" t="s">
        <v>516</v>
      </c>
      <c r="S214" s="2"/>
      <c r="T214" s="25">
        <v>14.88329339</v>
      </c>
      <c r="U214" s="27">
        <v>14.88329339</v>
      </c>
      <c r="V214" s="27">
        <v>14.88329339</v>
      </c>
      <c r="W214" s="2"/>
      <c r="X214" s="2"/>
      <c r="Y214" s="2"/>
      <c r="Z214" s="2"/>
      <c r="AA214" s="2">
        <v>763</v>
      </c>
      <c r="AB214" s="2"/>
      <c r="AC214" s="2"/>
      <c r="AD214" s="2"/>
      <c r="AE214" s="2"/>
      <c r="AF214" s="2"/>
      <c r="AG214" s="2"/>
      <c r="AH214" s="2"/>
      <c r="AI214" s="2"/>
      <c r="AJ214" s="2"/>
      <c r="AO214">
        <v>20</v>
      </c>
      <c r="AP214" s="23">
        <v>218.43262216091571</v>
      </c>
      <c r="AQ214" s="27">
        <v>9.1561415150097566E-2</v>
      </c>
      <c r="AR214" s="30">
        <v>1.882352941176471</v>
      </c>
      <c r="AS214" s="30">
        <v>2.3529411764705879</v>
      </c>
      <c r="AT214" s="30">
        <v>1.6470588235294119</v>
      </c>
      <c r="AU214" s="30">
        <v>0</v>
      </c>
      <c r="AV214" s="30">
        <v>0.32</v>
      </c>
      <c r="AW214" s="30">
        <v>0.4</v>
      </c>
      <c r="AX214" s="30">
        <v>0.28000000000000003</v>
      </c>
      <c r="AY214" s="30">
        <v>0</v>
      </c>
      <c r="AZ214" s="27">
        <v>1.1000000000000001</v>
      </c>
      <c r="BA214" s="27">
        <v>3.44</v>
      </c>
      <c r="BB214" s="27">
        <v>2.34</v>
      </c>
      <c r="BC214" s="27">
        <v>2.651764705882353</v>
      </c>
      <c r="BD214">
        <v>2.651764705882353</v>
      </c>
      <c r="BE214">
        <v>5.9274383647058819</v>
      </c>
    </row>
    <row r="215" spans="1:57" x14ac:dyDescent="0.3">
      <c r="A215" s="2" t="s">
        <v>38</v>
      </c>
      <c r="B215" s="15" t="s">
        <v>718</v>
      </c>
      <c r="C215" s="15"/>
      <c r="D215" s="2"/>
      <c r="E215" s="2"/>
      <c r="F215" s="2">
        <v>3.9</v>
      </c>
      <c r="G215" s="2" t="s">
        <v>182</v>
      </c>
      <c r="H215" s="11" t="s">
        <v>549</v>
      </c>
      <c r="I215" t="s">
        <v>630</v>
      </c>
      <c r="K215" s="2">
        <v>1</v>
      </c>
      <c r="L215" s="2"/>
      <c r="M215" s="2"/>
      <c r="N215" s="25">
        <v>1</v>
      </c>
      <c r="O215" s="2"/>
      <c r="P215" s="2"/>
      <c r="Q215" s="2"/>
      <c r="R215" s="2"/>
      <c r="S215" s="2"/>
      <c r="T215" s="25">
        <v>5.8532381300000003</v>
      </c>
      <c r="U215" s="27">
        <v>5.8532371599999999</v>
      </c>
      <c r="V215" s="27">
        <v>11.912811489999999</v>
      </c>
      <c r="W215" s="2"/>
      <c r="X215" s="2"/>
      <c r="Y215" s="2"/>
      <c r="Z215" s="2">
        <v>0.7</v>
      </c>
      <c r="AA215" s="2"/>
      <c r="AB215" s="2"/>
      <c r="AC215" s="2"/>
      <c r="AD215" s="2"/>
      <c r="AE215" s="2"/>
      <c r="AF215" s="2">
        <v>1</v>
      </c>
      <c r="AG215" s="2">
        <v>1</v>
      </c>
      <c r="AH215" s="2"/>
      <c r="AI215" s="2"/>
      <c r="AJ215" s="2"/>
      <c r="AO215">
        <v>30</v>
      </c>
      <c r="AP215" s="23">
        <v>353.45760058531442</v>
      </c>
      <c r="AQ215" s="27">
        <v>8.487580957467307E-2</v>
      </c>
      <c r="AR215" s="30">
        <v>1.833333333333333</v>
      </c>
      <c r="AS215" s="30">
        <v>2.5</v>
      </c>
      <c r="AT215" s="30">
        <v>0.66666666666666663</v>
      </c>
      <c r="AU215" s="30">
        <v>0</v>
      </c>
      <c r="AV215" s="30">
        <v>0.36666666666666659</v>
      </c>
      <c r="AW215" s="30">
        <v>0.5</v>
      </c>
      <c r="AX215" s="30">
        <v>0.1333333333333333</v>
      </c>
      <c r="AY215" s="30">
        <v>0</v>
      </c>
      <c r="AZ215" s="27">
        <v>0.89</v>
      </c>
      <c r="BA215" s="27">
        <v>3.44</v>
      </c>
      <c r="BB215" s="27">
        <v>2.5499999999999998</v>
      </c>
      <c r="BC215" s="27">
        <v>2.6020833333333329</v>
      </c>
      <c r="BD215">
        <v>2.6020833333333329</v>
      </c>
      <c r="BE215">
        <v>5.9098726145833336</v>
      </c>
    </row>
    <row r="216" spans="1:57" x14ac:dyDescent="0.3">
      <c r="A216" s="2" t="s">
        <v>48</v>
      </c>
      <c r="B216" s="15" t="s">
        <v>728</v>
      </c>
      <c r="C216" s="15"/>
      <c r="D216" s="2"/>
      <c r="E216" s="2"/>
      <c r="F216" s="2">
        <v>4.3</v>
      </c>
      <c r="G216" s="2" t="s">
        <v>183</v>
      </c>
      <c r="H216" s="11" t="s">
        <v>556</v>
      </c>
      <c r="I216" t="s">
        <v>634</v>
      </c>
      <c r="K216" s="2">
        <v>1</v>
      </c>
      <c r="L216" s="2"/>
      <c r="M216" s="2"/>
      <c r="N216" s="25">
        <v>2</v>
      </c>
      <c r="O216" s="2"/>
      <c r="P216" s="2"/>
      <c r="Q216" s="2"/>
      <c r="R216" s="2"/>
      <c r="S216" s="2"/>
      <c r="T216" s="25">
        <v>7.4836094600000003</v>
      </c>
      <c r="U216" s="27">
        <v>7.4836094600000003</v>
      </c>
      <c r="V216" s="27">
        <v>7.4836094600000003</v>
      </c>
      <c r="W216" s="2"/>
      <c r="X216" s="2"/>
      <c r="Y216" s="2"/>
      <c r="Z216" s="2">
        <v>4.2</v>
      </c>
      <c r="AA216" s="2">
        <v>1</v>
      </c>
      <c r="AB216" s="2"/>
      <c r="AC216" s="2"/>
      <c r="AD216" s="2"/>
      <c r="AE216" s="2"/>
      <c r="AF216" s="2"/>
      <c r="AG216" s="2"/>
      <c r="AH216" s="2"/>
      <c r="AI216" s="2"/>
      <c r="AJ216" s="2"/>
      <c r="AO216">
        <v>14</v>
      </c>
      <c r="AP216" s="23">
        <v>296.35915518228359</v>
      </c>
      <c r="AQ216" s="27">
        <v>9.4479956196318104E-2</v>
      </c>
      <c r="AR216" s="30">
        <v>1.8181818181818179</v>
      </c>
      <c r="AS216" s="30">
        <v>2.545454545454545</v>
      </c>
      <c r="AT216" s="30">
        <v>0.72727272727272729</v>
      </c>
      <c r="AU216" s="30">
        <v>0</v>
      </c>
      <c r="AV216" s="30">
        <v>0.35714285714285721</v>
      </c>
      <c r="AW216" s="30">
        <v>0.5</v>
      </c>
      <c r="AX216" s="30">
        <v>0.1428571428571429</v>
      </c>
      <c r="AY216" s="30">
        <v>0</v>
      </c>
      <c r="AZ216" s="27">
        <v>1</v>
      </c>
      <c r="BA216" s="27">
        <v>3.44</v>
      </c>
      <c r="BB216" s="27">
        <v>2.44</v>
      </c>
      <c r="BC216" s="27">
        <v>2.6618181818181821</v>
      </c>
      <c r="BD216">
        <v>2.6618181818181821</v>
      </c>
      <c r="BE216">
        <v>6.0537295018181814</v>
      </c>
    </row>
    <row r="217" spans="1:57" x14ac:dyDescent="0.3">
      <c r="A217" s="2" t="s">
        <v>49</v>
      </c>
      <c r="B217" s="15" t="s">
        <v>729</v>
      </c>
      <c r="C217" s="15"/>
      <c r="D217" s="2"/>
      <c r="E217" s="2"/>
      <c r="F217" s="2">
        <v>4.0999999999999996</v>
      </c>
      <c r="G217" s="2" t="s">
        <v>183</v>
      </c>
      <c r="H217" s="11" t="s">
        <v>557</v>
      </c>
      <c r="I217" t="s">
        <v>635</v>
      </c>
      <c r="K217" s="2">
        <v>1</v>
      </c>
      <c r="L217" s="2"/>
      <c r="M217" s="2"/>
      <c r="N217" s="25">
        <v>8</v>
      </c>
      <c r="O217" s="2"/>
      <c r="P217" s="2"/>
      <c r="Q217" s="2"/>
      <c r="R217" s="2"/>
      <c r="S217" s="2"/>
      <c r="T217" s="25">
        <v>5.8017180100000001</v>
      </c>
      <c r="U217" s="27">
        <v>7.9756520899999996</v>
      </c>
      <c r="V217" s="27">
        <v>27.352093400000001</v>
      </c>
      <c r="W217" s="2"/>
      <c r="X217" s="2"/>
      <c r="Y217" s="2"/>
      <c r="Z217" s="2">
        <v>5.0999999999999996</v>
      </c>
      <c r="AA217" s="2">
        <v>1</v>
      </c>
      <c r="AB217" s="2"/>
      <c r="AC217" s="2"/>
      <c r="AD217" s="2"/>
      <c r="AE217" s="2"/>
      <c r="AF217" s="2"/>
      <c r="AG217" s="2"/>
      <c r="AH217" s="2"/>
      <c r="AI217" s="2"/>
      <c r="AJ217" s="2"/>
      <c r="AO217">
        <v>14</v>
      </c>
      <c r="AP217" s="23">
        <v>1265.6493143942739</v>
      </c>
      <c r="AQ217" s="27">
        <v>8.8492127105210025E-2</v>
      </c>
      <c r="AR217" s="30">
        <v>1.8181818181818179</v>
      </c>
      <c r="AS217" s="30">
        <v>2.545454545454545</v>
      </c>
      <c r="AT217" s="30">
        <v>0.72727272727272729</v>
      </c>
      <c r="AU217" s="30">
        <v>0</v>
      </c>
      <c r="AV217" s="30">
        <v>0.35714285714285721</v>
      </c>
      <c r="AW217" s="30">
        <v>0.5</v>
      </c>
      <c r="AX217" s="30">
        <v>0.1428571428571429</v>
      </c>
      <c r="AY217" s="30">
        <v>0</v>
      </c>
      <c r="AZ217" s="27">
        <v>0.95</v>
      </c>
      <c r="BA217" s="27">
        <v>3.44</v>
      </c>
      <c r="BB217" s="27">
        <v>2.4900000000000002</v>
      </c>
      <c r="BC217" s="27">
        <v>2.6527272727272719</v>
      </c>
      <c r="BD217">
        <v>2.6527272727272728</v>
      </c>
      <c r="BE217">
        <v>6.0182046818181814</v>
      </c>
    </row>
    <row r="218" spans="1:57" x14ac:dyDescent="0.3">
      <c r="A218" s="2" t="s">
        <v>46</v>
      </c>
      <c r="B218" s="15" t="s">
        <v>726</v>
      </c>
      <c r="C218" s="15"/>
      <c r="D218" s="2"/>
      <c r="E218" s="2"/>
      <c r="F218" s="2">
        <v>3.2</v>
      </c>
      <c r="G218" s="2" t="s">
        <v>183</v>
      </c>
      <c r="H218" s="11" t="s">
        <v>555</v>
      </c>
      <c r="I218" t="s">
        <v>633</v>
      </c>
      <c r="K218" s="2">
        <v>1</v>
      </c>
      <c r="L218" s="2"/>
      <c r="M218" s="2"/>
      <c r="N218" s="25">
        <v>2</v>
      </c>
      <c r="O218" s="2"/>
      <c r="P218" s="2"/>
      <c r="Q218" s="2"/>
      <c r="R218" s="2"/>
      <c r="S218" s="2"/>
      <c r="T218" s="25">
        <v>7.41544296</v>
      </c>
      <c r="U218" s="27">
        <v>7.4154429599999991</v>
      </c>
      <c r="V218" s="27">
        <v>7.41544296</v>
      </c>
      <c r="W218" s="2"/>
      <c r="X218" s="2"/>
      <c r="Y218" s="2"/>
      <c r="Z218" s="2">
        <v>5.2</v>
      </c>
      <c r="AA218" s="2">
        <v>1</v>
      </c>
      <c r="AB218" s="2"/>
      <c r="AC218" s="2"/>
      <c r="AD218" s="2"/>
      <c r="AE218" s="2"/>
      <c r="AF218" s="2"/>
      <c r="AG218" s="2"/>
      <c r="AH218" s="2"/>
      <c r="AI218" s="2"/>
      <c r="AJ218" s="2"/>
      <c r="AO218">
        <v>14</v>
      </c>
      <c r="AP218" s="23">
        <v>288.33429290182369</v>
      </c>
      <c r="AQ218" s="27">
        <v>9.7109503410799117E-2</v>
      </c>
      <c r="AR218" s="30">
        <v>2</v>
      </c>
      <c r="AS218" s="30">
        <v>2.545454545454545</v>
      </c>
      <c r="AT218" s="30">
        <v>0.54545454545454541</v>
      </c>
      <c r="AU218" s="30">
        <v>0</v>
      </c>
      <c r="AV218" s="30">
        <v>0.39285714285714279</v>
      </c>
      <c r="AW218" s="30">
        <v>0.5</v>
      </c>
      <c r="AX218" s="30">
        <v>0.1071428571428571</v>
      </c>
      <c r="AY218" s="30">
        <v>0</v>
      </c>
      <c r="AZ218" s="27">
        <v>1.1000000000000001</v>
      </c>
      <c r="BA218" s="27">
        <v>3.44</v>
      </c>
      <c r="BB218" s="27">
        <v>2.34</v>
      </c>
      <c r="BC218" s="27">
        <v>2.669090909090909</v>
      </c>
      <c r="BD218">
        <v>2.669090909090909</v>
      </c>
      <c r="BE218">
        <v>5.9831974772727277</v>
      </c>
    </row>
    <row r="219" spans="1:57" x14ac:dyDescent="0.3">
      <c r="A219" s="2" t="s">
        <v>47</v>
      </c>
      <c r="B219" s="15" t="s">
        <v>727</v>
      </c>
      <c r="C219" s="15"/>
      <c r="D219" s="2"/>
      <c r="E219" s="2"/>
      <c r="F219" s="2">
        <v>3.8</v>
      </c>
      <c r="G219" s="2" t="s">
        <v>183</v>
      </c>
      <c r="H219" s="11">
        <v>-1</v>
      </c>
      <c r="I219">
        <v>-1</v>
      </c>
      <c r="J219" t="s">
        <v>1156</v>
      </c>
      <c r="K219" s="2">
        <v>1</v>
      </c>
      <c r="L219" s="2"/>
      <c r="M219" s="2"/>
      <c r="N219" s="25">
        <v>0</v>
      </c>
      <c r="O219" s="2"/>
      <c r="P219" s="2"/>
      <c r="Q219" s="2"/>
      <c r="R219" s="2"/>
      <c r="S219" s="2"/>
      <c r="T219" s="25">
        <v>0</v>
      </c>
      <c r="U219" s="27"/>
      <c r="V219" s="27"/>
      <c r="W219" s="2"/>
      <c r="X219" s="2"/>
      <c r="Y219" s="2"/>
      <c r="Z219" s="2">
        <v>4.9000000000000004</v>
      </c>
      <c r="AA219" s="2">
        <v>1</v>
      </c>
      <c r="AB219" s="2"/>
      <c r="AC219" s="2"/>
      <c r="AD219" s="2"/>
      <c r="AE219" s="2"/>
      <c r="AF219" s="2"/>
      <c r="AG219" s="2"/>
      <c r="AH219" s="2"/>
      <c r="AI219" s="2"/>
      <c r="AJ219" s="2"/>
      <c r="AO219">
        <v>34</v>
      </c>
      <c r="AP219" s="23">
        <v>0</v>
      </c>
      <c r="AQ219" s="27"/>
      <c r="AR219" s="30">
        <v>2</v>
      </c>
      <c r="AS219" s="30">
        <v>2.518518518518519</v>
      </c>
      <c r="AT219" s="30">
        <v>0.51851851851851849</v>
      </c>
      <c r="AU219" s="30">
        <v>0</v>
      </c>
      <c r="AV219" s="30">
        <v>0.39705882352941169</v>
      </c>
      <c r="AW219" s="30">
        <v>0.5</v>
      </c>
      <c r="AX219" s="30">
        <v>0.1029411764705882</v>
      </c>
      <c r="AY219" s="30">
        <v>0</v>
      </c>
      <c r="AZ219" s="27">
        <v>1</v>
      </c>
      <c r="BA219" s="27">
        <v>3.44</v>
      </c>
      <c r="BB219" s="27">
        <v>2.44</v>
      </c>
      <c r="BC219" s="27">
        <v>2.6511111111111112</v>
      </c>
      <c r="BD219">
        <v>2.6511111111111112</v>
      </c>
      <c r="BE219">
        <v>5.9544359512962952</v>
      </c>
    </row>
    <row r="220" spans="1:57" x14ac:dyDescent="0.3">
      <c r="A220" s="2" t="s">
        <v>8</v>
      </c>
      <c r="B220" s="15" t="s">
        <v>698</v>
      </c>
      <c r="C220" s="15"/>
      <c r="D220" s="2"/>
      <c r="E220" s="2"/>
      <c r="F220" s="2">
        <v>3.1</v>
      </c>
      <c r="G220" s="2" t="s">
        <v>183</v>
      </c>
      <c r="H220" s="11" t="s">
        <v>534</v>
      </c>
      <c r="I220" t="s">
        <v>616</v>
      </c>
      <c r="K220" s="2">
        <v>1</v>
      </c>
      <c r="L220" s="2"/>
      <c r="M220" s="2"/>
      <c r="N220" s="25">
        <v>30</v>
      </c>
      <c r="O220" s="2"/>
      <c r="P220" s="2"/>
      <c r="Q220" s="2"/>
      <c r="R220" s="2"/>
      <c r="S220" s="2"/>
      <c r="T220" s="25">
        <v>10.59112378</v>
      </c>
      <c r="U220" s="25">
        <v>10.784736629999999</v>
      </c>
      <c r="V220" s="25">
        <v>10.486176179999999</v>
      </c>
      <c r="W220" s="2"/>
      <c r="X220" s="2"/>
      <c r="Y220" s="2"/>
      <c r="Z220" s="2">
        <v>50</v>
      </c>
      <c r="AA220" s="2">
        <v>1</v>
      </c>
      <c r="AB220" s="2"/>
      <c r="AC220" s="2"/>
      <c r="AD220" s="2"/>
      <c r="AE220" s="2"/>
      <c r="AF220" s="2"/>
      <c r="AG220" s="2"/>
      <c r="AH220" s="2"/>
      <c r="AI220" s="2"/>
      <c r="AJ220" s="2"/>
      <c r="AO220">
        <v>4</v>
      </c>
      <c r="AP220" s="23">
        <v>1182.741260108548</v>
      </c>
      <c r="AQ220" s="23">
        <v>0.1014592151701775</v>
      </c>
      <c r="AR220" s="30">
        <v>2</v>
      </c>
      <c r="AS220" s="30">
        <v>2.666666666666667</v>
      </c>
      <c r="AT220" s="30">
        <v>0.66666666666666663</v>
      </c>
      <c r="AU220" s="30">
        <v>0</v>
      </c>
      <c r="AV220" s="30">
        <v>0.375</v>
      </c>
      <c r="AW220" s="30">
        <v>0.5</v>
      </c>
      <c r="AX220" s="30">
        <v>0.125</v>
      </c>
      <c r="AY220" s="30">
        <v>0</v>
      </c>
      <c r="AZ220" s="27">
        <v>1.54</v>
      </c>
      <c r="BA220" s="27">
        <v>3.44</v>
      </c>
      <c r="BB220" s="27">
        <v>1.9</v>
      </c>
      <c r="BC220" s="27">
        <v>2.8066666666666671</v>
      </c>
      <c r="BD220">
        <v>2.8066666666666662</v>
      </c>
      <c r="BE220">
        <v>6.1769976</v>
      </c>
    </row>
    <row r="221" spans="1:57" x14ac:dyDescent="0.3">
      <c r="A221" s="2" t="s">
        <v>0</v>
      </c>
      <c r="B221" s="15" t="s">
        <v>689</v>
      </c>
      <c r="C221" s="15"/>
      <c r="D221" s="2"/>
      <c r="E221" s="2"/>
      <c r="F221" s="2">
        <v>3.3</v>
      </c>
      <c r="G221" s="2" t="s">
        <v>183</v>
      </c>
      <c r="H221" s="11" t="s">
        <v>527</v>
      </c>
      <c r="I221" t="s">
        <v>610</v>
      </c>
      <c r="K221" s="2">
        <v>1</v>
      </c>
      <c r="L221" s="2"/>
      <c r="M221" s="2"/>
      <c r="N221" s="25">
        <v>4</v>
      </c>
      <c r="O221" s="2"/>
      <c r="P221" s="2"/>
      <c r="Q221" s="2"/>
      <c r="R221" s="2"/>
      <c r="S221" s="2"/>
      <c r="T221" s="25">
        <v>6.6040679999999998</v>
      </c>
      <c r="U221" s="27">
        <v>7.9389519999999996</v>
      </c>
      <c r="V221" s="27">
        <v>33.703336</v>
      </c>
      <c r="W221" s="2"/>
      <c r="X221" s="2"/>
      <c r="Y221" s="2"/>
      <c r="Z221" s="2">
        <v>4.5</v>
      </c>
      <c r="AA221" s="2">
        <v>1</v>
      </c>
      <c r="AB221" s="2"/>
      <c r="AC221" s="2"/>
      <c r="AD221" s="2"/>
      <c r="AE221" s="2"/>
      <c r="AF221" s="2"/>
      <c r="AG221" s="2"/>
      <c r="AH221" s="2"/>
      <c r="AI221" s="2"/>
      <c r="AJ221" s="2"/>
      <c r="AO221">
        <v>34</v>
      </c>
      <c r="AP221" s="23">
        <v>1767.0449718798691</v>
      </c>
      <c r="AQ221" s="27">
        <v>7.6964651247849417E-2</v>
      </c>
      <c r="AR221" s="30">
        <v>1.62962962962963</v>
      </c>
      <c r="AS221" s="30">
        <v>2.518518518518519</v>
      </c>
      <c r="AT221" s="30">
        <v>0.88888888888888884</v>
      </c>
      <c r="AU221" s="30">
        <v>0</v>
      </c>
      <c r="AV221" s="30">
        <v>0.32352941176470579</v>
      </c>
      <c r="AW221" s="30">
        <v>0.5</v>
      </c>
      <c r="AX221" s="30">
        <v>0.1764705882352941</v>
      </c>
      <c r="AY221" s="30">
        <v>0</v>
      </c>
      <c r="AZ221" s="27">
        <v>0.82</v>
      </c>
      <c r="BA221" s="27">
        <v>3.44</v>
      </c>
      <c r="BB221" s="27">
        <v>2.62</v>
      </c>
      <c r="BC221" s="27">
        <v>2.642962962962963</v>
      </c>
      <c r="BD221">
        <v>2.642962962962963</v>
      </c>
      <c r="BE221">
        <v>5.9587362692592576</v>
      </c>
    </row>
    <row r="222" spans="1:57" s="5" customFormat="1" x14ac:dyDescent="0.3">
      <c r="A222" s="5" t="s">
        <v>184</v>
      </c>
      <c r="B222" s="41" t="s">
        <v>802</v>
      </c>
      <c r="C222" s="41"/>
      <c r="F222" s="5">
        <v>3.5</v>
      </c>
      <c r="G222" s="5" t="s">
        <v>183</v>
      </c>
      <c r="H222" s="42">
        <v>-2</v>
      </c>
      <c r="I222" s="5">
        <v>-1</v>
      </c>
      <c r="K222" s="5">
        <v>1</v>
      </c>
      <c r="N222" s="43">
        <v>0</v>
      </c>
      <c r="T222" s="43">
        <v>0</v>
      </c>
      <c r="U222" s="43"/>
      <c r="V222" s="43"/>
      <c r="Z222" s="5">
        <v>4.2</v>
      </c>
      <c r="AA222" s="5">
        <v>1</v>
      </c>
      <c r="AO222" s="5">
        <v>20</v>
      </c>
      <c r="AP222" s="43">
        <v>0</v>
      </c>
      <c r="AQ222" s="43"/>
      <c r="AR222" s="5">
        <v>1.9375</v>
      </c>
      <c r="AS222" s="5">
        <v>2.5</v>
      </c>
      <c r="AT222" s="5">
        <v>0.5625</v>
      </c>
      <c r="AU222" s="5">
        <v>2.625</v>
      </c>
      <c r="AV222" s="5">
        <v>0.25409836065573771</v>
      </c>
      <c r="AW222" s="5">
        <v>0.32786885245901642</v>
      </c>
      <c r="AX222" s="5">
        <v>7.3770491803278687E-2</v>
      </c>
      <c r="AY222" s="5">
        <v>0.34426229508196721</v>
      </c>
      <c r="AZ222" s="43">
        <v>0.82</v>
      </c>
      <c r="BA222" s="43">
        <v>3.44</v>
      </c>
      <c r="BB222" s="43">
        <v>2.62</v>
      </c>
      <c r="BC222" s="43">
        <v>2.59375</v>
      </c>
      <c r="BD222" s="5">
        <v>2.59375</v>
      </c>
      <c r="BE222" s="5">
        <v>5.9363868768750008</v>
      </c>
    </row>
    <row r="223" spans="1:57" x14ac:dyDescent="0.3">
      <c r="A223" s="2" t="s">
        <v>185</v>
      </c>
      <c r="B223" s="15" t="s">
        <v>733</v>
      </c>
      <c r="C223" s="15"/>
      <c r="D223" s="2"/>
      <c r="E223" s="2"/>
      <c r="F223" s="2">
        <v>4.55</v>
      </c>
      <c r="G223" s="2" t="s">
        <v>192</v>
      </c>
      <c r="H223" s="11" t="s">
        <v>560</v>
      </c>
      <c r="I223" t="s">
        <v>637</v>
      </c>
      <c r="K223" s="2">
        <v>1</v>
      </c>
      <c r="L223" s="2"/>
      <c r="M223" s="2"/>
      <c r="N223" s="25">
        <v>2</v>
      </c>
      <c r="O223" s="2">
        <v>3.9369999999999998</v>
      </c>
      <c r="P223" s="2">
        <v>27.198</v>
      </c>
      <c r="Q223" s="2">
        <v>5.6920000000000002</v>
      </c>
      <c r="R223" s="2"/>
      <c r="S223" s="2"/>
      <c r="T223" s="25">
        <v>13.81974189</v>
      </c>
      <c r="U223" s="27">
        <v>13.81974189</v>
      </c>
      <c r="V223" s="27">
        <v>5.7110870199999999</v>
      </c>
      <c r="W223" s="2">
        <v>1</v>
      </c>
      <c r="X223" s="2"/>
      <c r="Y223" s="2"/>
      <c r="Z223" s="2">
        <v>0.9</v>
      </c>
      <c r="AA223" s="2">
        <v>1</v>
      </c>
      <c r="AB223" s="2"/>
      <c r="AC223" s="2"/>
      <c r="AD223" s="2"/>
      <c r="AE223" s="2"/>
      <c r="AF223" s="2"/>
      <c r="AG223" s="2"/>
      <c r="AH223" s="2"/>
      <c r="AI223" s="2"/>
      <c r="AJ223" s="2"/>
      <c r="AO223">
        <v>14</v>
      </c>
      <c r="AP223" s="23">
        <v>309.44138863753989</v>
      </c>
      <c r="AQ223" s="27">
        <v>9.0485633235046756E-2</v>
      </c>
      <c r="AR223" s="30">
        <v>2</v>
      </c>
      <c r="AS223" s="30">
        <v>2.545454545454545</v>
      </c>
      <c r="AT223" s="30">
        <v>0.54545454545454541</v>
      </c>
      <c r="AU223" s="30">
        <v>2.545454545454545</v>
      </c>
      <c r="AV223" s="30">
        <v>0.26190476190476192</v>
      </c>
      <c r="AW223" s="30">
        <v>0.33333333333333331</v>
      </c>
      <c r="AX223" s="30">
        <v>7.1428571428571425E-2</v>
      </c>
      <c r="AY223" s="30">
        <v>0.33333333333333331</v>
      </c>
      <c r="AZ223" s="27">
        <v>0.95</v>
      </c>
      <c r="BA223" s="27">
        <v>3.44</v>
      </c>
      <c r="BB223" s="27">
        <v>2.4900000000000002</v>
      </c>
      <c r="BC223" s="27">
        <v>2.6345454545454539</v>
      </c>
      <c r="BD223">
        <v>2.6345454545454552</v>
      </c>
      <c r="BE223">
        <v>6.036062318181818</v>
      </c>
    </row>
    <row r="224" spans="1:57" x14ac:dyDescent="0.3">
      <c r="A224" s="2" t="s">
        <v>186</v>
      </c>
      <c r="B224" s="19" t="s">
        <v>932</v>
      </c>
      <c r="C224" s="15"/>
      <c r="D224" s="2"/>
      <c r="E224" s="2"/>
      <c r="F224" s="2">
        <v>4.43</v>
      </c>
      <c r="G224" s="2" t="s">
        <v>192</v>
      </c>
      <c r="H224" s="11">
        <v>-1</v>
      </c>
      <c r="I224">
        <v>-1</v>
      </c>
      <c r="K224" s="2">
        <v>1</v>
      </c>
      <c r="L224" s="2"/>
      <c r="M224" s="2"/>
      <c r="N224" s="25">
        <v>0</v>
      </c>
      <c r="O224" s="1">
        <v>3.9369999999999998</v>
      </c>
      <c r="P224" s="1">
        <v>27.198</v>
      </c>
      <c r="Q224" s="1">
        <v>5.6920000000000002</v>
      </c>
      <c r="R224" s="2"/>
      <c r="S224" s="2"/>
      <c r="T224" s="25">
        <v>0</v>
      </c>
      <c r="U224" s="25"/>
      <c r="V224" s="25"/>
      <c r="W224" s="2">
        <v>1</v>
      </c>
      <c r="X224" s="2"/>
      <c r="Y224" s="2"/>
      <c r="Z224" s="2">
        <v>1.2</v>
      </c>
      <c r="AA224" s="2">
        <v>1</v>
      </c>
      <c r="AB224" s="2"/>
      <c r="AC224" s="2"/>
      <c r="AD224" s="2"/>
      <c r="AE224" s="2"/>
      <c r="AF224" s="2"/>
      <c r="AG224" s="2">
        <v>1</v>
      </c>
      <c r="AH224" s="2"/>
      <c r="AI224" s="2"/>
      <c r="AJ224" s="2"/>
      <c r="AO224">
        <v>14</v>
      </c>
      <c r="AP224" s="23">
        <v>0</v>
      </c>
      <c r="AQ224" s="23"/>
      <c r="AR224" s="30">
        <v>1.9950000000000001</v>
      </c>
      <c r="AS224" s="30">
        <v>2.8</v>
      </c>
      <c r="AT224" s="30">
        <v>0.30499999999999999</v>
      </c>
      <c r="AU224" s="30">
        <v>1.33</v>
      </c>
      <c r="AV224" s="30">
        <v>0.31026438569206838</v>
      </c>
      <c r="AW224" s="30">
        <v>0.43545878693623641</v>
      </c>
      <c r="AX224" s="30">
        <v>4.7433903576982892E-2</v>
      </c>
      <c r="AY224" s="30">
        <v>0.20684292379471231</v>
      </c>
      <c r="AZ224" s="27">
        <v>0.95</v>
      </c>
      <c r="BA224" s="27">
        <v>3.44</v>
      </c>
      <c r="BB224" s="27">
        <v>2.4900000000000002</v>
      </c>
      <c r="BC224" s="27">
        <v>2.7484999999999991</v>
      </c>
      <c r="BD224">
        <v>2.7484999999999999</v>
      </c>
      <c r="BE224">
        <v>6.2455429149999997</v>
      </c>
    </row>
    <row r="225" spans="1:57" x14ac:dyDescent="0.3">
      <c r="A225" s="2" t="s">
        <v>870</v>
      </c>
      <c r="B225" s="19" t="s">
        <v>933</v>
      </c>
      <c r="C225" s="15"/>
      <c r="D225" s="2"/>
      <c r="E225" s="2"/>
      <c r="F225" s="2">
        <v>4.34</v>
      </c>
      <c r="G225" s="2" t="s">
        <v>192</v>
      </c>
      <c r="H225" s="11">
        <v>-1</v>
      </c>
      <c r="I225">
        <v>-1</v>
      </c>
      <c r="K225" s="2">
        <v>1</v>
      </c>
      <c r="L225" s="2"/>
      <c r="M225" s="2"/>
      <c r="N225" s="25">
        <v>0</v>
      </c>
      <c r="O225" s="1">
        <v>3.9369999999999998</v>
      </c>
      <c r="P225" s="1">
        <v>27.198</v>
      </c>
      <c r="Q225" s="1">
        <v>5.6920000000000002</v>
      </c>
      <c r="R225" s="2"/>
      <c r="S225" s="2"/>
      <c r="T225" s="25">
        <v>0</v>
      </c>
      <c r="U225" s="27"/>
      <c r="V225" s="27"/>
      <c r="W225" s="2">
        <v>1</v>
      </c>
      <c r="X225" s="2"/>
      <c r="Y225" s="2"/>
      <c r="Z225" s="2">
        <v>1.3</v>
      </c>
      <c r="AA225" s="2">
        <v>1</v>
      </c>
      <c r="AB225" s="2"/>
      <c r="AC225" s="2"/>
      <c r="AD225" s="2"/>
      <c r="AE225" s="2"/>
      <c r="AF225" s="2"/>
      <c r="AG225" s="2">
        <v>1</v>
      </c>
      <c r="AH225" s="2"/>
      <c r="AI225" s="2"/>
      <c r="AJ225" s="2"/>
      <c r="AO225">
        <v>14</v>
      </c>
      <c r="AP225" s="23">
        <v>0</v>
      </c>
      <c r="AQ225" s="27"/>
      <c r="AR225" s="30">
        <v>1.99</v>
      </c>
      <c r="AS225" s="30">
        <v>2.8</v>
      </c>
      <c r="AT225" s="30">
        <v>0.31</v>
      </c>
      <c r="AU225" s="30">
        <v>1.26</v>
      </c>
      <c r="AV225" s="30">
        <v>0.31289308176100628</v>
      </c>
      <c r="AW225" s="30">
        <v>0.44025157232704398</v>
      </c>
      <c r="AX225" s="30">
        <v>4.874213836477987E-2</v>
      </c>
      <c r="AY225" s="30">
        <v>0.1981132075471698</v>
      </c>
      <c r="AZ225" s="27">
        <v>0.95</v>
      </c>
      <c r="BA225" s="27">
        <v>3.44</v>
      </c>
      <c r="BB225" s="27">
        <v>2.4900000000000002</v>
      </c>
      <c r="BC225" s="27">
        <v>2.7490000000000001</v>
      </c>
      <c r="BD225">
        <v>2.7490000000000001</v>
      </c>
      <c r="BE225">
        <v>6.2450518300000004</v>
      </c>
    </row>
    <row r="226" spans="1:57" x14ac:dyDescent="0.3">
      <c r="A226" s="2" t="s">
        <v>187</v>
      </c>
      <c r="B226" s="19" t="s">
        <v>934</v>
      </c>
      <c r="C226" s="15"/>
      <c r="D226" s="2"/>
      <c r="E226" s="2"/>
      <c r="F226" s="2">
        <v>4.2699999999999996</v>
      </c>
      <c r="G226" s="2" t="s">
        <v>192</v>
      </c>
      <c r="H226" s="11">
        <v>-1</v>
      </c>
      <c r="I226">
        <v>-1</v>
      </c>
      <c r="K226" s="2">
        <v>1</v>
      </c>
      <c r="L226" s="2"/>
      <c r="M226" s="2"/>
      <c r="N226" s="25">
        <v>0</v>
      </c>
      <c r="O226" s="1">
        <v>3.9369999999999998</v>
      </c>
      <c r="P226" s="1">
        <v>27.198</v>
      </c>
      <c r="Q226" s="1">
        <v>5.6920000000000002</v>
      </c>
      <c r="R226" s="2"/>
      <c r="S226" s="2"/>
      <c r="T226" s="25">
        <v>0</v>
      </c>
      <c r="U226" s="27"/>
      <c r="V226" s="27"/>
      <c r="W226" s="2">
        <v>1</v>
      </c>
      <c r="X226" s="2"/>
      <c r="Y226" s="2"/>
      <c r="Z226" s="2">
        <v>1</v>
      </c>
      <c r="AA226" s="2">
        <v>1</v>
      </c>
      <c r="AB226" s="2"/>
      <c r="AC226" s="2"/>
      <c r="AD226" s="2"/>
      <c r="AE226" s="2"/>
      <c r="AF226" s="2"/>
      <c r="AG226" s="2">
        <v>1</v>
      </c>
      <c r="AH226" s="2"/>
      <c r="AI226" s="2"/>
      <c r="AJ226" s="2"/>
      <c r="AO226">
        <v>14</v>
      </c>
      <c r="AP226" s="23">
        <v>0</v>
      </c>
      <c r="AQ226" s="27"/>
      <c r="AR226" s="30">
        <v>1.9850000000000001</v>
      </c>
      <c r="AS226" s="30">
        <v>2.8</v>
      </c>
      <c r="AT226" s="30">
        <v>0.315</v>
      </c>
      <c r="AU226" s="30">
        <v>1.19</v>
      </c>
      <c r="AV226" s="30">
        <v>0.31558028616852152</v>
      </c>
      <c r="AW226" s="30">
        <v>0.4451510333863275</v>
      </c>
      <c r="AX226" s="30">
        <v>5.0079491255961853E-2</v>
      </c>
      <c r="AY226" s="30">
        <v>0.1891891891891892</v>
      </c>
      <c r="AZ226" s="27">
        <v>0.95</v>
      </c>
      <c r="BA226" s="27">
        <v>3.44</v>
      </c>
      <c r="BB226" s="27">
        <v>2.4900000000000002</v>
      </c>
      <c r="BC226" s="27">
        <v>2.7494999999999989</v>
      </c>
      <c r="BD226">
        <v>2.7494999999999998</v>
      </c>
      <c r="BE226">
        <v>6.2445607449999994</v>
      </c>
    </row>
    <row r="227" spans="1:57" x14ac:dyDescent="0.3">
      <c r="A227" s="2" t="s">
        <v>188</v>
      </c>
      <c r="B227" s="19" t="s">
        <v>935</v>
      </c>
      <c r="C227" s="15"/>
      <c r="D227" s="2"/>
      <c r="E227" s="2"/>
      <c r="F227" s="2">
        <v>4.13</v>
      </c>
      <c r="G227" s="2" t="s">
        <v>192</v>
      </c>
      <c r="H227" s="11">
        <v>-1</v>
      </c>
      <c r="I227">
        <v>-1</v>
      </c>
      <c r="K227" s="2">
        <v>1</v>
      </c>
      <c r="L227" s="2"/>
      <c r="M227" s="2"/>
      <c r="N227" s="25">
        <v>0</v>
      </c>
      <c r="O227" s="1">
        <v>3.9369999999999998</v>
      </c>
      <c r="P227" s="1">
        <v>27.198</v>
      </c>
      <c r="Q227" s="1">
        <v>5.6920000000000002</v>
      </c>
      <c r="R227" s="2"/>
      <c r="S227" s="2"/>
      <c r="T227" s="25">
        <v>0</v>
      </c>
      <c r="U227" s="25"/>
      <c r="V227" s="25"/>
      <c r="W227" s="2">
        <v>1</v>
      </c>
      <c r="X227" s="2"/>
      <c r="Y227" s="2"/>
      <c r="Z227" s="2">
        <v>1.2</v>
      </c>
      <c r="AA227" s="2">
        <v>1</v>
      </c>
      <c r="AB227" s="2"/>
      <c r="AC227" s="2"/>
      <c r="AD227" s="2"/>
      <c r="AE227" s="2"/>
      <c r="AF227" s="2"/>
      <c r="AG227" s="2">
        <v>1</v>
      </c>
      <c r="AH227" s="2"/>
      <c r="AI227" s="2"/>
      <c r="AJ227" s="2"/>
      <c r="AO227">
        <v>14</v>
      </c>
      <c r="AP227" s="23">
        <v>0</v>
      </c>
      <c r="AQ227" s="23"/>
      <c r="AR227" s="30">
        <v>1.9750000000000001</v>
      </c>
      <c r="AS227" s="30">
        <v>2.8</v>
      </c>
      <c r="AT227" s="30">
        <v>0.32500000000000001</v>
      </c>
      <c r="AU227" s="30">
        <v>1.05</v>
      </c>
      <c r="AV227" s="30">
        <v>0.32113821138211379</v>
      </c>
      <c r="AW227" s="30">
        <v>0.45528455284552838</v>
      </c>
      <c r="AX227" s="30">
        <v>5.2845528455284549E-2</v>
      </c>
      <c r="AY227" s="30">
        <v>0.17073170731707321</v>
      </c>
      <c r="AZ227" s="27">
        <v>0.95</v>
      </c>
      <c r="BA227" s="27">
        <v>3.44</v>
      </c>
      <c r="BB227" s="27">
        <v>2.4900000000000002</v>
      </c>
      <c r="BC227" s="27">
        <v>2.7505000000000002</v>
      </c>
      <c r="BD227">
        <v>2.7505000000000002</v>
      </c>
      <c r="BE227">
        <v>6.2435785749999999</v>
      </c>
    </row>
    <row r="228" spans="1:57" x14ac:dyDescent="0.3">
      <c r="A228" s="2" t="s">
        <v>189</v>
      </c>
      <c r="B228" s="19" t="s">
        <v>936</v>
      </c>
      <c r="C228" s="15"/>
      <c r="D228" s="2"/>
      <c r="E228" s="2"/>
      <c r="F228" s="2">
        <v>4.07</v>
      </c>
      <c r="G228" s="2" t="s">
        <v>192</v>
      </c>
      <c r="H228" s="11">
        <v>-1</v>
      </c>
      <c r="I228">
        <v>-1</v>
      </c>
      <c r="K228" s="2">
        <v>1</v>
      </c>
      <c r="L228" s="2"/>
      <c r="M228" s="2"/>
      <c r="N228" s="25">
        <v>0</v>
      </c>
      <c r="O228" s="1">
        <v>3.9369999999999998</v>
      </c>
      <c r="P228" s="1">
        <v>27.198</v>
      </c>
      <c r="Q228" s="1">
        <v>5.6920000000000002</v>
      </c>
      <c r="R228" s="2"/>
      <c r="S228" s="2"/>
      <c r="T228" s="25">
        <v>0</v>
      </c>
      <c r="U228" s="25"/>
      <c r="V228" s="25"/>
      <c r="W228" s="2">
        <v>1</v>
      </c>
      <c r="X228" s="2"/>
      <c r="Y228" s="2"/>
      <c r="Z228" s="2">
        <v>1</v>
      </c>
      <c r="AA228" s="2">
        <v>1</v>
      </c>
      <c r="AB228" s="2"/>
      <c r="AC228" s="2"/>
      <c r="AD228" s="2"/>
      <c r="AE228" s="2"/>
      <c r="AF228" s="2"/>
      <c r="AG228" s="2">
        <v>1</v>
      </c>
      <c r="AH228" s="2"/>
      <c r="AI228" s="2"/>
      <c r="AJ228" s="2"/>
      <c r="AO228">
        <v>14</v>
      </c>
      <c r="AP228" s="23">
        <v>0</v>
      </c>
      <c r="AQ228" s="23"/>
      <c r="AR228" s="30">
        <v>1.9650000000000001</v>
      </c>
      <c r="AS228" s="30">
        <v>2.8</v>
      </c>
      <c r="AT228" s="30">
        <v>0.33500000000000002</v>
      </c>
      <c r="AU228" s="30">
        <v>0.90999999999999992</v>
      </c>
      <c r="AV228" s="30">
        <v>0.32695507487520797</v>
      </c>
      <c r="AW228" s="30">
        <v>0.46589018302828622</v>
      </c>
      <c r="AX228" s="30">
        <v>5.5740432612312818E-2</v>
      </c>
      <c r="AY228" s="30">
        <v>0.15141430948419299</v>
      </c>
      <c r="AZ228" s="27">
        <v>0.95</v>
      </c>
      <c r="BA228" s="27">
        <v>3.44</v>
      </c>
      <c r="BB228" s="27">
        <v>2.4900000000000002</v>
      </c>
      <c r="BC228" s="27">
        <v>2.7515000000000001</v>
      </c>
      <c r="BD228">
        <v>2.7515000000000001</v>
      </c>
      <c r="BE228">
        <v>6.2425964049999996</v>
      </c>
    </row>
    <row r="229" spans="1:57" x14ac:dyDescent="0.3">
      <c r="A229" s="2" t="s">
        <v>190</v>
      </c>
      <c r="B229" s="19" t="s">
        <v>937</v>
      </c>
      <c r="C229" s="15"/>
      <c r="D229" s="2"/>
      <c r="E229" s="2"/>
      <c r="F229" s="2">
        <v>4.03</v>
      </c>
      <c r="G229" s="2" t="s">
        <v>192</v>
      </c>
      <c r="H229" s="11">
        <v>-1</v>
      </c>
      <c r="I229">
        <v>-1</v>
      </c>
      <c r="K229" s="2">
        <v>1</v>
      </c>
      <c r="L229" s="2"/>
      <c r="M229" s="2"/>
      <c r="N229" s="25">
        <v>0</v>
      </c>
      <c r="O229" s="1">
        <v>3.9369999999999998</v>
      </c>
      <c r="P229" s="1">
        <v>27.198</v>
      </c>
      <c r="Q229" s="1">
        <v>5.6920000000000002</v>
      </c>
      <c r="R229" s="2"/>
      <c r="S229" s="2"/>
      <c r="T229" s="25">
        <v>0</v>
      </c>
      <c r="U229" s="27"/>
      <c r="V229" s="27"/>
      <c r="W229" s="2">
        <v>1</v>
      </c>
      <c r="X229" s="2"/>
      <c r="Y229" s="2"/>
      <c r="Z229" s="2">
        <v>1.2</v>
      </c>
      <c r="AA229" s="2">
        <v>1</v>
      </c>
      <c r="AB229" s="2"/>
      <c r="AC229" s="2"/>
      <c r="AD229" s="2"/>
      <c r="AE229" s="2"/>
      <c r="AF229" s="2"/>
      <c r="AG229" s="2">
        <v>1</v>
      </c>
      <c r="AH229" s="2"/>
      <c r="AI229" s="2"/>
      <c r="AJ229" s="2"/>
      <c r="AO229">
        <v>14</v>
      </c>
      <c r="AP229" s="23">
        <v>0</v>
      </c>
      <c r="AQ229" s="27"/>
      <c r="AR229" s="30">
        <v>1.95</v>
      </c>
      <c r="AS229" s="30">
        <v>2.8</v>
      </c>
      <c r="AT229" s="30">
        <v>0.35</v>
      </c>
      <c r="AU229" s="30">
        <v>0.7</v>
      </c>
      <c r="AV229" s="30">
        <v>0.33620689655172409</v>
      </c>
      <c r="AW229" s="30">
        <v>0.48275862068965508</v>
      </c>
      <c r="AX229" s="30">
        <v>6.0344827586206892E-2</v>
      </c>
      <c r="AY229" s="30">
        <v>0.1206896551724138</v>
      </c>
      <c r="AZ229" s="27">
        <v>0.95</v>
      </c>
      <c r="BA229" s="27">
        <v>3.44</v>
      </c>
      <c r="BB229" s="27">
        <v>2.4900000000000002</v>
      </c>
      <c r="BC229" s="27">
        <v>2.7530000000000001</v>
      </c>
      <c r="BD229">
        <v>2.7530000000000001</v>
      </c>
      <c r="BE229">
        <v>6.24112315</v>
      </c>
    </row>
    <row r="230" spans="1:57" x14ac:dyDescent="0.3">
      <c r="A230" s="2" t="s">
        <v>191</v>
      </c>
      <c r="B230" s="19" t="s">
        <v>938</v>
      </c>
      <c r="C230" s="15"/>
      <c r="D230" s="2"/>
      <c r="E230" s="2"/>
      <c r="F230" s="2">
        <v>3.96</v>
      </c>
      <c r="G230" s="2" t="s">
        <v>192</v>
      </c>
      <c r="H230" s="11">
        <v>-1</v>
      </c>
      <c r="I230">
        <v>-1</v>
      </c>
      <c r="K230" s="2">
        <v>1</v>
      </c>
      <c r="L230" s="2"/>
      <c r="M230" s="2"/>
      <c r="N230" s="25">
        <v>0</v>
      </c>
      <c r="O230" s="1">
        <v>3.9369999999999998</v>
      </c>
      <c r="P230" s="1">
        <v>27.198</v>
      </c>
      <c r="Q230" s="1">
        <v>5.6920000000000002</v>
      </c>
      <c r="R230" s="2"/>
      <c r="S230" s="2"/>
      <c r="T230" s="25">
        <v>0</v>
      </c>
      <c r="U230" s="27"/>
      <c r="V230" s="27"/>
      <c r="W230" s="2">
        <v>1</v>
      </c>
      <c r="X230" s="2"/>
      <c r="Y230" s="2"/>
      <c r="Z230" s="2">
        <v>0.8</v>
      </c>
      <c r="AA230" s="2">
        <v>1</v>
      </c>
      <c r="AB230" s="2"/>
      <c r="AC230" s="2"/>
      <c r="AD230" s="2"/>
      <c r="AE230" s="2"/>
      <c r="AF230" s="2"/>
      <c r="AG230" s="2">
        <v>1</v>
      </c>
      <c r="AH230" s="2"/>
      <c r="AI230" s="2"/>
      <c r="AJ230" s="2"/>
      <c r="AO230">
        <v>14</v>
      </c>
      <c r="AP230" s="23">
        <v>0</v>
      </c>
      <c r="AQ230" s="27"/>
      <c r="AR230" s="30">
        <v>1.92</v>
      </c>
      <c r="AS230" s="30">
        <v>2.8</v>
      </c>
      <c r="AT230" s="30">
        <v>0.38</v>
      </c>
      <c r="AU230" s="30">
        <v>0.28000000000000003</v>
      </c>
      <c r="AV230" s="30">
        <v>0.35687732342007428</v>
      </c>
      <c r="AW230" s="30">
        <v>0.5204460966542751</v>
      </c>
      <c r="AX230" s="30">
        <v>7.0631970260223054E-2</v>
      </c>
      <c r="AY230" s="30">
        <v>5.2044609665427517E-2</v>
      </c>
      <c r="AZ230" s="27">
        <v>0.95</v>
      </c>
      <c r="BA230" s="27">
        <v>3.44</v>
      </c>
      <c r="BB230" s="27">
        <v>2.4900000000000002</v>
      </c>
      <c r="BC230" s="27">
        <v>2.7559999999999998</v>
      </c>
      <c r="BD230">
        <v>2.7559999999999998</v>
      </c>
      <c r="BE230">
        <v>6.2381766400000007</v>
      </c>
    </row>
    <row r="231" spans="1:57" x14ac:dyDescent="0.3">
      <c r="A231" s="2" t="s">
        <v>49</v>
      </c>
      <c r="B231" s="15" t="s">
        <v>729</v>
      </c>
      <c r="C231" s="15"/>
      <c r="D231" s="2"/>
      <c r="E231" s="2"/>
      <c r="F231" s="2">
        <v>3.92</v>
      </c>
      <c r="G231" s="2" t="s">
        <v>192</v>
      </c>
      <c r="H231" s="11" t="s">
        <v>557</v>
      </c>
      <c r="I231" t="s">
        <v>635</v>
      </c>
      <c r="K231" s="2">
        <v>1</v>
      </c>
      <c r="L231" s="2"/>
      <c r="M231" s="2"/>
      <c r="N231" s="25">
        <v>8</v>
      </c>
      <c r="O231" s="2">
        <v>3.9329999999999998</v>
      </c>
      <c r="P231" s="2">
        <v>26.725999999999999</v>
      </c>
      <c r="Q231" s="2">
        <v>5.8630000000000004</v>
      </c>
      <c r="R231" s="2" t="s">
        <v>1099</v>
      </c>
      <c r="S231" s="2"/>
      <c r="T231" s="25">
        <v>5.8017180100000001</v>
      </c>
      <c r="U231" s="25">
        <v>7.9756520899999996</v>
      </c>
      <c r="V231" s="25">
        <v>27.352093400000001</v>
      </c>
      <c r="W231" s="2">
        <v>1</v>
      </c>
      <c r="X231" s="2"/>
      <c r="Y231" s="2"/>
      <c r="Z231" s="2">
        <v>0.6</v>
      </c>
      <c r="AA231" s="2">
        <v>1</v>
      </c>
      <c r="AB231" s="2"/>
      <c r="AC231" s="2"/>
      <c r="AD231" s="2"/>
      <c r="AE231" s="2"/>
      <c r="AF231" s="2"/>
      <c r="AG231" s="2">
        <v>1</v>
      </c>
      <c r="AH231" s="2"/>
      <c r="AI231" s="2"/>
      <c r="AJ231" s="2"/>
      <c r="AO231">
        <v>14</v>
      </c>
      <c r="AP231" s="23">
        <v>1265.6493143942739</v>
      </c>
      <c r="AQ231" s="23">
        <v>8.8492127105210025E-2</v>
      </c>
      <c r="AR231" s="30">
        <v>1.8181818181818179</v>
      </c>
      <c r="AS231" s="30">
        <v>2.545454545454545</v>
      </c>
      <c r="AT231" s="30">
        <v>0.72727272727272729</v>
      </c>
      <c r="AU231" s="30">
        <v>0</v>
      </c>
      <c r="AV231" s="30">
        <v>0.35714285714285721</v>
      </c>
      <c r="AW231" s="30">
        <v>0.5</v>
      </c>
      <c r="AX231" s="30">
        <v>0.1428571428571429</v>
      </c>
      <c r="AY231" s="30">
        <v>0</v>
      </c>
      <c r="AZ231" s="27">
        <v>0.95</v>
      </c>
      <c r="BA231" s="27">
        <v>3.44</v>
      </c>
      <c r="BB231" s="27">
        <v>2.4900000000000002</v>
      </c>
      <c r="BC231" s="27">
        <v>2.6527272727272719</v>
      </c>
      <c r="BD231">
        <v>2.6527272727272728</v>
      </c>
      <c r="BE231">
        <v>6.0182046818181814</v>
      </c>
    </row>
    <row r="232" spans="1:57" x14ac:dyDescent="0.3">
      <c r="A232" s="2" t="s">
        <v>46</v>
      </c>
      <c r="B232" s="15" t="s">
        <v>726</v>
      </c>
      <c r="C232" s="15"/>
      <c r="D232" s="2"/>
      <c r="E232" s="2"/>
      <c r="F232" s="2">
        <v>3.82</v>
      </c>
      <c r="G232" s="2" t="s">
        <v>197</v>
      </c>
      <c r="H232" s="11" t="s">
        <v>555</v>
      </c>
      <c r="I232" t="s">
        <v>633</v>
      </c>
      <c r="K232" s="2"/>
      <c r="L232" s="2"/>
      <c r="M232" s="2"/>
      <c r="N232" s="25">
        <v>2</v>
      </c>
      <c r="O232" s="2">
        <v>13.01</v>
      </c>
      <c r="P232" s="2">
        <v>5.5439999999999996</v>
      </c>
      <c r="Q232" s="2">
        <v>7.81</v>
      </c>
      <c r="R232" s="2" t="s">
        <v>1099</v>
      </c>
      <c r="S232" s="2"/>
      <c r="T232" s="25">
        <v>7.41544296</v>
      </c>
      <c r="U232" s="25">
        <v>7.4154429599999991</v>
      </c>
      <c r="V232" s="25">
        <v>7.41544296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O232">
        <v>14</v>
      </c>
      <c r="AP232" s="23">
        <v>288.33429290182369</v>
      </c>
      <c r="AQ232" s="23">
        <v>9.7109503410799117E-2</v>
      </c>
      <c r="AR232" s="30">
        <v>2</v>
      </c>
      <c r="AS232" s="30">
        <v>2.545454545454545</v>
      </c>
      <c r="AT232" s="30">
        <v>0.54545454545454541</v>
      </c>
      <c r="AU232" s="30">
        <v>0</v>
      </c>
      <c r="AV232" s="30">
        <v>0.39285714285714279</v>
      </c>
      <c r="AW232" s="30">
        <v>0.5</v>
      </c>
      <c r="AX232" s="30">
        <v>0.1071428571428571</v>
      </c>
      <c r="AY232" s="30">
        <v>0</v>
      </c>
      <c r="AZ232" s="27">
        <v>1.1000000000000001</v>
      </c>
      <c r="BA232" s="27">
        <v>3.44</v>
      </c>
      <c r="BB232" s="27">
        <v>2.34</v>
      </c>
      <c r="BC232" s="27">
        <v>2.669090909090909</v>
      </c>
      <c r="BD232">
        <v>2.669090909090909</v>
      </c>
      <c r="BE232">
        <v>5.9831974772727277</v>
      </c>
    </row>
    <row r="233" spans="1:57" x14ac:dyDescent="0.3">
      <c r="A233" s="2" t="s">
        <v>193</v>
      </c>
      <c r="B233" s="15" t="s">
        <v>803</v>
      </c>
      <c r="C233" s="15"/>
      <c r="D233" s="2"/>
      <c r="E233" s="2"/>
      <c r="F233" s="2">
        <v>3.68</v>
      </c>
      <c r="G233" s="2" t="s">
        <v>197</v>
      </c>
      <c r="H233" s="11">
        <v>-1</v>
      </c>
      <c r="I233">
        <v>-1</v>
      </c>
      <c r="K233" s="2"/>
      <c r="L233" s="2"/>
      <c r="M233" s="2"/>
      <c r="N233" s="25">
        <v>0</v>
      </c>
      <c r="O233" s="2">
        <v>13.02</v>
      </c>
      <c r="P233" s="2">
        <v>5.5119999999999996</v>
      </c>
      <c r="Q233" s="2">
        <v>7.7450000000000001</v>
      </c>
      <c r="R233" s="2" t="s">
        <v>1099</v>
      </c>
      <c r="S233" s="2"/>
      <c r="T233" s="25">
        <v>0</v>
      </c>
      <c r="U233" s="25"/>
      <c r="V233" s="25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O233">
        <v>14</v>
      </c>
      <c r="AP233" s="23">
        <v>0</v>
      </c>
      <c r="AQ233" s="23"/>
      <c r="AR233" s="30">
        <v>2</v>
      </c>
      <c r="AS233" s="30">
        <v>2.545454545454545</v>
      </c>
      <c r="AT233" s="30">
        <v>0.45454545454545447</v>
      </c>
      <c r="AU233" s="30">
        <v>0.36363636363636359</v>
      </c>
      <c r="AV233" s="30">
        <v>0.3728813559322034</v>
      </c>
      <c r="AW233" s="30">
        <v>0.47457627118644069</v>
      </c>
      <c r="AX233" s="30">
        <v>8.4745762711864403E-2</v>
      </c>
      <c r="AY233" s="30">
        <v>6.7796610169491525E-2</v>
      </c>
      <c r="AZ233" s="27">
        <v>1.1000000000000001</v>
      </c>
      <c r="BA233" s="27">
        <v>3.44</v>
      </c>
      <c r="BB233" s="27">
        <v>2.34</v>
      </c>
      <c r="BC233" s="27">
        <v>2.672727272727272</v>
      </c>
      <c r="BD233">
        <v>2.6727272727272728</v>
      </c>
      <c r="BE233">
        <v>5.9599268909090908</v>
      </c>
    </row>
    <row r="234" spans="1:57" x14ac:dyDescent="0.3">
      <c r="A234" s="2" t="s">
        <v>194</v>
      </c>
      <c r="B234" s="15" t="s">
        <v>804</v>
      </c>
      <c r="C234" s="15"/>
      <c r="D234" s="2"/>
      <c r="E234" s="2"/>
      <c r="F234" s="2">
        <v>3.65</v>
      </c>
      <c r="G234" s="2" t="s">
        <v>197</v>
      </c>
      <c r="H234" s="11" t="s">
        <v>586</v>
      </c>
      <c r="I234" t="s">
        <v>661</v>
      </c>
      <c r="K234" s="2"/>
      <c r="L234" s="2"/>
      <c r="M234" s="2"/>
      <c r="N234" s="25">
        <v>2</v>
      </c>
      <c r="O234" s="2">
        <v>13.02</v>
      </c>
      <c r="P234" s="2">
        <v>5.48</v>
      </c>
      <c r="Q234" s="2">
        <v>7.68</v>
      </c>
      <c r="R234" s="2" t="s">
        <v>1099</v>
      </c>
      <c r="S234" s="2"/>
      <c r="T234" s="25">
        <v>7.2854997800000012</v>
      </c>
      <c r="U234" s="25">
        <v>7.2855000099999998</v>
      </c>
      <c r="V234" s="25">
        <v>7.28550129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O234">
        <v>14</v>
      </c>
      <c r="AP234" s="23">
        <v>273.44070809730869</v>
      </c>
      <c r="AQ234" s="23">
        <v>0.1023987986091511</v>
      </c>
      <c r="AR234" s="30">
        <v>2</v>
      </c>
      <c r="AS234" s="30">
        <v>2.545454545454545</v>
      </c>
      <c r="AT234" s="30">
        <v>0.36363636363636359</v>
      </c>
      <c r="AU234" s="30">
        <v>0.72727272727272729</v>
      </c>
      <c r="AV234" s="30">
        <v>0.35483870967741932</v>
      </c>
      <c r="AW234" s="30">
        <v>0.45161290322580638</v>
      </c>
      <c r="AX234" s="30">
        <v>6.4516129032258063E-2</v>
      </c>
      <c r="AY234" s="30">
        <v>0.1290322580645161</v>
      </c>
      <c r="AZ234" s="27">
        <v>1.1399999999999999</v>
      </c>
      <c r="BA234" s="27">
        <v>3.44</v>
      </c>
      <c r="BB234" s="27">
        <v>2.2999999999999998</v>
      </c>
      <c r="BC234" s="27">
        <v>2.6763636363636358</v>
      </c>
      <c r="BD234">
        <v>2.6763636363636358</v>
      </c>
      <c r="BE234">
        <v>5.9366563045454548</v>
      </c>
    </row>
    <row r="235" spans="1:57" x14ac:dyDescent="0.3">
      <c r="A235" s="2" t="s">
        <v>195</v>
      </c>
      <c r="B235" s="15" t="s">
        <v>805</v>
      </c>
      <c r="C235" s="15"/>
      <c r="D235" s="2"/>
      <c r="E235" s="2"/>
      <c r="F235" s="2">
        <v>2.99</v>
      </c>
      <c r="G235" s="2" t="s">
        <v>197</v>
      </c>
      <c r="H235" s="11" t="s">
        <v>587</v>
      </c>
      <c r="I235">
        <v>-1</v>
      </c>
      <c r="K235" s="2"/>
      <c r="L235" s="2"/>
      <c r="M235" s="2"/>
      <c r="N235" s="25">
        <v>4</v>
      </c>
      <c r="O235" s="2">
        <v>12.996</v>
      </c>
      <c r="P235" s="2">
        <v>5.4850000000000003</v>
      </c>
      <c r="Q235" s="2">
        <v>7.7039999999999997</v>
      </c>
      <c r="R235" s="2" t="s">
        <v>1099</v>
      </c>
      <c r="S235" s="2"/>
      <c r="T235" s="25">
        <v>5.5191434299999997</v>
      </c>
      <c r="U235" s="25">
        <v>7.7203982699999987</v>
      </c>
      <c r="V235" s="25">
        <v>13.117043880000001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O235">
        <v>14</v>
      </c>
      <c r="AP235" s="23">
        <v>552.74712386171507</v>
      </c>
      <c r="AQ235" s="23">
        <v>0.1013121508598025</v>
      </c>
      <c r="AR235" s="30">
        <v>2</v>
      </c>
      <c r="AS235" s="30">
        <v>2.545454545454545</v>
      </c>
      <c r="AT235" s="30">
        <v>0.36363636363636359</v>
      </c>
      <c r="AU235" s="30">
        <v>0.54545454545454541</v>
      </c>
      <c r="AV235" s="30">
        <v>0.3666666666666667</v>
      </c>
      <c r="AW235" s="30">
        <v>0.46666666666666667</v>
      </c>
      <c r="AX235" s="30">
        <v>6.666666666666668E-2</v>
      </c>
      <c r="AY235" s="30">
        <v>0.1</v>
      </c>
      <c r="AZ235" s="27">
        <v>1.1299999999999999</v>
      </c>
      <c r="BA235" s="27">
        <v>3.44</v>
      </c>
      <c r="BB235" s="27">
        <v>2.31</v>
      </c>
      <c r="BC235" s="27">
        <v>2.6745454545454539</v>
      </c>
      <c r="BD235">
        <v>2.6745454545454548</v>
      </c>
      <c r="BE235">
        <v>5.9327418772727274</v>
      </c>
    </row>
    <row r="236" spans="1:57" x14ac:dyDescent="0.3">
      <c r="A236" s="2" t="s">
        <v>196</v>
      </c>
      <c r="B236" s="15" t="s">
        <v>806</v>
      </c>
      <c r="C236" s="15"/>
      <c r="D236" s="2"/>
      <c r="E236" s="2"/>
      <c r="F236" s="2">
        <v>2.98</v>
      </c>
      <c r="G236" s="2" t="s">
        <v>197</v>
      </c>
      <c r="H236" s="11">
        <v>-1</v>
      </c>
      <c r="I236">
        <v>-1</v>
      </c>
      <c r="K236" s="2"/>
      <c r="L236" s="2"/>
      <c r="M236" s="2"/>
      <c r="N236" s="25">
        <v>0</v>
      </c>
      <c r="O236" s="2">
        <v>13.003</v>
      </c>
      <c r="P236" s="2">
        <v>5.5149999999999997</v>
      </c>
      <c r="Q236" s="2">
        <v>7.7569999999999997</v>
      </c>
      <c r="R236" s="2" t="s">
        <v>1099</v>
      </c>
      <c r="S236" s="2"/>
      <c r="T236" s="25">
        <v>0</v>
      </c>
      <c r="U236" s="25"/>
      <c r="V236" s="25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O236">
        <v>14</v>
      </c>
      <c r="AP236" s="23">
        <v>0</v>
      </c>
      <c r="AQ236" s="23"/>
      <c r="AR236" s="30">
        <v>2</v>
      </c>
      <c r="AS236" s="30">
        <v>2.545454545454545</v>
      </c>
      <c r="AT236" s="30">
        <v>0.45454545454545447</v>
      </c>
      <c r="AU236" s="30">
        <v>0.27272727272727271</v>
      </c>
      <c r="AV236" s="30">
        <v>0.37931034482758619</v>
      </c>
      <c r="AW236" s="30">
        <v>0.48275862068965519</v>
      </c>
      <c r="AX236" s="30">
        <v>8.6206896551724144E-2</v>
      </c>
      <c r="AY236" s="30">
        <v>5.1724137931034482E-2</v>
      </c>
      <c r="AZ236" s="27">
        <v>1.1000000000000001</v>
      </c>
      <c r="BA236" s="27">
        <v>3.44</v>
      </c>
      <c r="BB236" s="27">
        <v>2.34</v>
      </c>
      <c r="BC236" s="27">
        <v>2.6718181818181819</v>
      </c>
      <c r="BD236">
        <v>2.6718181818181819</v>
      </c>
      <c r="BE236">
        <v>5.9579696772727271</v>
      </c>
    </row>
    <row r="237" spans="1:57" x14ac:dyDescent="0.3">
      <c r="A237" s="2" t="s">
        <v>44</v>
      </c>
      <c r="B237" s="15" t="s">
        <v>724</v>
      </c>
      <c r="C237" s="15"/>
      <c r="D237" s="2"/>
      <c r="E237" s="2"/>
      <c r="F237" s="2">
        <v>2.1</v>
      </c>
      <c r="G237" s="2" t="s">
        <v>198</v>
      </c>
      <c r="H237" s="11" t="s">
        <v>553</v>
      </c>
      <c r="I237">
        <v>-1</v>
      </c>
      <c r="K237" s="2"/>
      <c r="L237" s="2"/>
      <c r="M237" s="2"/>
      <c r="N237" s="25">
        <v>1</v>
      </c>
      <c r="O237" s="2">
        <v>3.871</v>
      </c>
      <c r="P237" s="2">
        <v>3.871</v>
      </c>
      <c r="Q237" s="2">
        <v>29.783999999999999</v>
      </c>
      <c r="R237" s="2" t="s">
        <v>440</v>
      </c>
      <c r="S237" s="2"/>
      <c r="T237" s="25">
        <v>15.28115725</v>
      </c>
      <c r="U237" s="25">
        <v>15.28115725</v>
      </c>
      <c r="V237" s="25">
        <v>15.28115725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O237">
        <v>20</v>
      </c>
      <c r="AP237" s="23">
        <v>229.90248606119221</v>
      </c>
      <c r="AQ237" s="23">
        <v>8.6993404650164072E-2</v>
      </c>
      <c r="AR237" s="30">
        <v>1.882352941176471</v>
      </c>
      <c r="AS237" s="30">
        <v>2.3529411764705879</v>
      </c>
      <c r="AT237" s="30">
        <v>0.47058823529411759</v>
      </c>
      <c r="AU237" s="30">
        <v>0</v>
      </c>
      <c r="AV237" s="30">
        <v>0.4</v>
      </c>
      <c r="AW237" s="30">
        <v>0.5</v>
      </c>
      <c r="AX237" s="30">
        <v>9.9999999999999992E-2</v>
      </c>
      <c r="AY237" s="30">
        <v>0</v>
      </c>
      <c r="AZ237" s="27">
        <v>0.82</v>
      </c>
      <c r="BA237" s="27">
        <v>3.44</v>
      </c>
      <c r="BB237" s="27">
        <v>2.62</v>
      </c>
      <c r="BC237" s="27">
        <v>2.5211764705882351</v>
      </c>
      <c r="BD237">
        <v>2.521176470588236</v>
      </c>
      <c r="BE237">
        <v>5.6898745917647062</v>
      </c>
    </row>
    <row r="238" spans="1:57" x14ac:dyDescent="0.3">
      <c r="A238" s="2" t="s">
        <v>199</v>
      </c>
      <c r="B238" s="15" t="s">
        <v>871</v>
      </c>
      <c r="C238" s="15"/>
      <c r="D238" s="2"/>
      <c r="E238" s="2"/>
      <c r="F238" s="2">
        <v>2</v>
      </c>
      <c r="G238" s="2" t="s">
        <v>207</v>
      </c>
      <c r="H238" s="11">
        <v>-1</v>
      </c>
      <c r="I238">
        <v>-1</v>
      </c>
      <c r="K238" s="2"/>
      <c r="L238" s="2"/>
      <c r="M238" s="2"/>
      <c r="N238" s="25">
        <v>0</v>
      </c>
      <c r="O238" s="1">
        <v>3.871</v>
      </c>
      <c r="P238" s="1">
        <v>3.871</v>
      </c>
      <c r="Q238" s="2">
        <v>29.297000000000001</v>
      </c>
      <c r="R238" s="2"/>
      <c r="S238" s="2"/>
      <c r="T238" s="25">
        <v>0</v>
      </c>
      <c r="U238" s="25"/>
      <c r="V238" s="25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O238">
        <v>20</v>
      </c>
      <c r="AP238" s="23">
        <v>0</v>
      </c>
      <c r="AQ238" s="23"/>
      <c r="AR238" s="30">
        <v>1.882352941176471</v>
      </c>
      <c r="AS238" s="30">
        <v>2.3529411764705879</v>
      </c>
      <c r="AT238" s="30">
        <v>1.6470588235294119</v>
      </c>
      <c r="AU238" s="30">
        <v>0</v>
      </c>
      <c r="AV238" s="30">
        <v>0.32</v>
      </c>
      <c r="AW238" s="30">
        <v>0.4</v>
      </c>
      <c r="AX238" s="30">
        <v>0.28000000000000003</v>
      </c>
      <c r="AY238" s="30">
        <v>0</v>
      </c>
      <c r="AZ238" s="27">
        <v>1.1000000000000001</v>
      </c>
      <c r="BA238" s="27">
        <v>3.44</v>
      </c>
      <c r="BB238" s="27">
        <v>2.34</v>
      </c>
      <c r="BC238" s="27">
        <v>2.6482352941176468</v>
      </c>
      <c r="BD238">
        <v>2.6482352941176468</v>
      </c>
      <c r="BE238">
        <v>5.9322299529411762</v>
      </c>
    </row>
    <row r="239" spans="1:57" x14ac:dyDescent="0.3">
      <c r="A239" s="2" t="s">
        <v>200</v>
      </c>
      <c r="B239" s="15" t="s">
        <v>872</v>
      </c>
      <c r="C239" s="15"/>
      <c r="D239" s="2"/>
      <c r="E239" s="2"/>
      <c r="F239" s="2">
        <v>2.2000000000000002</v>
      </c>
      <c r="G239" s="2" t="s">
        <v>207</v>
      </c>
      <c r="H239" s="11">
        <v>-1</v>
      </c>
      <c r="I239">
        <v>-1</v>
      </c>
      <c r="K239" s="2"/>
      <c r="L239" s="2"/>
      <c r="M239" s="2"/>
      <c r="N239" s="25">
        <v>0</v>
      </c>
      <c r="O239" s="1">
        <v>6.6040679999999998</v>
      </c>
      <c r="P239" s="1">
        <v>7.93</v>
      </c>
      <c r="Q239" s="2">
        <v>31.28</v>
      </c>
      <c r="R239" s="2"/>
      <c r="S239" s="2"/>
      <c r="T239" s="25">
        <v>0</v>
      </c>
      <c r="U239" s="25"/>
      <c r="V239" s="25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O239">
        <v>34</v>
      </c>
      <c r="AP239" s="23">
        <v>0</v>
      </c>
      <c r="AQ239" s="23"/>
      <c r="AR239" s="30">
        <v>1.62962962962963</v>
      </c>
      <c r="AS239" s="30">
        <v>2.518518518518519</v>
      </c>
      <c r="AT239" s="30">
        <v>1.911111111111111</v>
      </c>
      <c r="AU239" s="30">
        <v>0</v>
      </c>
      <c r="AV239" s="30">
        <v>0.26894865525672368</v>
      </c>
      <c r="AW239" s="30">
        <v>0.41564792176039123</v>
      </c>
      <c r="AX239" s="30">
        <v>0.31540342298288498</v>
      </c>
      <c r="AY239" s="30">
        <v>0</v>
      </c>
      <c r="AZ239" s="27">
        <v>0.82</v>
      </c>
      <c r="BA239" s="27">
        <v>3.44</v>
      </c>
      <c r="BB239" s="27">
        <v>2.62</v>
      </c>
      <c r="BC239" s="27">
        <v>2.7533629629629628</v>
      </c>
      <c r="BD239">
        <v>2.7533629629629628</v>
      </c>
      <c r="BE239">
        <v>6.1693161497481483</v>
      </c>
    </row>
    <row r="240" spans="1:57" x14ac:dyDescent="0.3">
      <c r="A240" s="2" t="s">
        <v>0</v>
      </c>
      <c r="B240" s="15" t="s">
        <v>689</v>
      </c>
      <c r="C240" s="15"/>
      <c r="D240" s="2"/>
      <c r="E240" s="2"/>
      <c r="F240" s="2">
        <v>3.3</v>
      </c>
      <c r="G240" s="2" t="s">
        <v>207</v>
      </c>
      <c r="H240" s="11" t="s">
        <v>527</v>
      </c>
      <c r="I240" t="s">
        <v>610</v>
      </c>
      <c r="K240" s="2"/>
      <c r="L240" s="2"/>
      <c r="M240" s="2"/>
      <c r="N240" s="25">
        <v>4</v>
      </c>
      <c r="O240" s="1">
        <v>6.6040679999999998</v>
      </c>
      <c r="P240" s="1">
        <v>7.93</v>
      </c>
      <c r="Q240" s="2">
        <v>32.700000000000003</v>
      </c>
      <c r="R240" s="2"/>
      <c r="S240" s="2"/>
      <c r="T240" s="25">
        <v>6.6040679999999998</v>
      </c>
      <c r="U240" s="25">
        <v>7.9389519999999996</v>
      </c>
      <c r="V240" s="25">
        <v>33.703336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O240">
        <v>34</v>
      </c>
      <c r="AP240" s="23">
        <v>1767.0449718798691</v>
      </c>
      <c r="AQ240" s="23">
        <v>7.6964651247849417E-2</v>
      </c>
      <c r="AR240" s="30">
        <v>1.62962962962963</v>
      </c>
      <c r="AS240" s="30">
        <v>2.518518518518519</v>
      </c>
      <c r="AT240" s="30">
        <v>0.88888888888888884</v>
      </c>
      <c r="AU240" s="30">
        <v>0</v>
      </c>
      <c r="AV240" s="30">
        <v>0.32352941176470579</v>
      </c>
      <c r="AW240" s="30">
        <v>0.5</v>
      </c>
      <c r="AX240" s="30">
        <v>0.1764705882352941</v>
      </c>
      <c r="AY240" s="30">
        <v>0</v>
      </c>
      <c r="AZ240" s="27">
        <v>0.82</v>
      </c>
      <c r="BA240" s="27">
        <v>3.44</v>
      </c>
      <c r="BB240" s="27">
        <v>2.62</v>
      </c>
      <c r="BC240" s="27">
        <v>2.642962962962963</v>
      </c>
      <c r="BD240">
        <v>2.642962962962963</v>
      </c>
      <c r="BE240">
        <v>5.9587362692592576</v>
      </c>
    </row>
    <row r="241" spans="1:57" x14ac:dyDescent="0.3">
      <c r="A241" s="2" t="s">
        <v>201</v>
      </c>
      <c r="B241" s="15" t="s">
        <v>873</v>
      </c>
      <c r="C241" s="15"/>
      <c r="D241" s="2"/>
      <c r="E241" s="2"/>
      <c r="F241" s="2">
        <v>2.2999999999999998</v>
      </c>
      <c r="G241" s="2" t="s">
        <v>207</v>
      </c>
      <c r="H241" s="34" t="s">
        <v>528</v>
      </c>
      <c r="I241" s="1" t="s">
        <v>611</v>
      </c>
      <c r="K241" s="2"/>
      <c r="L241" s="2"/>
      <c r="M241" s="2"/>
      <c r="N241" s="25">
        <v>0</v>
      </c>
      <c r="O241" s="2">
        <v>-1</v>
      </c>
      <c r="P241" s="2"/>
      <c r="Q241" s="2"/>
      <c r="R241" s="2"/>
      <c r="S241" s="2"/>
      <c r="T241" s="25">
        <v>0</v>
      </c>
      <c r="U241" s="25"/>
      <c r="V241" s="25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O241">
        <v>14</v>
      </c>
      <c r="AP241" s="23">
        <v>0</v>
      </c>
      <c r="AQ241" s="23"/>
      <c r="AR241" s="30">
        <v>1.7272727272727271</v>
      </c>
      <c r="AS241" s="30">
        <v>2.545454545454545</v>
      </c>
      <c r="AT241" s="30">
        <v>1.4090909090909089</v>
      </c>
      <c r="AU241" s="30">
        <v>0</v>
      </c>
      <c r="AV241" s="30">
        <v>0.30399999999999999</v>
      </c>
      <c r="AW241" s="30">
        <v>0.44800000000000001</v>
      </c>
      <c r="AX241" s="30">
        <v>0.248</v>
      </c>
      <c r="AY241" s="30">
        <v>0</v>
      </c>
      <c r="AZ241" s="27">
        <v>0.82</v>
      </c>
      <c r="BA241" s="27">
        <v>3.44</v>
      </c>
      <c r="BB241" s="27">
        <v>2.62</v>
      </c>
      <c r="BC241" s="27">
        <v>2.7183636363636361</v>
      </c>
      <c r="BD241">
        <v>2.718363636363637</v>
      </c>
      <c r="BE241">
        <v>6.1164196318636357</v>
      </c>
    </row>
    <row r="242" spans="1:57" x14ac:dyDescent="0.3">
      <c r="A242" s="2" t="s">
        <v>1</v>
      </c>
      <c r="B242" s="15" t="s">
        <v>690</v>
      </c>
      <c r="C242" s="15"/>
      <c r="D242" s="2"/>
      <c r="E242" s="2"/>
      <c r="F242" s="2">
        <v>3.2</v>
      </c>
      <c r="G242" s="2" t="s">
        <v>207</v>
      </c>
      <c r="H242" s="11" t="s">
        <v>528</v>
      </c>
      <c r="I242" t="s">
        <v>611</v>
      </c>
      <c r="K242" s="2"/>
      <c r="L242" s="2"/>
      <c r="M242" s="2"/>
      <c r="N242" s="25">
        <v>1</v>
      </c>
      <c r="O242" s="2">
        <v>-1</v>
      </c>
      <c r="P242" s="2"/>
      <c r="Q242" s="2"/>
      <c r="R242" s="2"/>
      <c r="S242" s="2"/>
      <c r="T242" s="25">
        <v>3.9327019999999999</v>
      </c>
      <c r="U242" s="25">
        <v>3.9458000000000002</v>
      </c>
      <c r="V242" s="25">
        <v>11.356398779999999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O242">
        <v>14</v>
      </c>
      <c r="AP242" s="23">
        <v>173.54502164551991</v>
      </c>
      <c r="AQ242" s="23">
        <v>8.0670709348241429E-2</v>
      </c>
      <c r="AR242" s="30">
        <v>1.7272727272727271</v>
      </c>
      <c r="AS242" s="30">
        <v>2.545454545454545</v>
      </c>
      <c r="AT242" s="30">
        <v>0.81818181818181823</v>
      </c>
      <c r="AU242" s="30">
        <v>0</v>
      </c>
      <c r="AV242" s="30">
        <v>0.3392857142857143</v>
      </c>
      <c r="AW242" s="30">
        <v>0.5</v>
      </c>
      <c r="AX242" s="30">
        <v>0.1607142857142857</v>
      </c>
      <c r="AY242" s="30">
        <v>0</v>
      </c>
      <c r="AZ242" s="27">
        <v>0.82</v>
      </c>
      <c r="BA242" s="27">
        <v>3.44</v>
      </c>
      <c r="BB242" s="27">
        <v>2.62</v>
      </c>
      <c r="BC242" s="27">
        <v>2.6545454545454539</v>
      </c>
      <c r="BD242">
        <v>2.6545454545454539</v>
      </c>
      <c r="BE242">
        <v>5.9946911436363637</v>
      </c>
    </row>
    <row r="243" spans="1:57" x14ac:dyDescent="0.3">
      <c r="A243" s="2" t="s">
        <v>202</v>
      </c>
      <c r="B243" s="15" t="s">
        <v>874</v>
      </c>
      <c r="C243" s="15"/>
      <c r="D243" s="2"/>
      <c r="E243" s="2"/>
      <c r="F243" s="2">
        <v>2.8</v>
      </c>
      <c r="G243" s="2" t="s">
        <v>207</v>
      </c>
      <c r="H243" s="34" t="s">
        <v>588</v>
      </c>
      <c r="I243" s="1" t="s">
        <v>662</v>
      </c>
      <c r="K243" s="2"/>
      <c r="L243" s="2"/>
      <c r="M243" s="2"/>
      <c r="N243" s="25">
        <v>0</v>
      </c>
      <c r="O243" s="2">
        <v>-1</v>
      </c>
      <c r="P243" s="2"/>
      <c r="Q243" s="2"/>
      <c r="R243" s="2"/>
      <c r="S243" s="2"/>
      <c r="T243" s="25">
        <v>0</v>
      </c>
      <c r="U243" s="25"/>
      <c r="V243" s="25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O243">
        <v>20</v>
      </c>
      <c r="AP243" s="23">
        <v>0</v>
      </c>
      <c r="AQ243" s="23"/>
      <c r="AR243" s="30">
        <v>1.9375</v>
      </c>
      <c r="AS243" s="30">
        <v>2.5</v>
      </c>
      <c r="AT243" s="30">
        <v>0.625</v>
      </c>
      <c r="AU243" s="30">
        <v>2.625</v>
      </c>
      <c r="AV243" s="30">
        <v>0.25203252032520318</v>
      </c>
      <c r="AW243" s="30">
        <v>0.32520325203252032</v>
      </c>
      <c r="AX243" s="30">
        <v>8.1300813008130079E-2</v>
      </c>
      <c r="AY243" s="30">
        <v>0.34146341463414642</v>
      </c>
      <c r="AZ243" s="27">
        <v>0.82</v>
      </c>
      <c r="BA243" s="27">
        <v>3.44</v>
      </c>
      <c r="BB243" s="27">
        <v>2.62</v>
      </c>
      <c r="BC243" s="27">
        <v>2.6142500000000002</v>
      </c>
      <c r="BD243">
        <v>2.6142500000000002</v>
      </c>
      <c r="BE243">
        <v>5.9930639130937511</v>
      </c>
    </row>
    <row r="244" spans="1:57" x14ac:dyDescent="0.3">
      <c r="A244" s="2" t="s">
        <v>203</v>
      </c>
      <c r="B244" s="15" t="s">
        <v>807</v>
      </c>
      <c r="C244" s="15"/>
      <c r="D244" s="2"/>
      <c r="E244" s="2"/>
      <c r="F244" s="2">
        <v>4.5</v>
      </c>
      <c r="G244" s="2" t="s">
        <v>207</v>
      </c>
      <c r="H244" s="11" t="s">
        <v>588</v>
      </c>
      <c r="I244" t="s">
        <v>662</v>
      </c>
      <c r="K244" s="2"/>
      <c r="L244" s="2"/>
      <c r="M244" s="2"/>
      <c r="N244" s="25">
        <v>1</v>
      </c>
      <c r="O244" s="2">
        <v>-1</v>
      </c>
      <c r="P244" s="2"/>
      <c r="Q244" s="2">
        <v>15.05</v>
      </c>
      <c r="R244" s="2"/>
      <c r="S244" s="2"/>
      <c r="T244" s="25">
        <v>3.9414189999999998</v>
      </c>
      <c r="U244" s="25">
        <v>3.9414189999999998</v>
      </c>
      <c r="V244" s="25">
        <v>15.312718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O244">
        <v>20</v>
      </c>
      <c r="AP244" s="23">
        <v>237.8797625030067</v>
      </c>
      <c r="AQ244" s="23">
        <v>8.4076088648975381E-2</v>
      </c>
      <c r="AR244" s="30">
        <v>1.9375</v>
      </c>
      <c r="AS244" s="30">
        <v>2.5</v>
      </c>
      <c r="AT244" s="30">
        <v>0.5625</v>
      </c>
      <c r="AU244" s="30">
        <v>2.625</v>
      </c>
      <c r="AV244" s="30">
        <v>0.25409836065573771</v>
      </c>
      <c r="AW244" s="30">
        <v>0.32786885245901642</v>
      </c>
      <c r="AX244" s="30">
        <v>7.3770491803278687E-2</v>
      </c>
      <c r="AY244" s="30">
        <v>0.34426229508196721</v>
      </c>
      <c r="AZ244" s="27">
        <v>0.82</v>
      </c>
      <c r="BA244" s="27">
        <v>3.44</v>
      </c>
      <c r="BB244" s="27">
        <v>2.62</v>
      </c>
      <c r="BC244" s="27">
        <v>2.6074999999999999</v>
      </c>
      <c r="BD244">
        <v>2.6074999999999999</v>
      </c>
      <c r="BE244">
        <v>5.9796291640625006</v>
      </c>
    </row>
    <row r="245" spans="1:57" x14ac:dyDescent="0.3">
      <c r="A245" s="2" t="s">
        <v>204</v>
      </c>
      <c r="B245" s="15" t="s">
        <v>808</v>
      </c>
      <c r="C245" s="15"/>
      <c r="D245" s="2"/>
      <c r="E245" s="2"/>
      <c r="F245" s="2">
        <v>4.8</v>
      </c>
      <c r="G245" s="2" t="s">
        <v>207</v>
      </c>
      <c r="H245" s="11" t="s">
        <v>589</v>
      </c>
      <c r="I245" t="s">
        <v>663</v>
      </c>
      <c r="K245" s="2"/>
      <c r="L245" s="2"/>
      <c r="M245" s="2"/>
      <c r="N245" s="25">
        <v>2</v>
      </c>
      <c r="O245" s="2">
        <v>-1</v>
      </c>
      <c r="P245" s="2"/>
      <c r="Q245" s="2"/>
      <c r="R245" s="2"/>
      <c r="S245" s="2"/>
      <c r="T245" s="25">
        <v>5.4445069999999998</v>
      </c>
      <c r="U245" s="25">
        <v>5.4445069999999998</v>
      </c>
      <c r="V245" s="25">
        <v>3.9426230000000002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O245">
        <v>6</v>
      </c>
      <c r="AP245" s="23">
        <v>116.8698191917419</v>
      </c>
      <c r="AQ245" s="23">
        <v>0.10267834829377349</v>
      </c>
      <c r="AR245" s="30">
        <v>1.8</v>
      </c>
      <c r="AS245" s="30">
        <v>2.4</v>
      </c>
      <c r="AT245" s="30">
        <v>0.6</v>
      </c>
      <c r="AU245" s="30">
        <v>2.8</v>
      </c>
      <c r="AV245" s="30">
        <v>0.23684210526315791</v>
      </c>
      <c r="AW245" s="30">
        <v>0.31578947368421051</v>
      </c>
      <c r="AX245" s="30">
        <v>7.8947368421052627E-2</v>
      </c>
      <c r="AY245" s="30">
        <v>0.36842105263157893</v>
      </c>
      <c r="AZ245" s="27">
        <v>0.98</v>
      </c>
      <c r="BA245" s="27">
        <v>3.44</v>
      </c>
      <c r="BB245" s="27">
        <v>2.46</v>
      </c>
      <c r="BC245" s="27">
        <v>2.56</v>
      </c>
      <c r="BD245">
        <v>2.56</v>
      </c>
      <c r="BE245">
        <v>5.9119936115999998</v>
      </c>
    </row>
    <row r="246" spans="1:57" x14ac:dyDescent="0.3">
      <c r="A246" s="2" t="s">
        <v>28</v>
      </c>
      <c r="B246" s="15" t="s">
        <v>809</v>
      </c>
      <c r="C246" s="15"/>
      <c r="D246" s="2"/>
      <c r="E246" s="2"/>
      <c r="F246" s="2">
        <v>4</v>
      </c>
      <c r="G246" s="2" t="s">
        <v>207</v>
      </c>
      <c r="H246" s="11" t="s">
        <v>590</v>
      </c>
      <c r="I246" t="s">
        <v>664</v>
      </c>
      <c r="K246" s="2"/>
      <c r="L246" s="2"/>
      <c r="M246" s="2"/>
      <c r="N246" s="25">
        <v>8</v>
      </c>
      <c r="O246" s="2">
        <v>-1</v>
      </c>
      <c r="P246" s="2"/>
      <c r="Q246" s="2"/>
      <c r="R246" s="2"/>
      <c r="S246" s="2"/>
      <c r="T246" s="25">
        <v>7.5714817599999993</v>
      </c>
      <c r="U246" s="25">
        <v>7.4441355800000002</v>
      </c>
      <c r="V246" s="25">
        <v>14.785262019999999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O246">
        <v>6</v>
      </c>
      <c r="AP246" s="23">
        <v>583.54908217201648</v>
      </c>
      <c r="AQ246" s="23">
        <v>8.2255291742281814E-2</v>
      </c>
      <c r="AR246" s="30">
        <v>1.8</v>
      </c>
      <c r="AS246" s="30">
        <v>2.4</v>
      </c>
      <c r="AT246" s="30">
        <v>0.6</v>
      </c>
      <c r="AU246" s="30">
        <v>2.8</v>
      </c>
      <c r="AV246" s="30">
        <v>0.23684210526315791</v>
      </c>
      <c r="AW246" s="30">
        <v>0.31578947368421051</v>
      </c>
      <c r="AX246" s="30">
        <v>7.8947368421052627E-2</v>
      </c>
      <c r="AY246" s="30">
        <v>0.36842105263157893</v>
      </c>
      <c r="AZ246" s="27">
        <v>0.93</v>
      </c>
      <c r="BA246" s="27">
        <v>3.44</v>
      </c>
      <c r="BB246" s="27">
        <v>2.5099999999999998</v>
      </c>
      <c r="BC246" s="27">
        <v>2.5499999999999998</v>
      </c>
      <c r="BD246">
        <v>2.5499999999999998</v>
      </c>
      <c r="BE246">
        <v>5.8797175109999991</v>
      </c>
    </row>
    <row r="247" spans="1:57" x14ac:dyDescent="0.3">
      <c r="A247" s="2" t="s">
        <v>205</v>
      </c>
      <c r="B247" s="15" t="s">
        <v>875</v>
      </c>
      <c r="C247" s="15"/>
      <c r="D247" s="2"/>
      <c r="E247" s="2"/>
      <c r="F247" s="2">
        <v>2.8</v>
      </c>
      <c r="G247" s="2" t="s">
        <v>207</v>
      </c>
      <c r="H247" s="34" t="s">
        <v>589</v>
      </c>
      <c r="I247" s="1" t="s">
        <v>663</v>
      </c>
      <c r="K247" s="2"/>
      <c r="L247" s="2"/>
      <c r="M247" s="2"/>
      <c r="N247" s="25">
        <v>0</v>
      </c>
      <c r="O247" s="2">
        <v>-1</v>
      </c>
      <c r="P247" s="2"/>
      <c r="Q247" s="2"/>
      <c r="R247" s="2"/>
      <c r="S247" s="2"/>
      <c r="T247" s="25">
        <v>0</v>
      </c>
      <c r="U247" s="25"/>
      <c r="V247" s="25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O247">
        <v>6</v>
      </c>
      <c r="AP247" s="23">
        <v>0</v>
      </c>
      <c r="AQ247" s="23"/>
      <c r="AR247" s="30">
        <v>1.8</v>
      </c>
      <c r="AS247" s="30">
        <v>2.4</v>
      </c>
      <c r="AT247" s="30">
        <v>0.64</v>
      </c>
      <c r="AU247" s="30">
        <v>2.8</v>
      </c>
      <c r="AV247" s="30">
        <v>0.2356020942408377</v>
      </c>
      <c r="AW247" s="30">
        <v>0.3141361256544502</v>
      </c>
      <c r="AX247" s="30">
        <v>8.3769633507853394E-2</v>
      </c>
      <c r="AY247" s="30">
        <v>0.36649214659685858</v>
      </c>
      <c r="AZ247" s="27">
        <v>0.98</v>
      </c>
      <c r="BA247" s="27">
        <v>3.44</v>
      </c>
      <c r="BB247" s="27">
        <v>2.46</v>
      </c>
      <c r="BC247" s="27">
        <v>2.5636800000000002</v>
      </c>
      <c r="BD247">
        <v>2.5636800000000002</v>
      </c>
      <c r="BE247">
        <v>5.9178984111680002</v>
      </c>
    </row>
    <row r="248" spans="1:57" x14ac:dyDescent="0.3">
      <c r="A248" s="2" t="s">
        <v>206</v>
      </c>
      <c r="B248" s="15" t="s">
        <v>876</v>
      </c>
      <c r="C248" s="15"/>
      <c r="D248" s="2"/>
      <c r="E248" s="2"/>
      <c r="F248" s="2">
        <v>2</v>
      </c>
      <c r="G248" s="2" t="s">
        <v>207</v>
      </c>
      <c r="H248" s="34" t="s">
        <v>590</v>
      </c>
      <c r="I248" s="1" t="s">
        <v>664</v>
      </c>
      <c r="K248" s="2"/>
      <c r="L248" s="2"/>
      <c r="M248" s="2"/>
      <c r="N248" s="25">
        <v>0</v>
      </c>
      <c r="O248" s="2">
        <v>-1</v>
      </c>
      <c r="P248" s="2"/>
      <c r="Q248" s="2"/>
      <c r="R248" s="2"/>
      <c r="S248" s="2"/>
      <c r="T248" s="25">
        <v>0</v>
      </c>
      <c r="U248" s="25"/>
      <c r="V248" s="25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O248">
        <v>6</v>
      </c>
      <c r="AP248" s="23">
        <v>0</v>
      </c>
      <c r="AQ248" s="23"/>
      <c r="AR248" s="30">
        <v>1.8</v>
      </c>
      <c r="AS248" s="30">
        <v>2.4</v>
      </c>
      <c r="AT248" s="30">
        <v>0.78</v>
      </c>
      <c r="AU248" s="30">
        <v>2.8</v>
      </c>
      <c r="AV248" s="30">
        <v>0.23136246786632389</v>
      </c>
      <c r="AW248" s="30">
        <v>0.30848329048843193</v>
      </c>
      <c r="AX248" s="30">
        <v>0.10025706940874041</v>
      </c>
      <c r="AY248" s="30">
        <v>0.35989717223650391</v>
      </c>
      <c r="AZ248" s="27">
        <v>0.93</v>
      </c>
      <c r="BA248" s="27">
        <v>3.44</v>
      </c>
      <c r="BB248" s="27">
        <v>2.5099999999999998</v>
      </c>
      <c r="BC248" s="27">
        <v>2.5674600000000001</v>
      </c>
      <c r="BD248">
        <v>2.5674600000000001</v>
      </c>
      <c r="BE248">
        <v>5.9091939581100004</v>
      </c>
    </row>
    <row r="249" spans="1:57" x14ac:dyDescent="0.3">
      <c r="A249" s="2" t="s">
        <v>153</v>
      </c>
      <c r="B249" s="15" t="s">
        <v>779</v>
      </c>
      <c r="C249" s="15"/>
      <c r="D249" s="2"/>
      <c r="E249" s="2"/>
      <c r="F249" s="2">
        <v>3.36</v>
      </c>
      <c r="G249" s="2" t="s">
        <v>208</v>
      </c>
      <c r="H249" s="11" t="s">
        <v>582</v>
      </c>
      <c r="I249">
        <v>-1</v>
      </c>
      <c r="K249" s="2"/>
      <c r="L249" s="2"/>
      <c r="M249" s="2">
        <v>1</v>
      </c>
      <c r="N249" s="25">
        <v>1</v>
      </c>
      <c r="O249" s="2">
        <v>3.8860000000000001</v>
      </c>
      <c r="P249" s="2">
        <v>3.8860000000000001</v>
      </c>
      <c r="Q249" s="2">
        <v>10.548299999999999</v>
      </c>
      <c r="R249" s="2" t="s">
        <v>1101</v>
      </c>
      <c r="S249" s="2"/>
      <c r="T249" s="25">
        <v>3.9263319999999999</v>
      </c>
      <c r="U249" s="25">
        <v>3.9263319999999999</v>
      </c>
      <c r="V249" s="25">
        <v>10.74639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O249">
        <v>14</v>
      </c>
      <c r="AP249" s="23">
        <v>165.66723991337099</v>
      </c>
      <c r="AQ249" s="23">
        <v>8.4506749839743392E-2</v>
      </c>
      <c r="AR249" s="30">
        <v>1.7272727272727271</v>
      </c>
      <c r="AS249" s="30">
        <v>2.545454545454545</v>
      </c>
      <c r="AT249" s="30">
        <v>0.81818181818181823</v>
      </c>
      <c r="AU249" s="30">
        <v>0</v>
      </c>
      <c r="AV249" s="30">
        <v>0.3392857142857143</v>
      </c>
      <c r="AW249" s="30">
        <v>0.5</v>
      </c>
      <c r="AX249" s="30">
        <v>0.1607142857142857</v>
      </c>
      <c r="AY249" s="30">
        <v>0</v>
      </c>
      <c r="AZ249" s="27">
        <v>1.1000000000000001</v>
      </c>
      <c r="BA249" s="27">
        <v>3.44</v>
      </c>
      <c r="BB249" s="27">
        <v>2.34</v>
      </c>
      <c r="BC249" s="27">
        <v>2.78</v>
      </c>
      <c r="BD249">
        <v>2.78</v>
      </c>
      <c r="BE249">
        <v>6.4270052227137269</v>
      </c>
    </row>
    <row r="250" spans="1:57" x14ac:dyDescent="0.3">
      <c r="A250" s="2" t="s">
        <v>153</v>
      </c>
      <c r="B250" s="15" t="s">
        <v>779</v>
      </c>
      <c r="C250" s="15"/>
      <c r="D250" s="2" t="s">
        <v>968</v>
      </c>
      <c r="E250" s="2">
        <v>0.66</v>
      </c>
      <c r="F250" s="2">
        <v>3.48</v>
      </c>
      <c r="G250" s="2" t="s">
        <v>208</v>
      </c>
      <c r="H250" s="11" t="s">
        <v>582</v>
      </c>
      <c r="I250">
        <v>-1</v>
      </c>
      <c r="K250" s="2"/>
      <c r="L250" s="2"/>
      <c r="M250" s="2">
        <v>1</v>
      </c>
      <c r="N250" s="25">
        <v>1</v>
      </c>
      <c r="O250" s="2">
        <v>3.8860000000000001</v>
      </c>
      <c r="P250" s="2">
        <v>3.8860000000000001</v>
      </c>
      <c r="Q250" s="2">
        <v>10.548299999999999</v>
      </c>
      <c r="R250" s="2" t="s">
        <v>1101</v>
      </c>
      <c r="S250" s="2"/>
      <c r="T250" s="25">
        <v>3.9263319999999999</v>
      </c>
      <c r="U250" s="25">
        <v>3.9263319999999999</v>
      </c>
      <c r="V250" s="25">
        <v>10.74639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O250">
        <v>14</v>
      </c>
      <c r="AP250" s="23">
        <v>165.66723991337099</v>
      </c>
      <c r="AQ250" s="23">
        <v>8.4506749839743392E-2</v>
      </c>
      <c r="AR250" s="30">
        <v>1.7272727272727271</v>
      </c>
      <c r="AS250" s="30">
        <v>2.545454545454545</v>
      </c>
      <c r="AT250" s="30">
        <v>0.81818181818181823</v>
      </c>
      <c r="AU250" s="30">
        <v>0</v>
      </c>
      <c r="AV250" s="30">
        <v>0.3392857142857143</v>
      </c>
      <c r="AW250" s="30">
        <v>0.5</v>
      </c>
      <c r="AX250" s="30">
        <v>0.1607142857142857</v>
      </c>
      <c r="AY250" s="30">
        <v>0</v>
      </c>
      <c r="AZ250" s="27">
        <v>1.1000000000000001</v>
      </c>
      <c r="BA250" s="27">
        <v>3.44</v>
      </c>
      <c r="BB250" s="27">
        <v>2.34</v>
      </c>
      <c r="BC250" s="27">
        <v>2.78</v>
      </c>
      <c r="BD250">
        <v>2.78</v>
      </c>
      <c r="BE250">
        <v>6.4270052227137269</v>
      </c>
    </row>
    <row r="251" spans="1:57" x14ac:dyDescent="0.3">
      <c r="A251" s="2" t="s">
        <v>153</v>
      </c>
      <c r="B251" s="15" t="s">
        <v>779</v>
      </c>
      <c r="C251" s="15"/>
      <c r="D251" s="2" t="s">
        <v>968</v>
      </c>
      <c r="E251" s="2">
        <f>E250*2</f>
        <v>1.32</v>
      </c>
      <c r="F251" s="2">
        <v>3.47</v>
      </c>
      <c r="G251" s="2" t="s">
        <v>208</v>
      </c>
      <c r="H251" s="11" t="s">
        <v>582</v>
      </c>
      <c r="I251">
        <v>-1</v>
      </c>
      <c r="K251" s="2"/>
      <c r="L251" s="2"/>
      <c r="M251" s="2">
        <v>1</v>
      </c>
      <c r="N251" s="25">
        <v>1</v>
      </c>
      <c r="O251" s="2">
        <v>3.8860000000000001</v>
      </c>
      <c r="P251" s="2">
        <v>3.8860000000000001</v>
      </c>
      <c r="Q251" s="2">
        <v>10.548299999999999</v>
      </c>
      <c r="R251" s="2" t="s">
        <v>1101</v>
      </c>
      <c r="S251" s="2"/>
      <c r="T251" s="25">
        <v>3.9263319999999999</v>
      </c>
      <c r="U251" s="25">
        <v>3.9263319999999999</v>
      </c>
      <c r="V251" s="25">
        <v>10.74639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O251">
        <v>14</v>
      </c>
      <c r="AP251" s="23">
        <v>165.66723991337099</v>
      </c>
      <c r="AQ251" s="23">
        <v>8.4506749839743392E-2</v>
      </c>
      <c r="AR251" s="30">
        <v>1.7272727272727271</v>
      </c>
      <c r="AS251" s="30">
        <v>2.545454545454545</v>
      </c>
      <c r="AT251" s="30">
        <v>0.81818181818181823</v>
      </c>
      <c r="AU251" s="30">
        <v>0</v>
      </c>
      <c r="AV251" s="30">
        <v>0.3392857142857143</v>
      </c>
      <c r="AW251" s="30">
        <v>0.5</v>
      </c>
      <c r="AX251" s="30">
        <v>0.1607142857142857</v>
      </c>
      <c r="AY251" s="30">
        <v>0</v>
      </c>
      <c r="AZ251" s="27">
        <v>1.1000000000000001</v>
      </c>
      <c r="BA251" s="27">
        <v>3.44</v>
      </c>
      <c r="BB251" s="27">
        <v>2.34</v>
      </c>
      <c r="BC251" s="27">
        <v>2.78</v>
      </c>
      <c r="BD251">
        <v>2.78</v>
      </c>
      <c r="BE251">
        <v>6.4270052227137269</v>
      </c>
    </row>
    <row r="252" spans="1:57" x14ac:dyDescent="0.3">
      <c r="A252" s="2" t="s">
        <v>153</v>
      </c>
      <c r="B252" s="15" t="s">
        <v>779</v>
      </c>
      <c r="C252" s="15"/>
      <c r="D252" s="2" t="s">
        <v>968</v>
      </c>
      <c r="E252" s="2">
        <f>E250*3</f>
        <v>1.98</v>
      </c>
      <c r="F252" s="2">
        <v>3.41</v>
      </c>
      <c r="G252" s="2" t="s">
        <v>208</v>
      </c>
      <c r="H252" s="11" t="s">
        <v>582</v>
      </c>
      <c r="I252">
        <v>-1</v>
      </c>
      <c r="K252" s="2"/>
      <c r="L252" s="2"/>
      <c r="M252" s="2">
        <v>1</v>
      </c>
      <c r="N252" s="25">
        <v>1</v>
      </c>
      <c r="O252" s="2">
        <v>3.8860000000000001</v>
      </c>
      <c r="P252" s="2">
        <v>3.8860000000000001</v>
      </c>
      <c r="Q252" s="2">
        <v>10.548299999999999</v>
      </c>
      <c r="R252" s="2" t="s">
        <v>1101</v>
      </c>
      <c r="S252" s="2"/>
      <c r="T252" s="25">
        <v>3.9263319999999999</v>
      </c>
      <c r="U252" s="25">
        <v>3.9263319999999999</v>
      </c>
      <c r="V252" s="25">
        <v>10.74639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O252">
        <v>14</v>
      </c>
      <c r="AP252" s="23">
        <v>165.66723991337099</v>
      </c>
      <c r="AQ252" s="23">
        <v>8.4506749839743392E-2</v>
      </c>
      <c r="AR252" s="30">
        <v>1.7272727272727271</v>
      </c>
      <c r="AS252" s="30">
        <v>2.545454545454545</v>
      </c>
      <c r="AT252" s="30">
        <v>0.81818181818181823</v>
      </c>
      <c r="AU252" s="30">
        <v>0</v>
      </c>
      <c r="AV252" s="30">
        <v>0.3392857142857143</v>
      </c>
      <c r="AW252" s="30">
        <v>0.5</v>
      </c>
      <c r="AX252" s="30">
        <v>0.1607142857142857</v>
      </c>
      <c r="AY252" s="30">
        <v>0</v>
      </c>
      <c r="AZ252" s="27">
        <v>1.1000000000000001</v>
      </c>
      <c r="BA252" s="27">
        <v>3.44</v>
      </c>
      <c r="BB252" s="27">
        <v>2.34</v>
      </c>
      <c r="BC252" s="27">
        <v>2.78</v>
      </c>
      <c r="BD252">
        <v>2.78</v>
      </c>
      <c r="BE252">
        <v>6.4270052227137269</v>
      </c>
    </row>
    <row r="253" spans="1:57" x14ac:dyDescent="0.3">
      <c r="A253" s="2" t="s">
        <v>153</v>
      </c>
      <c r="B253" s="15" t="s">
        <v>779</v>
      </c>
      <c r="C253" s="15"/>
      <c r="D253" s="2" t="s">
        <v>968</v>
      </c>
      <c r="E253" s="2">
        <f>E250*4</f>
        <v>2.64</v>
      </c>
      <c r="F253" s="2">
        <v>3.42</v>
      </c>
      <c r="G253" s="2" t="s">
        <v>208</v>
      </c>
      <c r="H253" s="11" t="s">
        <v>582</v>
      </c>
      <c r="I253">
        <v>-1</v>
      </c>
      <c r="K253" s="2"/>
      <c r="L253" s="2"/>
      <c r="M253" s="2">
        <v>1</v>
      </c>
      <c r="N253" s="25">
        <v>1</v>
      </c>
      <c r="O253" s="2">
        <v>3.8860000000000001</v>
      </c>
      <c r="P253" s="2">
        <v>3.8860000000000001</v>
      </c>
      <c r="Q253" s="2">
        <v>10.548299999999999</v>
      </c>
      <c r="R253" s="2" t="s">
        <v>1101</v>
      </c>
      <c r="S253" s="2"/>
      <c r="T253" s="25">
        <v>3.9263319999999999</v>
      </c>
      <c r="U253" s="25">
        <v>3.9263319999999999</v>
      </c>
      <c r="V253" s="25">
        <v>10.74639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O253">
        <v>14</v>
      </c>
      <c r="AP253" s="23">
        <v>165.66723991337099</v>
      </c>
      <c r="AQ253" s="23">
        <v>8.4506749839743392E-2</v>
      </c>
      <c r="AR253" s="30">
        <v>1.7272727272727271</v>
      </c>
      <c r="AS253" s="30">
        <v>2.545454545454545</v>
      </c>
      <c r="AT253" s="30">
        <v>0.81818181818181823</v>
      </c>
      <c r="AU253" s="30">
        <v>0</v>
      </c>
      <c r="AV253" s="30">
        <v>0.3392857142857143</v>
      </c>
      <c r="AW253" s="30">
        <v>0.5</v>
      </c>
      <c r="AX253" s="30">
        <v>0.1607142857142857</v>
      </c>
      <c r="AY253" s="30">
        <v>0</v>
      </c>
      <c r="AZ253" s="27">
        <v>1.1000000000000001</v>
      </c>
      <c r="BA253" s="27">
        <v>3.44</v>
      </c>
      <c r="BB253" s="27">
        <v>2.34</v>
      </c>
      <c r="BC253" s="27">
        <v>2.78</v>
      </c>
      <c r="BD253">
        <v>2.78</v>
      </c>
      <c r="BE253">
        <v>6.4270052227137269</v>
      </c>
    </row>
    <row r="254" spans="1:57" x14ac:dyDescent="0.3">
      <c r="A254" s="2" t="s">
        <v>153</v>
      </c>
      <c r="B254" s="15" t="s">
        <v>779</v>
      </c>
      <c r="C254" s="15"/>
      <c r="D254" s="2" t="s">
        <v>968</v>
      </c>
      <c r="E254" s="2">
        <f>E250*6</f>
        <v>3.96</v>
      </c>
      <c r="F254" s="2">
        <v>3.44</v>
      </c>
      <c r="G254" s="2" t="s">
        <v>208</v>
      </c>
      <c r="H254" s="11" t="s">
        <v>582</v>
      </c>
      <c r="I254">
        <v>-1</v>
      </c>
      <c r="K254" s="2"/>
      <c r="L254" s="2"/>
      <c r="M254" s="2">
        <v>1</v>
      </c>
      <c r="N254" s="25">
        <v>1</v>
      </c>
      <c r="O254" s="2">
        <v>3.8860000000000001</v>
      </c>
      <c r="P254" s="2">
        <v>3.8860000000000001</v>
      </c>
      <c r="Q254" s="2">
        <v>10.548299999999999</v>
      </c>
      <c r="R254" s="2" t="s">
        <v>1101</v>
      </c>
      <c r="S254" s="2"/>
      <c r="T254" s="25">
        <v>3.9263319999999999</v>
      </c>
      <c r="U254" s="25">
        <v>3.9263319999999999</v>
      </c>
      <c r="V254" s="25">
        <v>10.74639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O254">
        <v>14</v>
      </c>
      <c r="AP254" s="23">
        <v>165.66723991337099</v>
      </c>
      <c r="AQ254" s="23">
        <v>8.4506749839743392E-2</v>
      </c>
      <c r="AR254" s="30">
        <v>1.7272727272727271</v>
      </c>
      <c r="AS254" s="30">
        <v>2.545454545454545</v>
      </c>
      <c r="AT254" s="30">
        <v>0.81818181818181823</v>
      </c>
      <c r="AU254" s="30">
        <v>0</v>
      </c>
      <c r="AV254" s="30">
        <v>0.3392857142857143</v>
      </c>
      <c r="AW254" s="30">
        <v>0.5</v>
      </c>
      <c r="AX254" s="30">
        <v>0.1607142857142857</v>
      </c>
      <c r="AY254" s="30">
        <v>0</v>
      </c>
      <c r="AZ254" s="27">
        <v>1.1000000000000001</v>
      </c>
      <c r="BA254" s="27">
        <v>3.44</v>
      </c>
      <c r="BB254" s="27">
        <v>2.34</v>
      </c>
      <c r="BC254" s="27">
        <v>2.78</v>
      </c>
      <c r="BD254">
        <v>2.78</v>
      </c>
      <c r="BE254">
        <v>6.4270052227137269</v>
      </c>
    </row>
    <row r="255" spans="1:57" x14ac:dyDescent="0.3">
      <c r="A255" s="2" t="s">
        <v>8</v>
      </c>
      <c r="B255" s="15" t="s">
        <v>698</v>
      </c>
      <c r="C255" s="15"/>
      <c r="D255" s="2"/>
      <c r="E255" s="2"/>
      <c r="F255" s="2">
        <v>3.2</v>
      </c>
      <c r="G255" s="2" t="s">
        <v>208</v>
      </c>
      <c r="H255" s="11" t="s">
        <v>534</v>
      </c>
      <c r="I255" t="s">
        <v>616</v>
      </c>
      <c r="K255" s="2"/>
      <c r="L255" s="2"/>
      <c r="M255" s="2"/>
      <c r="N255" s="25">
        <v>30</v>
      </c>
      <c r="O255" s="2">
        <v>-2</v>
      </c>
      <c r="P255" s="2"/>
      <c r="Q255" s="2"/>
      <c r="R255" s="2"/>
      <c r="S255" s="2"/>
      <c r="T255" s="25">
        <v>10.59112378</v>
      </c>
      <c r="U255" s="25">
        <v>10.784736629999999</v>
      </c>
      <c r="V255" s="25">
        <v>10.486176179999999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O255">
        <v>4</v>
      </c>
      <c r="AP255" s="23">
        <v>1182.741260108548</v>
      </c>
      <c r="AQ255" s="23">
        <v>0.1014592151701775</v>
      </c>
      <c r="AR255" s="30">
        <v>2</v>
      </c>
      <c r="AS255" s="30">
        <v>2.666666666666667</v>
      </c>
      <c r="AT255" s="30">
        <v>0.66666666666666663</v>
      </c>
      <c r="AU255" s="30">
        <v>0</v>
      </c>
      <c r="AV255" s="30">
        <v>0.375</v>
      </c>
      <c r="AW255" s="30">
        <v>0.5</v>
      </c>
      <c r="AX255" s="30">
        <v>0.125</v>
      </c>
      <c r="AY255" s="30">
        <v>0</v>
      </c>
      <c r="AZ255" s="27">
        <v>1.54</v>
      </c>
      <c r="BA255" s="27">
        <v>3.44</v>
      </c>
      <c r="BB255" s="27">
        <v>1.9</v>
      </c>
      <c r="BC255" s="27">
        <v>2.8066666666666671</v>
      </c>
      <c r="BD255">
        <v>2.8066666666666662</v>
      </c>
      <c r="BE255">
        <v>6.1769976</v>
      </c>
    </row>
    <row r="256" spans="1:57" x14ac:dyDescent="0.3">
      <c r="A256" s="2" t="s">
        <v>153</v>
      </c>
      <c r="B256" s="15" t="s">
        <v>779</v>
      </c>
      <c r="C256" s="15"/>
      <c r="D256" s="2"/>
      <c r="E256" s="2"/>
      <c r="F256" s="2">
        <v>3.1</v>
      </c>
      <c r="G256" s="2" t="s">
        <v>209</v>
      </c>
      <c r="H256" s="11" t="s">
        <v>582</v>
      </c>
      <c r="I256">
        <v>-1</v>
      </c>
      <c r="K256" s="2"/>
      <c r="L256" s="2"/>
      <c r="M256" s="2">
        <v>1</v>
      </c>
      <c r="N256" s="25">
        <v>1</v>
      </c>
      <c r="O256" s="2">
        <v>3.8860000000000001</v>
      </c>
      <c r="P256" s="2">
        <v>3.8860000000000001</v>
      </c>
      <c r="Q256" s="2">
        <v>10.548299999999999</v>
      </c>
      <c r="R256" s="2" t="s">
        <v>1101</v>
      </c>
      <c r="S256" s="2"/>
      <c r="T256" s="25">
        <v>3.9263319999999999</v>
      </c>
      <c r="U256" s="25">
        <v>3.9263319999999999</v>
      </c>
      <c r="V256" s="25">
        <v>10.74639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O256">
        <v>14</v>
      </c>
      <c r="AP256" s="23">
        <v>165.66723991337099</v>
      </c>
      <c r="AQ256" s="23">
        <v>8.4506749839743392E-2</v>
      </c>
      <c r="AR256" s="30">
        <v>1.7272727272727271</v>
      </c>
      <c r="AS256" s="30">
        <v>2.545454545454545</v>
      </c>
      <c r="AT256" s="30">
        <v>0.81818181818181823</v>
      </c>
      <c r="AU256" s="30">
        <v>0</v>
      </c>
      <c r="AV256" s="30">
        <v>0.3392857142857143</v>
      </c>
      <c r="AW256" s="30">
        <v>0.5</v>
      </c>
      <c r="AX256" s="30">
        <v>0.1607142857142857</v>
      </c>
      <c r="AY256" s="30">
        <v>0</v>
      </c>
      <c r="AZ256" s="27">
        <v>1.1000000000000001</v>
      </c>
      <c r="BA256" s="27">
        <v>3.44</v>
      </c>
      <c r="BB256" s="27">
        <v>2.34</v>
      </c>
      <c r="BC256" s="27">
        <v>2.78</v>
      </c>
      <c r="BD256">
        <v>2.78</v>
      </c>
      <c r="BE256">
        <v>6.4270052227137269</v>
      </c>
    </row>
    <row r="257" spans="1:57" x14ac:dyDescent="0.3">
      <c r="A257" s="2" t="s">
        <v>210</v>
      </c>
      <c r="B257" s="19" t="s">
        <v>939</v>
      </c>
      <c r="C257" s="15"/>
      <c r="D257" s="2"/>
      <c r="E257" s="2"/>
      <c r="F257" s="2">
        <v>3.1</v>
      </c>
      <c r="G257" s="2" t="s">
        <v>209</v>
      </c>
      <c r="H257" s="34" t="s">
        <v>582</v>
      </c>
      <c r="I257">
        <v>-1</v>
      </c>
      <c r="K257" s="2"/>
      <c r="L257" s="2"/>
      <c r="M257" s="2"/>
      <c r="N257" s="25">
        <v>0</v>
      </c>
      <c r="O257" s="1">
        <v>3.8860000000000001</v>
      </c>
      <c r="P257" s="1">
        <v>3.8860000000000001</v>
      </c>
      <c r="Q257" s="1">
        <v>10.548299999999999</v>
      </c>
      <c r="R257" s="1" t="s">
        <v>1101</v>
      </c>
      <c r="S257" s="2"/>
      <c r="T257" s="25">
        <v>0</v>
      </c>
      <c r="U257" s="25"/>
      <c r="V257" s="25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O257">
        <v>14</v>
      </c>
      <c r="AP257" s="23">
        <v>0</v>
      </c>
      <c r="AQ257" s="23"/>
      <c r="AR257" s="30">
        <v>1.7285974499089249</v>
      </c>
      <c r="AS257" s="30">
        <v>2.5500910746812391</v>
      </c>
      <c r="AT257" s="30">
        <v>0.82149362477231325</v>
      </c>
      <c r="AU257" s="30">
        <v>0</v>
      </c>
      <c r="AV257" s="30">
        <v>0.33892857142857141</v>
      </c>
      <c r="AW257" s="30">
        <v>0.5</v>
      </c>
      <c r="AX257" s="30">
        <v>0.16107142857142859</v>
      </c>
      <c r="AY257" s="30">
        <v>0</v>
      </c>
      <c r="AZ257" s="27">
        <v>1.1000000000000001</v>
      </c>
      <c r="BA257" s="27">
        <v>3.44</v>
      </c>
      <c r="BB257" s="27">
        <v>2.34</v>
      </c>
      <c r="BC257" s="27">
        <v>2.7820765027322398</v>
      </c>
      <c r="BD257">
        <v>2.7820765027322398</v>
      </c>
      <c r="BE257">
        <v>6.4257889029010924</v>
      </c>
    </row>
    <row r="258" spans="1:57" x14ac:dyDescent="0.3">
      <c r="A258" s="2" t="s">
        <v>211</v>
      </c>
      <c r="B258" s="19" t="s">
        <v>940</v>
      </c>
      <c r="C258" s="15"/>
      <c r="D258" s="2"/>
      <c r="E258" s="2"/>
      <c r="F258" s="2">
        <v>3.1</v>
      </c>
      <c r="G258" s="2" t="s">
        <v>209</v>
      </c>
      <c r="H258" s="34" t="s">
        <v>582</v>
      </c>
      <c r="I258">
        <v>-1</v>
      </c>
      <c r="K258" s="2"/>
      <c r="L258" s="2"/>
      <c r="M258" s="2"/>
      <c r="N258" s="25">
        <v>0</v>
      </c>
      <c r="O258" s="1">
        <v>3.8860000000000001</v>
      </c>
      <c r="P258" s="1">
        <v>3.8860000000000001</v>
      </c>
      <c r="Q258" s="1">
        <v>10.548299999999999</v>
      </c>
      <c r="R258" s="1" t="s">
        <v>1101</v>
      </c>
      <c r="S258" s="2"/>
      <c r="T258" s="25">
        <v>0</v>
      </c>
      <c r="U258" s="25"/>
      <c r="V258" s="25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O258">
        <v>14</v>
      </c>
      <c r="AP258" s="23">
        <v>0</v>
      </c>
      <c r="AQ258" s="23"/>
      <c r="AR258" s="30">
        <v>1.730593607305936</v>
      </c>
      <c r="AS258" s="30">
        <v>2.557077625570777</v>
      </c>
      <c r="AT258" s="30">
        <v>0.8264840182648403</v>
      </c>
      <c r="AU258" s="30">
        <v>0</v>
      </c>
      <c r="AV258" s="30">
        <v>0.33839285714285711</v>
      </c>
      <c r="AW258" s="30">
        <v>0.5</v>
      </c>
      <c r="AX258" s="30">
        <v>0.16160714285714289</v>
      </c>
      <c r="AY258" s="30">
        <v>0</v>
      </c>
      <c r="AZ258" s="27">
        <v>1.1000000000000001</v>
      </c>
      <c r="BA258" s="27">
        <v>3.44</v>
      </c>
      <c r="BB258" s="27">
        <v>2.34</v>
      </c>
      <c r="BC258" s="27">
        <v>2.7852054794520549</v>
      </c>
      <c r="BD258">
        <v>2.7852054794520549</v>
      </c>
      <c r="BE258">
        <v>6.4239560922245156</v>
      </c>
    </row>
    <row r="259" spans="1:57" x14ac:dyDescent="0.3">
      <c r="A259" s="2" t="s">
        <v>212</v>
      </c>
      <c r="B259" s="19" t="s">
        <v>941</v>
      </c>
      <c r="C259" s="15"/>
      <c r="D259" s="2"/>
      <c r="E259" s="2"/>
      <c r="F259" s="2">
        <v>3.1</v>
      </c>
      <c r="G259" s="2" t="s">
        <v>209</v>
      </c>
      <c r="H259" s="34" t="s">
        <v>582</v>
      </c>
      <c r="I259">
        <v>-1</v>
      </c>
      <c r="K259" s="2"/>
      <c r="L259" s="2"/>
      <c r="M259" s="2"/>
      <c r="N259" s="25">
        <v>0</v>
      </c>
      <c r="O259" s="1">
        <v>3.8860000000000001</v>
      </c>
      <c r="P259" s="1">
        <v>3.8860000000000001</v>
      </c>
      <c r="Q259" s="1">
        <v>10.548299999999999</v>
      </c>
      <c r="R259" s="1" t="s">
        <v>1101</v>
      </c>
      <c r="S259" s="2"/>
      <c r="T259" s="25">
        <v>0</v>
      </c>
      <c r="U259" s="25"/>
      <c r="V259" s="25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O259">
        <v>14</v>
      </c>
      <c r="AP259" s="23">
        <v>0</v>
      </c>
      <c r="AQ259" s="23"/>
      <c r="AR259" s="30">
        <v>1.7373271889400921</v>
      </c>
      <c r="AS259" s="30">
        <v>2.580645161290323</v>
      </c>
      <c r="AT259" s="30">
        <v>0.84331797235023043</v>
      </c>
      <c r="AU259" s="30">
        <v>0</v>
      </c>
      <c r="AV259" s="30">
        <v>0.33660714285714288</v>
      </c>
      <c r="AW259" s="30">
        <v>0.5</v>
      </c>
      <c r="AX259" s="30">
        <v>0.16339285714285709</v>
      </c>
      <c r="AY259" s="30">
        <v>0</v>
      </c>
      <c r="AZ259" s="27">
        <v>1.1000000000000001</v>
      </c>
      <c r="BA259" s="27">
        <v>3.44</v>
      </c>
      <c r="BB259" s="27">
        <v>2.34</v>
      </c>
      <c r="BC259" s="27">
        <v>2.7957603686635939</v>
      </c>
      <c r="BD259">
        <v>2.7957603686635939</v>
      </c>
      <c r="BE259">
        <v>6.4177735234906308</v>
      </c>
    </row>
    <row r="260" spans="1:57" x14ac:dyDescent="0.3">
      <c r="A260" s="2" t="s">
        <v>153</v>
      </c>
      <c r="B260" s="19" t="s">
        <v>779</v>
      </c>
      <c r="C260" s="15"/>
      <c r="D260" s="2" t="s">
        <v>867</v>
      </c>
      <c r="E260" s="2">
        <v>1.34</v>
      </c>
      <c r="F260" s="2">
        <v>3.1</v>
      </c>
      <c r="G260" s="2" t="s">
        <v>209</v>
      </c>
      <c r="H260" s="11" t="s">
        <v>582</v>
      </c>
      <c r="I260">
        <v>-1</v>
      </c>
      <c r="K260" s="2"/>
      <c r="L260" s="2"/>
      <c r="M260" s="2">
        <v>1</v>
      </c>
      <c r="N260" s="25">
        <v>1</v>
      </c>
      <c r="O260" s="2">
        <v>3.8860000000000001</v>
      </c>
      <c r="P260" s="2">
        <v>3.8860000000000001</v>
      </c>
      <c r="Q260" s="2">
        <v>10.548299999999999</v>
      </c>
      <c r="R260" s="2" t="s">
        <v>1101</v>
      </c>
      <c r="S260" s="2"/>
      <c r="T260" s="25">
        <v>3.9263319999999999</v>
      </c>
      <c r="U260" s="25">
        <v>3.9263319999999999</v>
      </c>
      <c r="V260" s="25">
        <v>10.74639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O260">
        <v>14</v>
      </c>
      <c r="AP260" s="23">
        <v>165.66723991337099</v>
      </c>
      <c r="AQ260" s="23">
        <v>8.4506749839743392E-2</v>
      </c>
      <c r="AR260" s="30">
        <v>1.7272727272727271</v>
      </c>
      <c r="AS260" s="30">
        <v>2.545454545454545</v>
      </c>
      <c r="AT260" s="30">
        <v>0.81818181818181823</v>
      </c>
      <c r="AU260" s="30">
        <v>0</v>
      </c>
      <c r="AV260" s="30">
        <v>0.3392857142857143</v>
      </c>
      <c r="AW260" s="30">
        <v>0.5</v>
      </c>
      <c r="AX260" s="30">
        <v>0.1607142857142857</v>
      </c>
      <c r="AY260" s="30">
        <v>0</v>
      </c>
      <c r="AZ260" s="27">
        <v>1.1000000000000001</v>
      </c>
      <c r="BA260" s="27">
        <v>3.44</v>
      </c>
      <c r="BB260" s="27">
        <v>2.34</v>
      </c>
      <c r="BC260" s="27">
        <v>2.78</v>
      </c>
      <c r="BD260">
        <v>2.78</v>
      </c>
      <c r="BE260">
        <v>6.4270052227137269</v>
      </c>
    </row>
    <row r="261" spans="1:57" x14ac:dyDescent="0.3">
      <c r="A261" s="2" t="s">
        <v>210</v>
      </c>
      <c r="B261" s="19" t="s">
        <v>939</v>
      </c>
      <c r="C261" s="15"/>
      <c r="D261" s="2" t="s">
        <v>867</v>
      </c>
      <c r="E261" s="2">
        <v>1.04</v>
      </c>
      <c r="F261" s="2">
        <v>3.1</v>
      </c>
      <c r="G261" s="2" t="s">
        <v>209</v>
      </c>
      <c r="H261" s="34" t="s">
        <v>582</v>
      </c>
      <c r="I261">
        <v>-1</v>
      </c>
      <c r="K261" s="2"/>
      <c r="L261" s="2"/>
      <c r="M261" s="2">
        <v>1</v>
      </c>
      <c r="N261" s="25">
        <v>0</v>
      </c>
      <c r="O261" s="1">
        <v>3.8860000000000001</v>
      </c>
      <c r="P261" s="1">
        <v>3.8860000000000001</v>
      </c>
      <c r="Q261" s="1">
        <v>10.548299999999999</v>
      </c>
      <c r="R261" s="1" t="s">
        <v>1101</v>
      </c>
      <c r="S261" s="2"/>
      <c r="T261" s="25">
        <v>0</v>
      </c>
      <c r="U261" s="25"/>
      <c r="V261" s="25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O261">
        <v>14</v>
      </c>
      <c r="AP261" s="23">
        <v>0</v>
      </c>
      <c r="AQ261" s="23"/>
      <c r="AR261" s="30">
        <v>1.7285974499089249</v>
      </c>
      <c r="AS261" s="30">
        <v>2.5500910746812391</v>
      </c>
      <c r="AT261" s="30">
        <v>0.82149362477231325</v>
      </c>
      <c r="AU261" s="30">
        <v>0</v>
      </c>
      <c r="AV261" s="30">
        <v>0.33892857142857141</v>
      </c>
      <c r="AW261" s="30">
        <v>0.5</v>
      </c>
      <c r="AX261" s="30">
        <v>0.16107142857142859</v>
      </c>
      <c r="AY261" s="30">
        <v>0</v>
      </c>
      <c r="AZ261" s="27">
        <v>1.1000000000000001</v>
      </c>
      <c r="BA261" s="27">
        <v>3.44</v>
      </c>
      <c r="BB261" s="27">
        <v>2.34</v>
      </c>
      <c r="BC261" s="27">
        <v>2.7820765027322398</v>
      </c>
      <c r="BD261">
        <v>2.7820765027322398</v>
      </c>
      <c r="BE261">
        <v>6.4257889029010924</v>
      </c>
    </row>
    <row r="262" spans="1:57" x14ac:dyDescent="0.3">
      <c r="A262" s="2" t="s">
        <v>211</v>
      </c>
      <c r="B262" s="19" t="s">
        <v>940</v>
      </c>
      <c r="C262" s="15"/>
      <c r="D262" s="2" t="s">
        <v>867</v>
      </c>
      <c r="E262" s="2">
        <v>1.19</v>
      </c>
      <c r="F262" s="2">
        <v>3.1</v>
      </c>
      <c r="G262" s="2" t="s">
        <v>209</v>
      </c>
      <c r="H262" s="34" t="s">
        <v>582</v>
      </c>
      <c r="I262">
        <v>-1</v>
      </c>
      <c r="K262" s="2"/>
      <c r="L262" s="2"/>
      <c r="M262" s="2">
        <v>1</v>
      </c>
      <c r="N262" s="25">
        <v>0</v>
      </c>
      <c r="O262" s="1">
        <v>3.8860000000000001</v>
      </c>
      <c r="P262" s="1">
        <v>3.8860000000000001</v>
      </c>
      <c r="Q262" s="1">
        <v>10.548299999999999</v>
      </c>
      <c r="R262" s="1" t="s">
        <v>1101</v>
      </c>
      <c r="S262" s="2"/>
      <c r="T262" s="25">
        <v>0</v>
      </c>
      <c r="U262" s="25"/>
      <c r="V262" s="25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O262">
        <v>14</v>
      </c>
      <c r="AP262" s="23">
        <v>0</v>
      </c>
      <c r="AQ262" s="23"/>
      <c r="AR262" s="30">
        <v>1.730593607305936</v>
      </c>
      <c r="AS262" s="30">
        <v>2.557077625570777</v>
      </c>
      <c r="AT262" s="30">
        <v>0.8264840182648403</v>
      </c>
      <c r="AU262" s="30">
        <v>0</v>
      </c>
      <c r="AV262" s="30">
        <v>0.33839285714285711</v>
      </c>
      <c r="AW262" s="30">
        <v>0.5</v>
      </c>
      <c r="AX262" s="30">
        <v>0.16160714285714289</v>
      </c>
      <c r="AY262" s="30">
        <v>0</v>
      </c>
      <c r="AZ262" s="27">
        <v>1.1000000000000001</v>
      </c>
      <c r="BA262" s="27">
        <v>3.44</v>
      </c>
      <c r="BB262" s="27">
        <v>2.34</v>
      </c>
      <c r="BC262" s="27">
        <v>2.7852054794520549</v>
      </c>
      <c r="BD262">
        <v>2.7852054794520549</v>
      </c>
      <c r="BE262">
        <v>6.4239560922245156</v>
      </c>
    </row>
    <row r="263" spans="1:57" x14ac:dyDescent="0.3">
      <c r="A263" s="2" t="s">
        <v>212</v>
      </c>
      <c r="B263" s="19" t="s">
        <v>941</v>
      </c>
      <c r="C263" s="15"/>
      <c r="D263" s="2" t="s">
        <v>867</v>
      </c>
      <c r="E263" s="2">
        <v>1.61</v>
      </c>
      <c r="F263" s="2">
        <v>3.1</v>
      </c>
      <c r="G263" s="2" t="s">
        <v>209</v>
      </c>
      <c r="H263" s="34" t="s">
        <v>582</v>
      </c>
      <c r="I263">
        <v>-1</v>
      </c>
      <c r="K263" s="2"/>
      <c r="L263" s="2"/>
      <c r="M263" s="2">
        <v>1</v>
      </c>
      <c r="N263" s="25">
        <v>0</v>
      </c>
      <c r="O263" s="1">
        <v>3.8860000000000001</v>
      </c>
      <c r="P263" s="1">
        <v>3.8860000000000001</v>
      </c>
      <c r="Q263" s="1">
        <v>10.548299999999999</v>
      </c>
      <c r="R263" s="1" t="s">
        <v>1101</v>
      </c>
      <c r="S263" s="2"/>
      <c r="T263" s="25">
        <v>0</v>
      </c>
      <c r="U263" s="25"/>
      <c r="V263" s="25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O263">
        <v>14</v>
      </c>
      <c r="AP263" s="23">
        <v>0</v>
      </c>
      <c r="AQ263" s="23"/>
      <c r="AR263" s="30">
        <v>1.7373271889400921</v>
      </c>
      <c r="AS263" s="30">
        <v>2.580645161290323</v>
      </c>
      <c r="AT263" s="30">
        <v>0.84331797235023043</v>
      </c>
      <c r="AU263" s="30">
        <v>0</v>
      </c>
      <c r="AV263" s="30">
        <v>0.33660714285714288</v>
      </c>
      <c r="AW263" s="30">
        <v>0.5</v>
      </c>
      <c r="AX263" s="30">
        <v>0.16339285714285709</v>
      </c>
      <c r="AY263" s="30">
        <v>0</v>
      </c>
      <c r="AZ263" s="27">
        <v>1.1000000000000001</v>
      </c>
      <c r="BA263" s="27">
        <v>3.44</v>
      </c>
      <c r="BB263" s="27">
        <v>2.34</v>
      </c>
      <c r="BC263" s="27">
        <v>2.7957603686635939</v>
      </c>
      <c r="BD263">
        <v>2.7957603686635939</v>
      </c>
      <c r="BE263">
        <v>6.4177735234906308</v>
      </c>
    </row>
    <row r="264" spans="1:57" x14ac:dyDescent="0.3">
      <c r="A264" s="2" t="s">
        <v>22</v>
      </c>
      <c r="B264" s="19" t="s">
        <v>880</v>
      </c>
      <c r="C264" s="15"/>
      <c r="D264" s="2"/>
      <c r="E264" s="2"/>
      <c r="F264" s="2">
        <v>2.74</v>
      </c>
      <c r="G264" s="2" t="s">
        <v>213</v>
      </c>
      <c r="H264" s="34" t="s">
        <v>545</v>
      </c>
      <c r="I264" s="1" t="s">
        <v>625</v>
      </c>
      <c r="K264" s="2"/>
      <c r="L264" s="2"/>
      <c r="M264" s="2"/>
      <c r="N264" s="25">
        <v>0</v>
      </c>
      <c r="O264" s="1">
        <v>5.4960000000000004</v>
      </c>
      <c r="P264" s="1">
        <v>5.4960000000000004</v>
      </c>
      <c r="Q264" s="1">
        <v>25.55</v>
      </c>
      <c r="R264" s="1" t="s">
        <v>450</v>
      </c>
      <c r="S264" s="2"/>
      <c r="T264" s="25">
        <v>0</v>
      </c>
      <c r="U264" s="25"/>
      <c r="V264" s="25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O264">
        <v>18</v>
      </c>
      <c r="AP264" s="23">
        <v>0</v>
      </c>
      <c r="AQ264" s="23"/>
      <c r="AR264" s="30">
        <v>1.871428571428571</v>
      </c>
      <c r="AS264" s="30">
        <v>3.1428571428571428</v>
      </c>
      <c r="AT264" s="30">
        <v>2.714285714285714</v>
      </c>
      <c r="AU264" s="30">
        <v>3.2</v>
      </c>
      <c r="AV264" s="30">
        <v>0.17124183006535951</v>
      </c>
      <c r="AW264" s="30">
        <v>0.28758169934640521</v>
      </c>
      <c r="AX264" s="30">
        <v>0.2483660130718954</v>
      </c>
      <c r="AY264" s="30">
        <v>0.29281045751633977</v>
      </c>
      <c r="AZ264" s="27">
        <v>1.6</v>
      </c>
      <c r="BA264" s="27">
        <v>3.44</v>
      </c>
      <c r="BB264" s="27">
        <v>1.84</v>
      </c>
      <c r="BC264" s="27">
        <v>2.9058571428571431</v>
      </c>
      <c r="BD264">
        <v>2.9058571428571431</v>
      </c>
      <c r="BE264">
        <v>6.2676757950000006</v>
      </c>
    </row>
    <row r="265" spans="1:57" x14ac:dyDescent="0.3">
      <c r="A265" s="2" t="s">
        <v>23</v>
      </c>
      <c r="B265" s="19" t="s">
        <v>881</v>
      </c>
      <c r="C265" s="15"/>
      <c r="D265" s="2"/>
      <c r="E265" s="2"/>
      <c r="F265" s="2">
        <v>2.74</v>
      </c>
      <c r="G265" s="2" t="s">
        <v>213</v>
      </c>
      <c r="H265" s="34" t="s">
        <v>545</v>
      </c>
      <c r="I265" s="1" t="s">
        <v>625</v>
      </c>
      <c r="K265" s="2"/>
      <c r="L265" s="2"/>
      <c r="M265" s="2"/>
      <c r="N265" s="25">
        <v>0</v>
      </c>
      <c r="O265" s="1">
        <v>5.4960000000000004</v>
      </c>
      <c r="P265" s="1">
        <v>5.4960000000000004</v>
      </c>
      <c r="Q265" s="1">
        <v>25.55</v>
      </c>
      <c r="R265" s="1" t="s">
        <v>450</v>
      </c>
      <c r="S265" s="2"/>
      <c r="T265" s="25">
        <v>0</v>
      </c>
      <c r="U265" s="25"/>
      <c r="V265" s="25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O265">
        <v>18</v>
      </c>
      <c r="AP265" s="23">
        <v>0</v>
      </c>
      <c r="AQ265" s="23"/>
      <c r="AR265" s="30">
        <v>1.8678571428571431</v>
      </c>
      <c r="AS265" s="30">
        <v>3.1428571428571428</v>
      </c>
      <c r="AT265" s="30">
        <v>2.714285714285714</v>
      </c>
      <c r="AU265" s="30">
        <v>3.15</v>
      </c>
      <c r="AV265" s="30">
        <v>0.1717569786535304</v>
      </c>
      <c r="AW265" s="30">
        <v>0.28899835796387519</v>
      </c>
      <c r="AX265" s="30">
        <v>0.24958949096880129</v>
      </c>
      <c r="AY265" s="30">
        <v>0.28965517241379313</v>
      </c>
      <c r="AZ265" s="27">
        <v>1.6</v>
      </c>
      <c r="BA265" s="27">
        <v>3.44</v>
      </c>
      <c r="BB265" s="27">
        <v>1.84</v>
      </c>
      <c r="BC265" s="27">
        <v>2.903142857142857</v>
      </c>
      <c r="BD265">
        <v>2.903142857142857</v>
      </c>
      <c r="BE265">
        <v>6.2658828646428582</v>
      </c>
    </row>
    <row r="266" spans="1:57" x14ac:dyDescent="0.3">
      <c r="A266" s="2" t="s">
        <v>24</v>
      </c>
      <c r="B266" s="19" t="s">
        <v>882</v>
      </c>
      <c r="C266" s="15"/>
      <c r="D266" s="2"/>
      <c r="E266" s="2"/>
      <c r="F266" s="2">
        <v>2.75</v>
      </c>
      <c r="G266" s="2" t="s">
        <v>213</v>
      </c>
      <c r="H266" s="34" t="s">
        <v>545</v>
      </c>
      <c r="I266" s="1" t="s">
        <v>625</v>
      </c>
      <c r="K266" s="2"/>
      <c r="L266" s="2"/>
      <c r="M266" s="2"/>
      <c r="N266" s="25">
        <v>0</v>
      </c>
      <c r="O266" s="1">
        <v>5.4960000000000004</v>
      </c>
      <c r="P266" s="1">
        <v>5.4960000000000004</v>
      </c>
      <c r="Q266" s="1">
        <v>25.55</v>
      </c>
      <c r="R266" s="1" t="s">
        <v>450</v>
      </c>
      <c r="S266" s="2"/>
      <c r="T266" s="25">
        <v>0</v>
      </c>
      <c r="U266" s="25"/>
      <c r="V266" s="25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O266">
        <v>18</v>
      </c>
      <c r="AP266" s="23">
        <v>0</v>
      </c>
      <c r="AQ266" s="23"/>
      <c r="AR266" s="30">
        <v>1.8642857142857141</v>
      </c>
      <c r="AS266" s="30">
        <v>3.1428571428571428</v>
      </c>
      <c r="AT266" s="30">
        <v>2.714285714285714</v>
      </c>
      <c r="AU266" s="30">
        <v>3.1</v>
      </c>
      <c r="AV266" s="30">
        <v>0.17227722772277229</v>
      </c>
      <c r="AW266" s="30">
        <v>0.29042904290429039</v>
      </c>
      <c r="AX266" s="30">
        <v>0.25082508250825092</v>
      </c>
      <c r="AY266" s="30">
        <v>0.28646864686468648</v>
      </c>
      <c r="AZ266" s="27">
        <v>1.6</v>
      </c>
      <c r="BA266" s="27">
        <v>3.44</v>
      </c>
      <c r="BB266" s="27">
        <v>1.84</v>
      </c>
      <c r="BC266" s="27">
        <v>2.9004285714285709</v>
      </c>
      <c r="BD266">
        <v>2.9004285714285718</v>
      </c>
      <c r="BE266">
        <v>6.2640899342857157</v>
      </c>
    </row>
    <row r="267" spans="1:57" x14ac:dyDescent="0.3">
      <c r="A267" s="2" t="s">
        <v>25</v>
      </c>
      <c r="B267" s="15" t="s">
        <v>712</v>
      </c>
      <c r="C267" s="15"/>
      <c r="D267" s="2"/>
      <c r="E267" s="2"/>
      <c r="F267" s="2">
        <v>2.88</v>
      </c>
      <c r="G267" s="2" t="s">
        <v>213</v>
      </c>
      <c r="H267" s="11" t="s">
        <v>545</v>
      </c>
      <c r="I267" t="s">
        <v>625</v>
      </c>
      <c r="K267" s="2"/>
      <c r="L267" s="2"/>
      <c r="M267" s="2"/>
      <c r="N267" s="25">
        <v>1</v>
      </c>
      <c r="O267" s="2">
        <v>5.4960000000000004</v>
      </c>
      <c r="P267" s="2">
        <v>5.4960000000000004</v>
      </c>
      <c r="Q267" s="2">
        <v>25.55</v>
      </c>
      <c r="R267" s="2" t="s">
        <v>450</v>
      </c>
      <c r="S267" s="2"/>
      <c r="T267" s="25">
        <v>12.868820120000001</v>
      </c>
      <c r="U267" s="25">
        <v>12.868820120000001</v>
      </c>
      <c r="V267" s="25">
        <v>12.868820120000001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O267">
        <v>18</v>
      </c>
      <c r="AP267" s="23">
        <v>197.4403766939285</v>
      </c>
      <c r="AQ267" s="23">
        <v>9.1166762854710051E-2</v>
      </c>
      <c r="AR267" s="30">
        <v>1.857142857142857</v>
      </c>
      <c r="AS267" s="30">
        <v>3.1428571428571428</v>
      </c>
      <c r="AT267" s="30">
        <v>2.714285714285714</v>
      </c>
      <c r="AU267" s="30">
        <v>3</v>
      </c>
      <c r="AV267" s="30">
        <v>0.17333333333333331</v>
      </c>
      <c r="AW267" s="30">
        <v>0.29333333333333328</v>
      </c>
      <c r="AX267" s="30">
        <v>0.25333333333333341</v>
      </c>
      <c r="AY267" s="30">
        <v>0.28000000000000003</v>
      </c>
      <c r="AZ267" s="27">
        <v>1.6</v>
      </c>
      <c r="BA267" s="27">
        <v>3.44</v>
      </c>
      <c r="BB267" s="27">
        <v>1.84</v>
      </c>
      <c r="BC267" s="27">
        <v>2.895</v>
      </c>
      <c r="BD267">
        <v>2.895</v>
      </c>
      <c r="BE267">
        <v>6.260504073571429</v>
      </c>
    </row>
    <row r="268" spans="1:57" x14ac:dyDescent="0.3">
      <c r="A268" s="2" t="s">
        <v>26</v>
      </c>
      <c r="B268" s="19" t="s">
        <v>883</v>
      </c>
      <c r="C268" s="15"/>
      <c r="D268" s="2"/>
      <c r="E268" s="2"/>
      <c r="F268" s="2">
        <v>2.91</v>
      </c>
      <c r="G268" s="2" t="s">
        <v>213</v>
      </c>
      <c r="H268" s="34" t="s">
        <v>545</v>
      </c>
      <c r="I268" s="1" t="s">
        <v>625</v>
      </c>
      <c r="J268" s="1"/>
      <c r="K268" s="1"/>
      <c r="L268" s="1"/>
      <c r="M268" s="1"/>
      <c r="N268" s="38">
        <v>0</v>
      </c>
      <c r="O268" s="1">
        <v>5.4960000000000004</v>
      </c>
      <c r="P268" s="1">
        <v>5.4960000000000004</v>
      </c>
      <c r="Q268" s="1">
        <v>25.55</v>
      </c>
      <c r="R268" s="1" t="s">
        <v>450</v>
      </c>
      <c r="S268" s="2"/>
      <c r="T268" s="25">
        <v>0</v>
      </c>
      <c r="U268" s="25"/>
      <c r="V268" s="25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O268">
        <v>18</v>
      </c>
      <c r="AP268" s="23">
        <v>0</v>
      </c>
      <c r="AQ268" s="23"/>
      <c r="AR268" s="30">
        <v>1.8642857142857141</v>
      </c>
      <c r="AS268" s="30">
        <v>3.1428571428571428</v>
      </c>
      <c r="AT268" s="30">
        <v>2.7</v>
      </c>
      <c r="AU268" s="30">
        <v>3</v>
      </c>
      <c r="AV268" s="30">
        <v>0.1741160773849233</v>
      </c>
      <c r="AW268" s="30">
        <v>0.29352901934623082</v>
      </c>
      <c r="AX268" s="30">
        <v>0.25216811207471651</v>
      </c>
      <c r="AY268" s="30">
        <v>0.28018679119412943</v>
      </c>
      <c r="AZ268" s="27">
        <v>1.54</v>
      </c>
      <c r="BA268" s="27">
        <v>3.44</v>
      </c>
      <c r="BB268" s="27">
        <v>1.9</v>
      </c>
      <c r="BC268" s="27">
        <v>2.894571428571429</v>
      </c>
      <c r="BD268">
        <v>2.894571428571429</v>
      </c>
      <c r="BE268">
        <v>6.2577448164285716</v>
      </c>
    </row>
    <row r="269" spans="1:57" x14ac:dyDescent="0.3">
      <c r="A269" s="2" t="s">
        <v>107</v>
      </c>
      <c r="B269" s="15" t="s">
        <v>731</v>
      </c>
      <c r="C269" s="15"/>
      <c r="D269" s="2"/>
      <c r="E269" s="2"/>
      <c r="F269" s="2">
        <v>3.08</v>
      </c>
      <c r="G269" s="2" t="s">
        <v>214</v>
      </c>
      <c r="H269" s="11" t="s">
        <v>559</v>
      </c>
      <c r="I269" t="s">
        <v>636</v>
      </c>
      <c r="K269" s="2"/>
      <c r="L269" s="2"/>
      <c r="M269" s="2"/>
      <c r="N269" s="25">
        <v>1</v>
      </c>
      <c r="O269" s="2"/>
      <c r="P269" s="2"/>
      <c r="Q269" s="2"/>
      <c r="R269" s="2"/>
      <c r="S269" s="2"/>
      <c r="T269" s="25">
        <v>3.86469438</v>
      </c>
      <c r="U269" s="25">
        <v>3.86469438</v>
      </c>
      <c r="V269" s="25">
        <v>16.978874730000001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O269">
        <v>24</v>
      </c>
      <c r="AP269" s="23">
        <v>251.01098912285789</v>
      </c>
      <c r="AQ269" s="23">
        <v>9.5613343797681868E-2</v>
      </c>
      <c r="AR269" s="30">
        <v>2</v>
      </c>
      <c r="AS269" s="30">
        <v>3.1578947368421049</v>
      </c>
      <c r="AT269" s="30">
        <v>2.4210526315789469</v>
      </c>
      <c r="AU269" s="30">
        <v>2.947368421052631</v>
      </c>
      <c r="AV269" s="30">
        <v>0.19</v>
      </c>
      <c r="AW269" s="30">
        <v>0.3</v>
      </c>
      <c r="AX269" s="30">
        <v>0.23</v>
      </c>
      <c r="AY269" s="30">
        <v>0.28000000000000003</v>
      </c>
      <c r="AZ269" s="27">
        <v>1.54</v>
      </c>
      <c r="BA269" s="27">
        <v>3.44</v>
      </c>
      <c r="BB269" s="27">
        <v>1.9</v>
      </c>
      <c r="BC269" s="27">
        <v>2.8410526315789468</v>
      </c>
      <c r="BD269">
        <v>2.8410526315789468</v>
      </c>
      <c r="BE269">
        <v>6.1729587136842099</v>
      </c>
    </row>
    <row r="270" spans="1:57" x14ac:dyDescent="0.3">
      <c r="A270" s="2" t="s">
        <v>215</v>
      </c>
      <c r="B270" s="15" t="s">
        <v>738</v>
      </c>
      <c r="C270" s="15"/>
      <c r="D270" s="2"/>
      <c r="E270" s="2"/>
      <c r="F270" s="2">
        <v>3.8</v>
      </c>
      <c r="G270" s="2" t="s">
        <v>216</v>
      </c>
      <c r="H270" s="11" t="s">
        <v>591</v>
      </c>
      <c r="I270" t="s">
        <v>640</v>
      </c>
      <c r="K270" s="2"/>
      <c r="L270" s="2"/>
      <c r="M270" s="2"/>
      <c r="N270" s="25">
        <v>1</v>
      </c>
      <c r="O270" s="2"/>
      <c r="P270" s="2"/>
      <c r="Q270" s="2"/>
      <c r="R270" s="2"/>
      <c r="S270" s="2"/>
      <c r="T270" s="25">
        <v>3.950634</v>
      </c>
      <c r="U270" s="25">
        <v>3.950634</v>
      </c>
      <c r="V270" s="25">
        <v>15.513552000000001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O270">
        <v>20</v>
      </c>
      <c r="AP270" s="23">
        <v>242.1279024923125</v>
      </c>
      <c r="AQ270" s="23">
        <v>8.2600971611006269E-2</v>
      </c>
      <c r="AR270" s="30">
        <v>1.9375</v>
      </c>
      <c r="AS270" s="30">
        <v>2.5</v>
      </c>
      <c r="AT270" s="30">
        <v>0.5625</v>
      </c>
      <c r="AU270" s="30">
        <v>2.625</v>
      </c>
      <c r="AV270" s="30">
        <v>0.25409836065573771</v>
      </c>
      <c r="AW270" s="30">
        <v>0.32786885245901642</v>
      </c>
      <c r="AX270" s="30">
        <v>7.3770491803278687E-2</v>
      </c>
      <c r="AY270" s="30">
        <v>0.34426229508196721</v>
      </c>
      <c r="AZ270" s="27">
        <v>0.79</v>
      </c>
      <c r="BA270" s="27">
        <v>3.44</v>
      </c>
      <c r="BB270" s="27">
        <v>2.65</v>
      </c>
      <c r="BC270" s="27">
        <v>2.6056249999999999</v>
      </c>
      <c r="BD270">
        <v>2.6056249999999999</v>
      </c>
      <c r="BE270">
        <v>5.9703320286696879</v>
      </c>
    </row>
    <row r="271" spans="1:57" x14ac:dyDescent="0.3">
      <c r="A271" s="2" t="s">
        <v>215</v>
      </c>
      <c r="B271" s="15" t="s">
        <v>738</v>
      </c>
      <c r="C271" s="15"/>
      <c r="D271" s="2" t="s">
        <v>680</v>
      </c>
      <c r="E271" s="2">
        <v>0.44</v>
      </c>
      <c r="F271" s="2">
        <v>2</v>
      </c>
      <c r="G271" s="2" t="s">
        <v>216</v>
      </c>
      <c r="H271" s="11" t="s">
        <v>591</v>
      </c>
      <c r="I271" t="s">
        <v>640</v>
      </c>
      <c r="K271" s="2"/>
      <c r="L271" s="2"/>
      <c r="M271" s="2"/>
      <c r="N271" s="25">
        <v>1</v>
      </c>
      <c r="O271" s="2"/>
      <c r="P271" s="2"/>
      <c r="Q271" s="2"/>
      <c r="R271" s="2"/>
      <c r="S271" s="2"/>
      <c r="T271" s="25">
        <v>3.950634</v>
      </c>
      <c r="U271" s="25">
        <v>3.950634</v>
      </c>
      <c r="V271" s="25">
        <v>15.513552000000001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O271">
        <v>20</v>
      </c>
      <c r="AP271" s="23">
        <v>242.1279024923125</v>
      </c>
      <c r="AQ271" s="23">
        <v>8.2600971611006269E-2</v>
      </c>
      <c r="AR271" s="30">
        <v>1.9375</v>
      </c>
      <c r="AS271" s="30">
        <v>2.5</v>
      </c>
      <c r="AT271" s="30">
        <v>0.5625</v>
      </c>
      <c r="AU271" s="30">
        <v>2.625</v>
      </c>
      <c r="AV271" s="30">
        <v>0.25409836065573771</v>
      </c>
      <c r="AW271" s="30">
        <v>0.32786885245901642</v>
      </c>
      <c r="AX271" s="30">
        <v>7.3770491803278687E-2</v>
      </c>
      <c r="AY271" s="30">
        <v>0.34426229508196721</v>
      </c>
      <c r="AZ271" s="27">
        <v>0.79</v>
      </c>
      <c r="BA271" s="27">
        <v>3.44</v>
      </c>
      <c r="BB271" s="27">
        <v>2.65</v>
      </c>
      <c r="BC271" s="27">
        <v>2.6056249999999999</v>
      </c>
      <c r="BD271">
        <v>2.6056249999999999</v>
      </c>
      <c r="BE271">
        <v>5.9703320286696879</v>
      </c>
    </row>
    <row r="272" spans="1:57" x14ac:dyDescent="0.3">
      <c r="A272" s="2" t="s">
        <v>217</v>
      </c>
      <c r="B272" s="15" t="s">
        <v>810</v>
      </c>
      <c r="C272" s="15"/>
      <c r="D272" s="2"/>
      <c r="E272" s="2"/>
      <c r="F272" s="2">
        <v>2.58</v>
      </c>
      <c r="G272" s="2" t="s">
        <v>218</v>
      </c>
      <c r="H272" s="11">
        <v>-1</v>
      </c>
      <c r="I272">
        <v>-1</v>
      </c>
      <c r="K272" s="2"/>
      <c r="L272" s="2"/>
      <c r="M272" s="2"/>
      <c r="N272" s="25">
        <v>0</v>
      </c>
      <c r="O272" s="2">
        <v>3.93</v>
      </c>
      <c r="P272" s="2">
        <v>3.93</v>
      </c>
      <c r="Q272" s="2">
        <v>15.3</v>
      </c>
      <c r="R272" s="2"/>
      <c r="S272" s="2"/>
      <c r="T272" s="25">
        <v>0</v>
      </c>
      <c r="U272" s="25"/>
      <c r="V272" s="25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O272">
        <v>20</v>
      </c>
      <c r="AP272" s="23">
        <v>0</v>
      </c>
      <c r="AQ272" s="23"/>
      <c r="AR272" s="30">
        <v>1.75</v>
      </c>
      <c r="AS272" s="30">
        <v>2.75</v>
      </c>
      <c r="AT272" s="30">
        <v>2</v>
      </c>
      <c r="AU272" s="30">
        <v>1.75</v>
      </c>
      <c r="AV272" s="30">
        <v>0.2121212121212121</v>
      </c>
      <c r="AW272" s="30">
        <v>0.33333333333333331</v>
      </c>
      <c r="AX272" s="30">
        <v>0.2424242424242424</v>
      </c>
      <c r="AY272" s="30">
        <v>0.2121212121212121</v>
      </c>
      <c r="AZ272" s="27">
        <v>1.6</v>
      </c>
      <c r="BA272" s="27">
        <v>3.44</v>
      </c>
      <c r="BB272" s="27">
        <v>1.84</v>
      </c>
      <c r="BC272" s="27">
        <v>2.8787500000000001</v>
      </c>
      <c r="BD272">
        <v>2.8787500000000001</v>
      </c>
      <c r="BE272">
        <v>6.3662565249906873</v>
      </c>
    </row>
    <row r="273" spans="1:57" x14ac:dyDescent="0.3">
      <c r="A273" s="2" t="s">
        <v>877</v>
      </c>
      <c r="B273" s="15" t="s">
        <v>878</v>
      </c>
      <c r="C273" s="15"/>
      <c r="D273" s="2"/>
      <c r="E273" s="2"/>
      <c r="F273" s="2">
        <v>2.29</v>
      </c>
      <c r="G273" s="2" t="s">
        <v>218</v>
      </c>
      <c r="H273" s="11">
        <v>-1</v>
      </c>
      <c r="I273">
        <v>-1</v>
      </c>
      <c r="K273" s="2"/>
      <c r="L273" s="2"/>
      <c r="M273" s="2"/>
      <c r="N273" s="25">
        <v>0</v>
      </c>
      <c r="O273" s="2">
        <v>3.93</v>
      </c>
      <c r="P273" s="2">
        <v>3.93</v>
      </c>
      <c r="Q273" s="2">
        <v>15.3</v>
      </c>
      <c r="R273" s="2"/>
      <c r="S273" s="2"/>
      <c r="T273" s="25">
        <v>0</v>
      </c>
      <c r="U273" s="25"/>
      <c r="V273" s="25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O273">
        <v>20</v>
      </c>
      <c r="AP273" s="23">
        <v>0</v>
      </c>
      <c r="AQ273" s="23"/>
      <c r="AR273" s="30">
        <v>1.714285714285714</v>
      </c>
      <c r="AS273" s="30">
        <v>2.6190476190476191</v>
      </c>
      <c r="AT273" s="30">
        <v>1.9285714285714279</v>
      </c>
      <c r="AU273" s="30">
        <v>1.666666666666667</v>
      </c>
      <c r="AV273" s="30">
        <v>0.2162162162162162</v>
      </c>
      <c r="AW273" s="30">
        <v>0.33033033033033038</v>
      </c>
      <c r="AX273" s="30">
        <v>0.2432432432432432</v>
      </c>
      <c r="AY273" s="30">
        <v>0.21021021021021019</v>
      </c>
      <c r="AZ273" s="27">
        <v>1.6</v>
      </c>
      <c r="BA273" s="27">
        <v>3.44</v>
      </c>
      <c r="BB273" s="27">
        <v>1.84</v>
      </c>
      <c r="BC273" s="27">
        <v>2.847857142857142</v>
      </c>
      <c r="BD273">
        <v>2.8478571428571429</v>
      </c>
      <c r="BE273">
        <v>6.402055730936417</v>
      </c>
    </row>
    <row r="274" spans="1:57" x14ac:dyDescent="0.3">
      <c r="A274" s="2" t="s">
        <v>220</v>
      </c>
      <c r="B274" s="15" t="s">
        <v>811</v>
      </c>
      <c r="C274" s="15"/>
      <c r="D274" s="2"/>
      <c r="E274" s="2"/>
      <c r="F274" s="2">
        <v>4.05</v>
      </c>
      <c r="G274" s="2" t="s">
        <v>219</v>
      </c>
      <c r="H274" s="11" t="s">
        <v>592</v>
      </c>
      <c r="I274" t="s">
        <v>665</v>
      </c>
      <c r="K274" s="2"/>
      <c r="L274" s="2"/>
      <c r="M274" s="2"/>
      <c r="N274" s="25">
        <v>1</v>
      </c>
      <c r="O274" s="2"/>
      <c r="P274" s="2"/>
      <c r="Q274" s="2"/>
      <c r="R274" s="2"/>
      <c r="S274" s="2"/>
      <c r="T274" s="25">
        <v>5.81978595</v>
      </c>
      <c r="U274" s="25">
        <v>5.81978595</v>
      </c>
      <c r="V274" s="25">
        <v>11.88463337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O274">
        <v>30</v>
      </c>
      <c r="AP274" s="23">
        <v>348.60249769877402</v>
      </c>
      <c r="AQ274" s="23">
        <v>8.6057903193576313E-2</v>
      </c>
      <c r="AR274" s="30">
        <v>2</v>
      </c>
      <c r="AS274" s="30">
        <v>2.5</v>
      </c>
      <c r="AT274" s="30">
        <v>0.5</v>
      </c>
      <c r="AU274" s="30">
        <v>2.333333333333333</v>
      </c>
      <c r="AV274" s="30">
        <v>0.27272727272727282</v>
      </c>
      <c r="AW274" s="30">
        <v>0.34090909090909088</v>
      </c>
      <c r="AX274" s="30">
        <v>6.8181818181818191E-2</v>
      </c>
      <c r="AY274" s="30">
        <v>0.31818181818181818</v>
      </c>
      <c r="AZ274" s="27">
        <v>0.89</v>
      </c>
      <c r="BA274" s="27">
        <v>3.44</v>
      </c>
      <c r="BB274" s="27">
        <v>2.5499999999999998</v>
      </c>
      <c r="BC274" s="27">
        <v>2.5854166666666671</v>
      </c>
      <c r="BD274">
        <v>2.5854166666666671</v>
      </c>
      <c r="BE274">
        <v>5.9262421145833333</v>
      </c>
    </row>
    <row r="275" spans="1:57" x14ac:dyDescent="0.3">
      <c r="A275" s="2" t="s">
        <v>220</v>
      </c>
      <c r="B275" s="15" t="s">
        <v>811</v>
      </c>
      <c r="C275" s="15"/>
      <c r="D275" s="2" t="s">
        <v>680</v>
      </c>
      <c r="E275" s="2">
        <v>0.3</v>
      </c>
      <c r="F275" s="2">
        <v>1.75</v>
      </c>
      <c r="G275" s="2" t="s">
        <v>219</v>
      </c>
      <c r="H275" s="11" t="s">
        <v>592</v>
      </c>
      <c r="I275" t="s">
        <v>665</v>
      </c>
      <c r="K275" s="2"/>
      <c r="L275" s="2"/>
      <c r="M275" s="2"/>
      <c r="N275" s="25">
        <v>1</v>
      </c>
      <c r="O275" s="2"/>
      <c r="P275" s="2"/>
      <c r="Q275" s="2"/>
      <c r="R275" s="2"/>
      <c r="S275" s="2"/>
      <c r="T275" s="25">
        <v>5.81978595</v>
      </c>
      <c r="U275" s="25">
        <v>5.81978595</v>
      </c>
      <c r="V275" s="25">
        <v>11.88463337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O275">
        <v>30</v>
      </c>
      <c r="AP275" s="23">
        <v>348.60249769877402</v>
      </c>
      <c r="AQ275" s="23">
        <v>8.6057903193576313E-2</v>
      </c>
      <c r="AR275" s="30">
        <v>2</v>
      </c>
      <c r="AS275" s="30">
        <v>2.5</v>
      </c>
      <c r="AT275" s="30">
        <v>0.5</v>
      </c>
      <c r="AU275" s="30">
        <v>2.333333333333333</v>
      </c>
      <c r="AV275" s="30">
        <v>0.27272727272727282</v>
      </c>
      <c r="AW275" s="30">
        <v>0.34090909090909088</v>
      </c>
      <c r="AX275" s="30">
        <v>6.8181818181818191E-2</v>
      </c>
      <c r="AY275" s="30">
        <v>0.31818181818181818</v>
      </c>
      <c r="AZ275" s="27">
        <v>0.89</v>
      </c>
      <c r="BA275" s="27">
        <v>3.44</v>
      </c>
      <c r="BB275" s="27">
        <v>2.5499999999999998</v>
      </c>
      <c r="BC275" s="27">
        <v>2.5854166666666671</v>
      </c>
      <c r="BD275">
        <v>2.5854166666666671</v>
      </c>
      <c r="BE275">
        <v>5.9262421145833333</v>
      </c>
    </row>
    <row r="276" spans="1:57" x14ac:dyDescent="0.3">
      <c r="A276" s="2" t="s">
        <v>221</v>
      </c>
      <c r="B276" s="15" t="s">
        <v>812</v>
      </c>
      <c r="C276" s="15"/>
      <c r="D276" s="2"/>
      <c r="E276" s="2"/>
      <c r="F276" s="2">
        <v>4.51</v>
      </c>
      <c r="G276" s="2" t="s">
        <v>222</v>
      </c>
      <c r="H276" s="11" t="s">
        <v>593</v>
      </c>
      <c r="I276">
        <v>-1</v>
      </c>
      <c r="K276" s="2"/>
      <c r="L276" s="2"/>
      <c r="M276" s="2"/>
      <c r="N276" s="25">
        <v>1</v>
      </c>
      <c r="O276" s="2"/>
      <c r="P276" s="2"/>
      <c r="Q276" s="2"/>
      <c r="R276" s="2"/>
      <c r="S276" s="2"/>
      <c r="T276" s="25">
        <v>5.6694849300000003</v>
      </c>
      <c r="U276" s="25">
        <v>5.6694842000000003</v>
      </c>
      <c r="V276" s="25">
        <v>11.54266629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O276">
        <v>30</v>
      </c>
      <c r="AP276" s="23">
        <v>321.30962315738361</v>
      </c>
      <c r="AQ276" s="23">
        <v>9.3367885173191417E-2</v>
      </c>
      <c r="AR276" s="30">
        <v>2</v>
      </c>
      <c r="AS276" s="30">
        <v>2.5</v>
      </c>
      <c r="AT276" s="30">
        <v>0.5</v>
      </c>
      <c r="AU276" s="30">
        <v>2.333333333333333</v>
      </c>
      <c r="AV276" s="30">
        <v>0.27272727272727282</v>
      </c>
      <c r="AW276" s="30">
        <v>0.34090909090909088</v>
      </c>
      <c r="AX276" s="30">
        <v>6.8181818181818191E-2</v>
      </c>
      <c r="AY276" s="30">
        <v>0.31818181818181818</v>
      </c>
      <c r="AZ276" s="27">
        <v>0.95</v>
      </c>
      <c r="BA276" s="27">
        <v>3.44</v>
      </c>
      <c r="BB276" s="27">
        <v>2.4900000000000002</v>
      </c>
      <c r="BC276" s="27">
        <v>2.5979166666666669</v>
      </c>
      <c r="BD276">
        <v>2.597916666666666</v>
      </c>
      <c r="BE276">
        <v>5.966934078125</v>
      </c>
    </row>
    <row r="277" spans="1:57" x14ac:dyDescent="0.3">
      <c r="A277" s="2" t="s">
        <v>221</v>
      </c>
      <c r="B277" s="15" t="s">
        <v>812</v>
      </c>
      <c r="C277" s="15"/>
      <c r="D277" s="2" t="s">
        <v>680</v>
      </c>
      <c r="E277" s="2">
        <v>0.63</v>
      </c>
      <c r="F277" s="2">
        <v>2.2000000000000002</v>
      </c>
      <c r="G277" s="2" t="s">
        <v>222</v>
      </c>
      <c r="H277" s="11" t="s">
        <v>593</v>
      </c>
      <c r="I277">
        <v>-1</v>
      </c>
      <c r="K277" s="2"/>
      <c r="L277" s="2"/>
      <c r="M277" s="2"/>
      <c r="N277" s="25">
        <v>1</v>
      </c>
      <c r="O277" s="2"/>
      <c r="P277" s="2"/>
      <c r="Q277" s="2"/>
      <c r="R277" s="2"/>
      <c r="S277" s="2"/>
      <c r="T277" s="25">
        <v>5.6694849300000003</v>
      </c>
      <c r="U277" s="25">
        <v>5.6694842000000003</v>
      </c>
      <c r="V277" s="25">
        <v>11.54266629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O277">
        <v>30</v>
      </c>
      <c r="AP277" s="23">
        <v>321.30962315738361</v>
      </c>
      <c r="AQ277" s="23">
        <v>9.3367885173191417E-2</v>
      </c>
      <c r="AR277" s="30">
        <v>2</v>
      </c>
      <c r="AS277" s="30">
        <v>2.5</v>
      </c>
      <c r="AT277" s="30">
        <v>0.5</v>
      </c>
      <c r="AU277" s="30">
        <v>2.333333333333333</v>
      </c>
      <c r="AV277" s="30">
        <v>0.27272727272727282</v>
      </c>
      <c r="AW277" s="30">
        <v>0.34090909090909088</v>
      </c>
      <c r="AX277" s="30">
        <v>6.8181818181818191E-2</v>
      </c>
      <c r="AY277" s="30">
        <v>0.31818181818181818</v>
      </c>
      <c r="AZ277" s="27">
        <v>0.95</v>
      </c>
      <c r="BA277" s="27">
        <v>3.44</v>
      </c>
      <c r="BB277" s="27">
        <v>2.4900000000000002</v>
      </c>
      <c r="BC277" s="27">
        <v>2.5979166666666669</v>
      </c>
      <c r="BD277">
        <v>2.597916666666666</v>
      </c>
      <c r="BE277">
        <v>5.966934078125</v>
      </c>
    </row>
    <row r="278" spans="1:57" x14ac:dyDescent="0.3">
      <c r="A278" s="2" t="s">
        <v>185</v>
      </c>
      <c r="B278" s="15" t="s">
        <v>733</v>
      </c>
      <c r="C278" s="15"/>
      <c r="D278" s="2"/>
      <c r="E278" s="2"/>
      <c r="F278" s="2">
        <v>4.2</v>
      </c>
      <c r="G278" s="2" t="s">
        <v>223</v>
      </c>
      <c r="H278" s="11" t="s">
        <v>560</v>
      </c>
      <c r="I278" t="s">
        <v>637</v>
      </c>
      <c r="K278" s="2"/>
      <c r="L278" s="2"/>
      <c r="M278" s="2"/>
      <c r="N278" s="25">
        <v>2</v>
      </c>
      <c r="O278" s="2"/>
      <c r="P278" s="2"/>
      <c r="Q278" s="2"/>
      <c r="R278" s="2"/>
      <c r="S278" s="2"/>
      <c r="T278" s="25">
        <v>13.81974189</v>
      </c>
      <c r="U278" s="25">
        <v>13.81974189</v>
      </c>
      <c r="V278" s="25">
        <v>5.7110870199999999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O278">
        <v>14</v>
      </c>
      <c r="AP278" s="23">
        <v>309.44138863753989</v>
      </c>
      <c r="AQ278" s="23">
        <v>9.0485633235046756E-2</v>
      </c>
      <c r="AR278" s="30">
        <v>2</v>
      </c>
      <c r="AS278" s="30">
        <v>2.545454545454545</v>
      </c>
      <c r="AT278" s="30">
        <v>0.54545454545454541</v>
      </c>
      <c r="AU278" s="30">
        <v>2.545454545454545</v>
      </c>
      <c r="AV278" s="30">
        <v>0.26190476190476192</v>
      </c>
      <c r="AW278" s="30">
        <v>0.33333333333333331</v>
      </c>
      <c r="AX278" s="30">
        <v>7.1428571428571425E-2</v>
      </c>
      <c r="AY278" s="30">
        <v>0.33333333333333331</v>
      </c>
      <c r="AZ278" s="27">
        <v>0.95</v>
      </c>
      <c r="BA278" s="27">
        <v>3.44</v>
      </c>
      <c r="BB278" s="27">
        <v>2.4900000000000002</v>
      </c>
      <c r="BC278" s="27">
        <v>2.6345454545454539</v>
      </c>
      <c r="BD278">
        <v>2.6345454545454552</v>
      </c>
      <c r="BE278">
        <v>6.036062318181818</v>
      </c>
    </row>
    <row r="279" spans="1:57" x14ac:dyDescent="0.3">
      <c r="A279" s="2" t="s">
        <v>185</v>
      </c>
      <c r="B279" s="15" t="s">
        <v>733</v>
      </c>
      <c r="C279" s="15"/>
      <c r="D279" s="2" t="s">
        <v>680</v>
      </c>
      <c r="E279" s="2">
        <v>0.90500000000000003</v>
      </c>
      <c r="F279" s="2">
        <v>2.2999999999999998</v>
      </c>
      <c r="G279" s="2" t="s">
        <v>223</v>
      </c>
      <c r="H279" s="11" t="s">
        <v>560</v>
      </c>
      <c r="I279" t="s">
        <v>637</v>
      </c>
      <c r="K279" s="2"/>
      <c r="L279" s="2"/>
      <c r="M279" s="2"/>
      <c r="N279" s="25">
        <v>2</v>
      </c>
      <c r="O279" s="2"/>
      <c r="P279" s="2"/>
      <c r="Q279" s="2"/>
      <c r="R279" s="2"/>
      <c r="S279" s="2"/>
      <c r="T279" s="25">
        <v>13.81974189</v>
      </c>
      <c r="U279" s="25">
        <v>13.81974189</v>
      </c>
      <c r="V279" s="25">
        <v>5.7110870199999999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O279">
        <v>14</v>
      </c>
      <c r="AP279" s="23">
        <v>309.44138863753989</v>
      </c>
      <c r="AQ279" s="23">
        <v>9.0485633235046756E-2</v>
      </c>
      <c r="AR279" s="30">
        <v>2</v>
      </c>
      <c r="AS279" s="30">
        <v>2.545454545454545</v>
      </c>
      <c r="AT279" s="30">
        <v>0.54545454545454541</v>
      </c>
      <c r="AU279" s="30">
        <v>2.545454545454545</v>
      </c>
      <c r="AV279" s="30">
        <v>0.26190476190476192</v>
      </c>
      <c r="AW279" s="30">
        <v>0.33333333333333331</v>
      </c>
      <c r="AX279" s="30">
        <v>7.1428571428571425E-2</v>
      </c>
      <c r="AY279" s="30">
        <v>0.33333333333333331</v>
      </c>
      <c r="AZ279" s="27">
        <v>0.95</v>
      </c>
      <c r="BA279" s="27">
        <v>3.44</v>
      </c>
      <c r="BB279" s="27">
        <v>2.4900000000000002</v>
      </c>
      <c r="BC279" s="27">
        <v>2.6345454545454539</v>
      </c>
      <c r="BD279">
        <v>2.6345454545454552</v>
      </c>
      <c r="BE279">
        <v>6.036062318181818</v>
      </c>
    </row>
    <row r="280" spans="1:57" x14ac:dyDescent="0.3">
      <c r="A280" s="2" t="s">
        <v>46</v>
      </c>
      <c r="B280" s="15" t="s">
        <v>726</v>
      </c>
      <c r="C280" s="15"/>
      <c r="D280" s="2"/>
      <c r="E280" s="2"/>
      <c r="F280" s="2">
        <v>3.82</v>
      </c>
      <c r="G280" s="2" t="s">
        <v>224</v>
      </c>
      <c r="H280" s="11" t="s">
        <v>555</v>
      </c>
      <c r="I280" t="s">
        <v>633</v>
      </c>
      <c r="K280" s="2"/>
      <c r="L280" s="2"/>
      <c r="M280" s="2"/>
      <c r="N280" s="25">
        <v>2</v>
      </c>
      <c r="O280" s="2"/>
      <c r="P280" s="2"/>
      <c r="Q280" s="2"/>
      <c r="R280" s="2"/>
      <c r="S280" s="2"/>
      <c r="T280" s="25">
        <v>7.41544296</v>
      </c>
      <c r="U280" s="25">
        <v>7.4154429599999991</v>
      </c>
      <c r="V280" s="25">
        <v>7.41544296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O280">
        <v>14</v>
      </c>
      <c r="AP280" s="23">
        <v>288.33429290182369</v>
      </c>
      <c r="AQ280" s="23">
        <v>9.7109503410799117E-2</v>
      </c>
      <c r="AR280" s="30">
        <v>2</v>
      </c>
      <c r="AS280" s="30">
        <v>2.545454545454545</v>
      </c>
      <c r="AT280" s="30">
        <v>0.54545454545454541</v>
      </c>
      <c r="AU280" s="30">
        <v>0</v>
      </c>
      <c r="AV280" s="30">
        <v>0.39285714285714279</v>
      </c>
      <c r="AW280" s="30">
        <v>0.5</v>
      </c>
      <c r="AX280" s="30">
        <v>0.1071428571428571</v>
      </c>
      <c r="AY280" s="30">
        <v>0</v>
      </c>
      <c r="AZ280" s="27">
        <v>1.1000000000000001</v>
      </c>
      <c r="BA280" s="27">
        <v>3.44</v>
      </c>
      <c r="BB280" s="27">
        <v>2.34</v>
      </c>
      <c r="BC280" s="27">
        <v>2.669090909090909</v>
      </c>
      <c r="BD280">
        <v>2.669090909090909</v>
      </c>
      <c r="BE280">
        <v>5.9831974772727277</v>
      </c>
    </row>
    <row r="281" spans="1:57" x14ac:dyDescent="0.3">
      <c r="A281" s="2" t="s">
        <v>46</v>
      </c>
      <c r="B281" s="15" t="s">
        <v>726</v>
      </c>
      <c r="C281" s="15"/>
      <c r="D281" s="2"/>
      <c r="E281" s="2"/>
      <c r="F281" s="2">
        <v>3.82</v>
      </c>
      <c r="G281" s="2" t="s">
        <v>225</v>
      </c>
      <c r="H281" s="11" t="s">
        <v>555</v>
      </c>
      <c r="I281" t="s">
        <v>633</v>
      </c>
      <c r="K281" s="2"/>
      <c r="L281" s="2"/>
      <c r="M281" s="2"/>
      <c r="N281" s="25">
        <v>2</v>
      </c>
      <c r="O281" s="2"/>
      <c r="P281" s="2"/>
      <c r="Q281" s="2"/>
      <c r="R281" s="2"/>
      <c r="S281" s="2"/>
      <c r="T281" s="25">
        <v>7.41544296</v>
      </c>
      <c r="U281" s="25">
        <v>7.4154429599999991</v>
      </c>
      <c r="V281" s="25">
        <v>7.41544296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O281">
        <v>14</v>
      </c>
      <c r="AP281" s="23">
        <v>288.33429290182369</v>
      </c>
      <c r="AQ281" s="23">
        <v>9.7109503410799117E-2</v>
      </c>
      <c r="AR281" s="30">
        <v>2</v>
      </c>
      <c r="AS281" s="30">
        <v>2.545454545454545</v>
      </c>
      <c r="AT281" s="30">
        <v>0.54545454545454541</v>
      </c>
      <c r="AU281" s="30">
        <v>0</v>
      </c>
      <c r="AV281" s="30">
        <v>0.39285714285714279</v>
      </c>
      <c r="AW281" s="30">
        <v>0.5</v>
      </c>
      <c r="AX281" s="30">
        <v>0.1071428571428571</v>
      </c>
      <c r="AY281" s="30">
        <v>0</v>
      </c>
      <c r="AZ281" s="27">
        <v>1.1000000000000001</v>
      </c>
      <c r="BA281" s="27">
        <v>3.44</v>
      </c>
      <c r="BB281" s="27">
        <v>2.34</v>
      </c>
      <c r="BC281" s="27">
        <v>2.669090909090909</v>
      </c>
      <c r="BD281">
        <v>2.669090909090909</v>
      </c>
      <c r="BE281">
        <v>5.9831974772727277</v>
      </c>
    </row>
    <row r="282" spans="1:57" x14ac:dyDescent="0.3">
      <c r="A282" s="2" t="s">
        <v>226</v>
      </c>
      <c r="B282" s="39" t="s">
        <v>942</v>
      </c>
      <c r="C282" s="15"/>
      <c r="D282" s="2"/>
      <c r="E282" s="2"/>
      <c r="F282" s="2">
        <v>2.6</v>
      </c>
      <c r="G282" s="2" t="s">
        <v>225</v>
      </c>
      <c r="H282" s="34" t="s">
        <v>555</v>
      </c>
      <c r="I282" s="1" t="s">
        <v>633</v>
      </c>
      <c r="K282" s="2"/>
      <c r="L282" s="2"/>
      <c r="M282" s="2"/>
      <c r="N282" s="25">
        <v>0</v>
      </c>
      <c r="O282" s="2">
        <v>-1</v>
      </c>
      <c r="P282" s="2"/>
      <c r="Q282" s="2"/>
      <c r="R282" s="2"/>
      <c r="S282" s="2"/>
      <c r="T282" s="25">
        <v>0</v>
      </c>
      <c r="U282" s="27"/>
      <c r="V282" s="27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O282">
        <v>14</v>
      </c>
      <c r="AP282" s="23">
        <v>0</v>
      </c>
      <c r="AQ282" s="27"/>
      <c r="AR282" s="30">
        <v>2</v>
      </c>
      <c r="AS282" s="30">
        <v>2.545454545454545</v>
      </c>
      <c r="AT282" s="30">
        <v>0.55454545454545456</v>
      </c>
      <c r="AU282" s="30">
        <v>0</v>
      </c>
      <c r="AV282" s="30">
        <v>0.39215686274509798</v>
      </c>
      <c r="AW282" s="30">
        <v>0.49910873440285197</v>
      </c>
      <c r="AX282" s="30">
        <v>0.1087344028520499</v>
      </c>
      <c r="AY282" s="30">
        <v>0</v>
      </c>
      <c r="AZ282" s="27">
        <v>1.1000000000000001</v>
      </c>
      <c r="BA282" s="27">
        <v>3.44</v>
      </c>
      <c r="BB282" s="27">
        <v>2.34</v>
      </c>
      <c r="BC282" s="27">
        <v>2.670418181818182</v>
      </c>
      <c r="BD282">
        <v>2.670418181818182</v>
      </c>
      <c r="BE282">
        <v>5.9849440756727272</v>
      </c>
    </row>
    <row r="283" spans="1:57" x14ac:dyDescent="0.3">
      <c r="A283" s="2" t="s">
        <v>227</v>
      </c>
      <c r="B283" s="19" t="s">
        <v>943</v>
      </c>
      <c r="C283" s="15"/>
      <c r="D283" s="2"/>
      <c r="E283" s="2"/>
      <c r="F283" s="2">
        <v>2.2000000000000002</v>
      </c>
      <c r="G283" s="2" t="s">
        <v>225</v>
      </c>
      <c r="H283" s="34" t="s">
        <v>555</v>
      </c>
      <c r="I283" s="1" t="s">
        <v>633</v>
      </c>
      <c r="K283" s="2"/>
      <c r="L283" s="2"/>
      <c r="M283" s="2"/>
      <c r="N283" s="25">
        <v>0</v>
      </c>
      <c r="O283" s="2">
        <v>-1</v>
      </c>
      <c r="P283" s="2"/>
      <c r="Q283" s="2"/>
      <c r="R283" s="2"/>
      <c r="S283" s="2"/>
      <c r="T283" s="25">
        <v>0</v>
      </c>
      <c r="U283" s="27"/>
      <c r="V283" s="27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O283">
        <v>14</v>
      </c>
      <c r="AP283" s="23">
        <v>0</v>
      </c>
      <c r="AQ283" s="27"/>
      <c r="AR283" s="30">
        <v>1.9981818181818181</v>
      </c>
      <c r="AS283" s="30">
        <v>2.545454545454545</v>
      </c>
      <c r="AT283" s="30">
        <v>0.55272727272727273</v>
      </c>
      <c r="AU283" s="30">
        <v>0</v>
      </c>
      <c r="AV283" s="30">
        <v>0.39207991437745271</v>
      </c>
      <c r="AW283" s="30">
        <v>0.49946485907955762</v>
      </c>
      <c r="AX283" s="30">
        <v>0.1084552265429897</v>
      </c>
      <c r="AY283" s="30">
        <v>0</v>
      </c>
      <c r="AZ283" s="27">
        <v>1.1000000000000001</v>
      </c>
      <c r="BA283" s="27">
        <v>3.44</v>
      </c>
      <c r="BB283" s="27">
        <v>2.34</v>
      </c>
      <c r="BC283" s="27">
        <v>2.670109090909091</v>
      </c>
      <c r="BD283">
        <v>2.670109090909091</v>
      </c>
      <c r="BE283">
        <v>5.9843864818181816</v>
      </c>
    </row>
    <row r="284" spans="1:57" x14ac:dyDescent="0.3">
      <c r="A284" s="2" t="s">
        <v>49</v>
      </c>
      <c r="B284" s="15" t="s">
        <v>729</v>
      </c>
      <c r="C284" s="15"/>
      <c r="D284" s="2"/>
      <c r="E284" s="2"/>
      <c r="F284" s="2">
        <v>4</v>
      </c>
      <c r="G284" s="2" t="s">
        <v>228</v>
      </c>
      <c r="H284" s="11" t="s">
        <v>557</v>
      </c>
      <c r="I284" t="s">
        <v>635</v>
      </c>
      <c r="K284" s="2"/>
      <c r="L284" s="2"/>
      <c r="M284" s="2"/>
      <c r="N284" s="25">
        <v>8</v>
      </c>
      <c r="O284" s="2"/>
      <c r="P284" s="2"/>
      <c r="Q284" s="2"/>
      <c r="R284" s="2"/>
      <c r="S284" s="2"/>
      <c r="T284" s="25">
        <v>5.8017180100000001</v>
      </c>
      <c r="U284" s="27">
        <v>7.9756520899999996</v>
      </c>
      <c r="V284" s="27">
        <v>27.352093400000001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O284">
        <v>14</v>
      </c>
      <c r="AP284" s="23">
        <v>1265.6493143942739</v>
      </c>
      <c r="AQ284" s="27">
        <v>8.8492127105210025E-2</v>
      </c>
      <c r="AR284" s="30">
        <v>1.8181818181818179</v>
      </c>
      <c r="AS284" s="30">
        <v>2.545454545454545</v>
      </c>
      <c r="AT284" s="30">
        <v>0.72727272727272729</v>
      </c>
      <c r="AU284" s="30">
        <v>0</v>
      </c>
      <c r="AV284" s="30">
        <v>0.35714285714285721</v>
      </c>
      <c r="AW284" s="30">
        <v>0.5</v>
      </c>
      <c r="AX284" s="30">
        <v>0.1428571428571429</v>
      </c>
      <c r="AY284" s="30">
        <v>0</v>
      </c>
      <c r="AZ284" s="27">
        <v>0.95</v>
      </c>
      <c r="BA284" s="27">
        <v>3.44</v>
      </c>
      <c r="BB284" s="27">
        <v>2.4900000000000002</v>
      </c>
      <c r="BC284" s="27">
        <v>2.6527272727272719</v>
      </c>
      <c r="BD284">
        <v>2.6527272727272728</v>
      </c>
      <c r="BE284">
        <v>6.0182046818181814</v>
      </c>
    </row>
    <row r="285" spans="1:57" x14ac:dyDescent="0.3">
      <c r="A285" s="2" t="s">
        <v>46</v>
      </c>
      <c r="B285" s="15" t="s">
        <v>726</v>
      </c>
      <c r="C285" s="15"/>
      <c r="D285" s="2"/>
      <c r="E285" s="2"/>
      <c r="F285" s="2">
        <v>3.9</v>
      </c>
      <c r="G285" s="2" t="s">
        <v>229</v>
      </c>
      <c r="H285" s="14" t="s">
        <v>555</v>
      </c>
      <c r="I285" t="s">
        <v>633</v>
      </c>
      <c r="K285" s="2"/>
      <c r="L285" s="2"/>
      <c r="M285" s="2"/>
      <c r="N285" s="25">
        <v>2</v>
      </c>
      <c r="O285" s="2"/>
      <c r="P285" s="2"/>
      <c r="Q285" s="2"/>
      <c r="R285" s="2"/>
      <c r="S285" s="2"/>
      <c r="T285" s="25">
        <v>7.41544296</v>
      </c>
      <c r="U285" s="27">
        <v>7.4154429599999991</v>
      </c>
      <c r="V285" s="27">
        <v>7.41544296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O285">
        <v>14</v>
      </c>
      <c r="AP285" s="23">
        <v>288.33429290182369</v>
      </c>
      <c r="AQ285" s="27">
        <v>9.7109503410799117E-2</v>
      </c>
      <c r="AR285" s="30">
        <v>2</v>
      </c>
      <c r="AS285" s="30">
        <v>2.545454545454545</v>
      </c>
      <c r="AT285" s="30">
        <v>0.54545454545454541</v>
      </c>
      <c r="AU285" s="30">
        <v>0</v>
      </c>
      <c r="AV285" s="30">
        <v>0.39285714285714279</v>
      </c>
      <c r="AW285" s="30">
        <v>0.5</v>
      </c>
      <c r="AX285" s="30">
        <v>0.1071428571428571</v>
      </c>
      <c r="AY285" s="30">
        <v>0</v>
      </c>
      <c r="AZ285" s="27">
        <v>1.1000000000000001</v>
      </c>
      <c r="BA285" s="27">
        <v>3.44</v>
      </c>
      <c r="BB285" s="27">
        <v>2.34</v>
      </c>
      <c r="BC285" s="27">
        <v>2.669090909090909</v>
      </c>
      <c r="BD285">
        <v>2.669090909090909</v>
      </c>
      <c r="BE285">
        <v>5.9831974772727277</v>
      </c>
    </row>
    <row r="286" spans="1:57" x14ac:dyDescent="0.3">
      <c r="A286" s="2" t="s">
        <v>46</v>
      </c>
      <c r="B286" s="15" t="s">
        <v>726</v>
      </c>
      <c r="C286" s="15"/>
      <c r="D286" s="2" t="s">
        <v>894</v>
      </c>
      <c r="E286" s="2">
        <v>0.42</v>
      </c>
      <c r="F286" s="2">
        <v>3.78</v>
      </c>
      <c r="G286" s="2" t="s">
        <v>229</v>
      </c>
      <c r="H286" s="14" t="s">
        <v>555</v>
      </c>
      <c r="I286" t="s">
        <v>633</v>
      </c>
      <c r="K286" s="2"/>
      <c r="L286" s="2"/>
      <c r="M286" s="2"/>
      <c r="N286" s="25">
        <v>2</v>
      </c>
      <c r="O286" s="2"/>
      <c r="P286" s="2"/>
      <c r="Q286" s="2"/>
      <c r="R286" s="2"/>
      <c r="S286" s="2"/>
      <c r="T286" s="25">
        <v>7.41544296</v>
      </c>
      <c r="U286" s="27">
        <v>7.4154429599999991</v>
      </c>
      <c r="V286" s="27">
        <v>7.41544296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O286">
        <v>14</v>
      </c>
      <c r="AP286" s="23">
        <v>288.33429290182369</v>
      </c>
      <c r="AQ286" s="27">
        <v>9.7109503410799117E-2</v>
      </c>
      <c r="AR286" s="30">
        <v>2</v>
      </c>
      <c r="AS286" s="30">
        <v>2.545454545454545</v>
      </c>
      <c r="AT286" s="30">
        <v>0.54545454545454541</v>
      </c>
      <c r="AU286" s="30">
        <v>0</v>
      </c>
      <c r="AV286" s="30">
        <v>0.39285714285714279</v>
      </c>
      <c r="AW286" s="30">
        <v>0.5</v>
      </c>
      <c r="AX286" s="30">
        <v>0.1071428571428571</v>
      </c>
      <c r="AY286" s="30">
        <v>0</v>
      </c>
      <c r="AZ286" s="27">
        <v>1.1000000000000001</v>
      </c>
      <c r="BA286" s="27">
        <v>3.44</v>
      </c>
      <c r="BB286" s="27">
        <v>2.34</v>
      </c>
      <c r="BC286" s="27">
        <v>2.669090909090909</v>
      </c>
      <c r="BD286">
        <v>2.669090909090909</v>
      </c>
      <c r="BE286">
        <v>5.9831974772727277</v>
      </c>
    </row>
    <row r="287" spans="1:57" x14ac:dyDescent="0.3">
      <c r="A287" s="2" t="s">
        <v>44</v>
      </c>
      <c r="B287" s="15" t="s">
        <v>724</v>
      </c>
      <c r="C287" s="15"/>
      <c r="D287" s="2"/>
      <c r="E287" s="2"/>
      <c r="F287" s="2">
        <v>3.5</v>
      </c>
      <c r="G287" s="7" t="s">
        <v>230</v>
      </c>
      <c r="H287" s="14" t="s">
        <v>553</v>
      </c>
      <c r="I287">
        <v>-1</v>
      </c>
      <c r="K287" s="7"/>
      <c r="L287" s="7"/>
      <c r="M287" s="7"/>
      <c r="N287" s="25">
        <v>1</v>
      </c>
      <c r="O287" s="2"/>
      <c r="P287" s="2"/>
      <c r="Q287" s="2"/>
      <c r="R287" s="2"/>
      <c r="S287" s="2"/>
      <c r="T287" s="25">
        <v>15.28115725</v>
      </c>
      <c r="U287" s="27">
        <v>15.28115725</v>
      </c>
      <c r="V287" s="27">
        <v>15.28115725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O287">
        <v>20</v>
      </c>
      <c r="AP287" s="23">
        <v>229.90248606119221</v>
      </c>
      <c r="AQ287" s="27">
        <v>8.6993404650164072E-2</v>
      </c>
      <c r="AR287" s="30">
        <v>1.882352941176471</v>
      </c>
      <c r="AS287" s="30">
        <v>2.3529411764705879</v>
      </c>
      <c r="AT287" s="30">
        <v>0.47058823529411759</v>
      </c>
      <c r="AU287" s="30">
        <v>0</v>
      </c>
      <c r="AV287" s="30">
        <v>0.4</v>
      </c>
      <c r="AW287" s="30">
        <v>0.5</v>
      </c>
      <c r="AX287" s="30">
        <v>9.9999999999999992E-2</v>
      </c>
      <c r="AY287" s="30">
        <v>0</v>
      </c>
      <c r="AZ287" s="27">
        <v>0.82</v>
      </c>
      <c r="BA287" s="27">
        <v>3.44</v>
      </c>
      <c r="BB287" s="27">
        <v>2.62</v>
      </c>
      <c r="BC287" s="27">
        <v>2.5211764705882351</v>
      </c>
      <c r="BD287">
        <v>2.521176470588236</v>
      </c>
      <c r="BE287">
        <v>5.6898745917647062</v>
      </c>
    </row>
    <row r="288" spans="1:57" x14ac:dyDescent="0.3">
      <c r="A288" s="2" t="s">
        <v>44</v>
      </c>
      <c r="B288" s="15" t="s">
        <v>724</v>
      </c>
      <c r="C288" s="15"/>
      <c r="D288" s="2" t="s">
        <v>879</v>
      </c>
      <c r="E288" s="2" t="s">
        <v>1071</v>
      </c>
      <c r="F288" s="2">
        <v>3.06</v>
      </c>
      <c r="G288" s="7" t="s">
        <v>230</v>
      </c>
      <c r="H288" s="14" t="s">
        <v>553</v>
      </c>
      <c r="I288">
        <v>-1</v>
      </c>
      <c r="K288" s="7"/>
      <c r="L288" s="7"/>
      <c r="M288" s="7"/>
      <c r="N288" s="25">
        <v>1</v>
      </c>
      <c r="O288" s="2"/>
      <c r="P288" s="2"/>
      <c r="Q288" s="2"/>
      <c r="R288" s="2"/>
      <c r="S288" s="2"/>
      <c r="T288" s="25">
        <v>15.28115725</v>
      </c>
      <c r="U288" s="27">
        <v>15.28115725</v>
      </c>
      <c r="V288" s="27">
        <v>15.28115725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O288">
        <v>20</v>
      </c>
      <c r="AP288" s="23">
        <v>229.90248606119221</v>
      </c>
      <c r="AQ288" s="27">
        <v>8.6993404650164072E-2</v>
      </c>
      <c r="AR288" s="30">
        <v>1.882352941176471</v>
      </c>
      <c r="AS288" s="30">
        <v>2.3529411764705879</v>
      </c>
      <c r="AT288" s="30">
        <v>0.47058823529411759</v>
      </c>
      <c r="AU288" s="30">
        <v>0</v>
      </c>
      <c r="AV288" s="30">
        <v>0.4</v>
      </c>
      <c r="AW288" s="30">
        <v>0.5</v>
      </c>
      <c r="AX288" s="30">
        <v>9.9999999999999992E-2</v>
      </c>
      <c r="AY288" s="30">
        <v>0</v>
      </c>
      <c r="AZ288" s="27">
        <v>0.82</v>
      </c>
      <c r="BA288" s="27">
        <v>3.44</v>
      </c>
      <c r="BB288" s="27">
        <v>2.62</v>
      </c>
      <c r="BC288" s="27">
        <v>2.5211764705882351</v>
      </c>
      <c r="BD288">
        <v>2.521176470588236</v>
      </c>
      <c r="BE288">
        <v>5.6898745917647062</v>
      </c>
    </row>
    <row r="289" spans="1:57" x14ac:dyDescent="0.3">
      <c r="A289" s="2" t="s">
        <v>8</v>
      </c>
      <c r="B289" s="15" t="s">
        <v>698</v>
      </c>
      <c r="C289" s="15"/>
      <c r="D289" s="2"/>
      <c r="E289" s="2"/>
      <c r="F289" s="2">
        <v>3.26</v>
      </c>
      <c r="G289" s="2" t="s">
        <v>231</v>
      </c>
      <c r="H289" s="11" t="s">
        <v>534</v>
      </c>
      <c r="I289" t="s">
        <v>616</v>
      </c>
      <c r="K289" s="2"/>
      <c r="L289" s="2"/>
      <c r="M289" s="2"/>
      <c r="N289" s="25">
        <v>30</v>
      </c>
      <c r="O289" s="2"/>
      <c r="P289" s="2"/>
      <c r="Q289" s="2"/>
      <c r="R289" s="2"/>
      <c r="S289" s="2"/>
      <c r="T289" s="25">
        <v>10.59112378</v>
      </c>
      <c r="U289" s="27">
        <v>10.784736629999999</v>
      </c>
      <c r="V289" s="27">
        <v>10.486176179999999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O289">
        <v>4</v>
      </c>
      <c r="AP289" s="23">
        <v>1182.741260108548</v>
      </c>
      <c r="AQ289" s="27">
        <v>0.1014592151701775</v>
      </c>
      <c r="AR289" s="30">
        <v>2</v>
      </c>
      <c r="AS289" s="30">
        <v>2.666666666666667</v>
      </c>
      <c r="AT289" s="30">
        <v>0.66666666666666663</v>
      </c>
      <c r="AU289" s="30">
        <v>0</v>
      </c>
      <c r="AV289" s="30">
        <v>0.375</v>
      </c>
      <c r="AW289" s="30">
        <v>0.5</v>
      </c>
      <c r="AX289" s="30">
        <v>0.125</v>
      </c>
      <c r="AY289" s="30">
        <v>0</v>
      </c>
      <c r="AZ289" s="27">
        <v>1.54</v>
      </c>
      <c r="BA289" s="27">
        <v>3.44</v>
      </c>
      <c r="BB289" s="27">
        <v>1.9</v>
      </c>
      <c r="BC289" s="27">
        <v>2.8066666666666671</v>
      </c>
      <c r="BD289">
        <v>2.8066666666666662</v>
      </c>
      <c r="BE289">
        <v>6.1769976</v>
      </c>
    </row>
    <row r="290" spans="1:57" x14ac:dyDescent="0.3">
      <c r="A290" s="2" t="s">
        <v>153</v>
      </c>
      <c r="B290" s="15" t="s">
        <v>779</v>
      </c>
      <c r="C290" s="15"/>
      <c r="D290" s="2"/>
      <c r="E290" s="2"/>
      <c r="F290" s="2">
        <v>3.1</v>
      </c>
      <c r="G290" s="2" t="s">
        <v>231</v>
      </c>
      <c r="H290" s="11" t="s">
        <v>582</v>
      </c>
      <c r="I290">
        <v>-1</v>
      </c>
      <c r="K290" s="2"/>
      <c r="L290" s="2"/>
      <c r="M290" s="2"/>
      <c r="N290" s="25">
        <v>1</v>
      </c>
      <c r="O290" s="2"/>
      <c r="P290" s="2"/>
      <c r="Q290" s="2"/>
      <c r="R290" s="2"/>
      <c r="S290" s="2"/>
      <c r="T290" s="25">
        <v>3.9263319999999999</v>
      </c>
      <c r="U290" s="25">
        <v>3.9263319999999999</v>
      </c>
      <c r="V290" s="25">
        <v>10.74639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O290">
        <v>14</v>
      </c>
      <c r="AP290" s="23">
        <v>165.66723991337099</v>
      </c>
      <c r="AQ290" s="23">
        <v>8.4506749839743392E-2</v>
      </c>
      <c r="AR290" s="30">
        <v>1.7272727272727271</v>
      </c>
      <c r="AS290" s="30">
        <v>2.545454545454545</v>
      </c>
      <c r="AT290" s="30">
        <v>0.81818181818181823</v>
      </c>
      <c r="AU290" s="30">
        <v>0</v>
      </c>
      <c r="AV290" s="30">
        <v>0.3392857142857143</v>
      </c>
      <c r="AW290" s="30">
        <v>0.5</v>
      </c>
      <c r="AX290" s="30">
        <v>0.1607142857142857</v>
      </c>
      <c r="AY290" s="30">
        <v>0</v>
      </c>
      <c r="AZ290" s="27">
        <v>1.1000000000000001</v>
      </c>
      <c r="BA290" s="27">
        <v>3.44</v>
      </c>
      <c r="BB290" s="27">
        <v>2.34</v>
      </c>
      <c r="BC290" s="27">
        <v>2.78</v>
      </c>
      <c r="BD290">
        <v>2.78</v>
      </c>
      <c r="BE290">
        <v>6.4270052227137269</v>
      </c>
    </row>
    <row r="291" spans="1:57" x14ac:dyDescent="0.3">
      <c r="A291" s="2" t="s">
        <v>153</v>
      </c>
      <c r="B291" s="15" t="s">
        <v>779</v>
      </c>
      <c r="C291" s="15"/>
      <c r="D291" s="2" t="s">
        <v>867</v>
      </c>
      <c r="E291" s="2">
        <v>0.8</v>
      </c>
      <c r="F291" s="2">
        <v>3.1</v>
      </c>
      <c r="G291" s="2" t="s">
        <v>231</v>
      </c>
      <c r="H291" s="11" t="s">
        <v>582</v>
      </c>
      <c r="I291">
        <v>-1</v>
      </c>
      <c r="K291" s="2"/>
      <c r="L291" s="2"/>
      <c r="M291" s="2"/>
      <c r="N291" s="25">
        <v>1</v>
      </c>
      <c r="O291" s="2"/>
      <c r="P291" s="2"/>
      <c r="Q291" s="2"/>
      <c r="R291" s="2"/>
      <c r="S291" s="2"/>
      <c r="T291" s="25">
        <v>3.9263319999999999</v>
      </c>
      <c r="U291" s="25">
        <v>3.9263319999999999</v>
      </c>
      <c r="V291" s="25">
        <v>10.74639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O291">
        <v>14</v>
      </c>
      <c r="AP291" s="23">
        <v>165.66723991337099</v>
      </c>
      <c r="AQ291" s="23">
        <v>8.4506749839743392E-2</v>
      </c>
      <c r="AR291" s="30">
        <v>1.7272727272727271</v>
      </c>
      <c r="AS291" s="30">
        <v>2.545454545454545</v>
      </c>
      <c r="AT291" s="30">
        <v>0.81818181818181823</v>
      </c>
      <c r="AU291" s="30">
        <v>0</v>
      </c>
      <c r="AV291" s="30">
        <v>0.3392857142857143</v>
      </c>
      <c r="AW291" s="30">
        <v>0.5</v>
      </c>
      <c r="AX291" s="30">
        <v>0.1607142857142857</v>
      </c>
      <c r="AY291" s="30">
        <v>0</v>
      </c>
      <c r="AZ291" s="27">
        <v>1.1000000000000001</v>
      </c>
      <c r="BA291" s="27">
        <v>3.44</v>
      </c>
      <c r="BB291" s="27">
        <v>2.34</v>
      </c>
      <c r="BC291" s="27">
        <v>2.78</v>
      </c>
      <c r="BD291">
        <v>2.78</v>
      </c>
      <c r="BE291">
        <v>6.4270052227137269</v>
      </c>
    </row>
    <row r="292" spans="1:57" x14ac:dyDescent="0.3">
      <c r="A292" s="2" t="s">
        <v>153</v>
      </c>
      <c r="B292" s="15" t="s">
        <v>779</v>
      </c>
      <c r="C292" s="15"/>
      <c r="D292" s="2" t="s">
        <v>8</v>
      </c>
      <c r="E292" s="2">
        <v>4.3</v>
      </c>
      <c r="F292" s="2">
        <v>3.1</v>
      </c>
      <c r="G292" s="2" t="s">
        <v>231</v>
      </c>
      <c r="H292" s="11" t="s">
        <v>582</v>
      </c>
      <c r="I292">
        <v>-1</v>
      </c>
      <c r="K292" s="2"/>
      <c r="L292" s="2"/>
      <c r="M292" s="2"/>
      <c r="N292" s="25">
        <v>1</v>
      </c>
      <c r="O292" s="2"/>
      <c r="P292" s="2"/>
      <c r="Q292" s="2"/>
      <c r="R292" s="2"/>
      <c r="S292" s="2"/>
      <c r="T292" s="25">
        <v>3.9263319999999999</v>
      </c>
      <c r="U292" s="25">
        <v>3.9263319999999999</v>
      </c>
      <c r="V292" s="25">
        <v>10.74639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O292">
        <v>14</v>
      </c>
      <c r="AP292" s="23">
        <v>165.66723991337099</v>
      </c>
      <c r="AQ292" s="23">
        <v>8.4506749839743392E-2</v>
      </c>
      <c r="AR292" s="30">
        <v>1.7272727272727271</v>
      </c>
      <c r="AS292" s="30">
        <v>2.545454545454545</v>
      </c>
      <c r="AT292" s="30">
        <v>0.81818181818181823</v>
      </c>
      <c r="AU292" s="30">
        <v>0</v>
      </c>
      <c r="AV292" s="30">
        <v>0.3392857142857143</v>
      </c>
      <c r="AW292" s="30">
        <v>0.5</v>
      </c>
      <c r="AX292" s="30">
        <v>0.1607142857142857</v>
      </c>
      <c r="AY292" s="30">
        <v>0</v>
      </c>
      <c r="AZ292" s="27">
        <v>1.1000000000000001</v>
      </c>
      <c r="BA292" s="27">
        <v>3.44</v>
      </c>
      <c r="BB292" s="27">
        <v>2.34</v>
      </c>
      <c r="BC292" s="27">
        <v>2.78</v>
      </c>
      <c r="BD292">
        <v>2.78</v>
      </c>
      <c r="BE292">
        <v>6.4270052227137269</v>
      </c>
    </row>
    <row r="293" spans="1:57" x14ac:dyDescent="0.3">
      <c r="A293" s="2" t="s">
        <v>63</v>
      </c>
      <c r="B293" s="15" t="s">
        <v>777</v>
      </c>
      <c r="C293" s="15"/>
      <c r="D293" s="2"/>
      <c r="E293" s="2"/>
      <c r="F293" s="2">
        <v>3.66</v>
      </c>
      <c r="G293" s="2" t="s">
        <v>233</v>
      </c>
      <c r="H293" s="11">
        <v>-1</v>
      </c>
      <c r="I293">
        <v>-1</v>
      </c>
      <c r="K293" s="2"/>
      <c r="L293" s="2"/>
      <c r="M293" s="2"/>
      <c r="N293" s="25">
        <v>0</v>
      </c>
      <c r="O293" s="2">
        <v>3.85</v>
      </c>
      <c r="P293" s="2">
        <v>3.85</v>
      </c>
      <c r="Q293" s="2">
        <v>14.379</v>
      </c>
      <c r="R293" s="2"/>
      <c r="S293" s="2"/>
      <c r="T293" s="25">
        <v>0</v>
      </c>
      <c r="U293" s="25"/>
      <c r="V293" s="25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O293">
        <v>20</v>
      </c>
      <c r="AP293" s="23">
        <v>0</v>
      </c>
      <c r="AQ293" s="23"/>
      <c r="AR293" s="30">
        <v>1.75</v>
      </c>
      <c r="AS293" s="30">
        <v>2.5</v>
      </c>
      <c r="AT293" s="30">
        <v>0.75</v>
      </c>
      <c r="AU293" s="30">
        <v>0</v>
      </c>
      <c r="AV293" s="30">
        <v>0.35</v>
      </c>
      <c r="AW293" s="30">
        <v>0.5</v>
      </c>
      <c r="AX293" s="30">
        <v>0.15</v>
      </c>
      <c r="AY293" s="30">
        <v>0</v>
      </c>
      <c r="AZ293" s="27">
        <v>1</v>
      </c>
      <c r="BA293" s="27">
        <v>3.44</v>
      </c>
      <c r="BB293" s="27">
        <v>2.44</v>
      </c>
      <c r="BC293" s="27">
        <v>2.7124999999999999</v>
      </c>
      <c r="BD293">
        <v>2.7124999999999999</v>
      </c>
      <c r="BE293">
        <v>6.264025610615688</v>
      </c>
    </row>
    <row r="294" spans="1:57" x14ac:dyDescent="0.3">
      <c r="A294" s="2" t="s">
        <v>232</v>
      </c>
      <c r="B294" s="15" t="s">
        <v>813</v>
      </c>
      <c r="C294" s="15"/>
      <c r="D294" s="2"/>
      <c r="E294" s="2"/>
      <c r="F294" s="2">
        <v>3.65</v>
      </c>
      <c r="G294" s="2" t="s">
        <v>233</v>
      </c>
      <c r="H294" s="11">
        <v>-1</v>
      </c>
      <c r="I294">
        <v>-1</v>
      </c>
      <c r="K294" s="2"/>
      <c r="L294" s="2"/>
      <c r="M294" s="2"/>
      <c r="N294" s="25">
        <v>0</v>
      </c>
      <c r="O294" s="1">
        <v>3.85</v>
      </c>
      <c r="P294" s="1">
        <v>3.85</v>
      </c>
      <c r="Q294" s="1">
        <v>14.379</v>
      </c>
      <c r="R294" s="2"/>
      <c r="S294" s="2"/>
      <c r="T294" s="25">
        <v>0</v>
      </c>
      <c r="U294" s="25"/>
      <c r="V294" s="25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O294">
        <v>20</v>
      </c>
      <c r="AP294" s="23">
        <v>0</v>
      </c>
      <c r="AQ294" s="23"/>
      <c r="AR294" s="30">
        <v>1.8125</v>
      </c>
      <c r="AS294" s="30">
        <v>2.5</v>
      </c>
      <c r="AT294" s="30">
        <v>0.6875</v>
      </c>
      <c r="AU294" s="30">
        <v>0.875</v>
      </c>
      <c r="AV294" s="30">
        <v>0.30851063829787229</v>
      </c>
      <c r="AW294" s="30">
        <v>0.42553191489361702</v>
      </c>
      <c r="AX294" s="30">
        <v>0.1170212765957447</v>
      </c>
      <c r="AY294" s="30">
        <v>0.14893617021276601</v>
      </c>
      <c r="AZ294" s="27">
        <v>1</v>
      </c>
      <c r="BA294" s="27">
        <v>3.44</v>
      </c>
      <c r="BB294" s="27">
        <v>2.44</v>
      </c>
      <c r="BC294" s="27">
        <v>2.7062499999999998</v>
      </c>
      <c r="BD294">
        <v>2.7062499999999998</v>
      </c>
      <c r="BE294">
        <v>6.2701641731156874</v>
      </c>
    </row>
    <row r="295" spans="1:57" x14ac:dyDescent="0.3">
      <c r="A295" s="2" t="s">
        <v>63</v>
      </c>
      <c r="B295" s="15" t="s">
        <v>777</v>
      </c>
      <c r="C295" s="15"/>
      <c r="D295" s="2" t="s">
        <v>891</v>
      </c>
      <c r="E295" s="2" t="s">
        <v>1071</v>
      </c>
      <c r="F295" s="2">
        <v>3.54</v>
      </c>
      <c r="G295" s="2" t="s">
        <v>233</v>
      </c>
      <c r="H295" s="11">
        <v>-1</v>
      </c>
      <c r="I295">
        <v>-1</v>
      </c>
      <c r="K295" s="2"/>
      <c r="L295" s="2"/>
      <c r="M295" s="2"/>
      <c r="N295" s="25">
        <v>0</v>
      </c>
      <c r="O295" s="1">
        <v>3.85</v>
      </c>
      <c r="P295" s="1">
        <v>3.85</v>
      </c>
      <c r="Q295" s="1">
        <v>14.379</v>
      </c>
      <c r="R295" s="2"/>
      <c r="S295" s="2"/>
      <c r="T295" s="25">
        <v>0</v>
      </c>
      <c r="U295" s="25"/>
      <c r="V295" s="25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O295">
        <v>20</v>
      </c>
      <c r="AP295" s="23">
        <v>0</v>
      </c>
      <c r="AQ295" s="23"/>
      <c r="AR295" s="30">
        <v>1.75</v>
      </c>
      <c r="AS295" s="30">
        <v>2.5</v>
      </c>
      <c r="AT295" s="30">
        <v>0.75</v>
      </c>
      <c r="AU295" s="30">
        <v>0</v>
      </c>
      <c r="AV295" s="30">
        <v>0.35</v>
      </c>
      <c r="AW295" s="30">
        <v>0.5</v>
      </c>
      <c r="AX295" s="30">
        <v>0.15</v>
      </c>
      <c r="AY295" s="30">
        <v>0</v>
      </c>
      <c r="AZ295" s="27">
        <v>1</v>
      </c>
      <c r="BA295" s="27">
        <v>3.44</v>
      </c>
      <c r="BB295" s="27">
        <v>2.44</v>
      </c>
      <c r="BC295" s="27">
        <v>2.7124999999999999</v>
      </c>
      <c r="BD295">
        <v>2.7124999999999999</v>
      </c>
      <c r="BE295">
        <v>6.264025610615688</v>
      </c>
    </row>
    <row r="296" spans="1:57" x14ac:dyDescent="0.3">
      <c r="A296" s="2" t="s">
        <v>232</v>
      </c>
      <c r="B296" s="15" t="s">
        <v>813</v>
      </c>
      <c r="C296" s="15"/>
      <c r="D296" s="2" t="s">
        <v>891</v>
      </c>
      <c r="E296" s="2" t="s">
        <v>1071</v>
      </c>
      <c r="F296" s="2">
        <v>3.54</v>
      </c>
      <c r="G296" s="2" t="s">
        <v>233</v>
      </c>
      <c r="H296" s="11">
        <v>-1</v>
      </c>
      <c r="I296">
        <v>-1</v>
      </c>
      <c r="K296" s="2"/>
      <c r="L296" s="2"/>
      <c r="M296" s="2"/>
      <c r="N296" s="25">
        <v>0</v>
      </c>
      <c r="O296" s="1">
        <v>3.85</v>
      </c>
      <c r="P296" s="1">
        <v>3.85</v>
      </c>
      <c r="Q296" s="1">
        <v>14.379</v>
      </c>
      <c r="R296" s="2"/>
      <c r="S296" s="2"/>
      <c r="T296" s="25">
        <v>0</v>
      </c>
      <c r="U296" s="25"/>
      <c r="V296" s="25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O296">
        <v>20</v>
      </c>
      <c r="AP296" s="23">
        <v>0</v>
      </c>
      <c r="AQ296" s="23"/>
      <c r="AR296" s="30">
        <v>1.8125</v>
      </c>
      <c r="AS296" s="30">
        <v>2.5</v>
      </c>
      <c r="AT296" s="30">
        <v>0.6875</v>
      </c>
      <c r="AU296" s="30">
        <v>0.875</v>
      </c>
      <c r="AV296" s="30">
        <v>0.30851063829787229</v>
      </c>
      <c r="AW296" s="30">
        <v>0.42553191489361702</v>
      </c>
      <c r="AX296" s="30">
        <v>0.1170212765957447</v>
      </c>
      <c r="AY296" s="30">
        <v>0.14893617021276601</v>
      </c>
      <c r="AZ296" s="27">
        <v>1</v>
      </c>
      <c r="BA296" s="27">
        <v>3.44</v>
      </c>
      <c r="BB296" s="27">
        <v>2.44</v>
      </c>
      <c r="BC296" s="27">
        <v>2.7062499999999998</v>
      </c>
      <c r="BD296">
        <v>2.7062499999999998</v>
      </c>
      <c r="BE296">
        <v>6.2701641731156874</v>
      </c>
    </row>
    <row r="297" spans="1:57" x14ac:dyDescent="0.3">
      <c r="A297" s="2" t="s">
        <v>46</v>
      </c>
      <c r="B297" s="15" t="s">
        <v>726</v>
      </c>
      <c r="C297" s="15"/>
      <c r="D297" s="2"/>
      <c r="E297" s="2"/>
      <c r="F297" s="2">
        <v>3.87</v>
      </c>
      <c r="G297" s="2" t="s">
        <v>234</v>
      </c>
      <c r="H297" s="11" t="s">
        <v>555</v>
      </c>
      <c r="I297" t="s">
        <v>633</v>
      </c>
      <c r="K297" s="2"/>
      <c r="L297" s="2"/>
      <c r="M297" s="2"/>
      <c r="N297" s="25">
        <v>2</v>
      </c>
      <c r="O297" s="2"/>
      <c r="P297" s="2"/>
      <c r="Q297" s="2"/>
      <c r="R297" s="2"/>
      <c r="S297" s="2"/>
      <c r="T297" s="25">
        <v>7.41544296</v>
      </c>
      <c r="U297" s="25">
        <v>7.4154429599999991</v>
      </c>
      <c r="V297" s="25">
        <v>7.41544296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O297">
        <v>14</v>
      </c>
      <c r="AP297" s="23">
        <v>288.33429290182369</v>
      </c>
      <c r="AQ297" s="23">
        <v>9.7109503410799117E-2</v>
      </c>
      <c r="AR297" s="30">
        <v>2</v>
      </c>
      <c r="AS297" s="30">
        <v>2.545454545454545</v>
      </c>
      <c r="AT297" s="30">
        <v>0.54545454545454541</v>
      </c>
      <c r="AU297" s="30">
        <v>0</v>
      </c>
      <c r="AV297" s="30">
        <v>0.39285714285714279</v>
      </c>
      <c r="AW297" s="30">
        <v>0.5</v>
      </c>
      <c r="AX297" s="30">
        <v>0.1071428571428571</v>
      </c>
      <c r="AY297" s="30">
        <v>0</v>
      </c>
      <c r="AZ297" s="27">
        <v>1.1000000000000001</v>
      </c>
      <c r="BA297" s="27">
        <v>3.44</v>
      </c>
      <c r="BB297" s="27">
        <v>2.34</v>
      </c>
      <c r="BC297" s="27">
        <v>2.669090909090909</v>
      </c>
      <c r="BD297">
        <v>2.669090909090909</v>
      </c>
      <c r="BE297">
        <v>5.9831974772727277</v>
      </c>
    </row>
    <row r="298" spans="1:57" s="5" customFormat="1" x14ac:dyDescent="0.3">
      <c r="A298" s="5" t="s">
        <v>19</v>
      </c>
      <c r="B298" s="40" t="s">
        <v>709</v>
      </c>
      <c r="C298" s="41"/>
      <c r="F298" s="5">
        <v>3.53</v>
      </c>
      <c r="G298" s="5" t="s">
        <v>235</v>
      </c>
      <c r="H298" s="42">
        <v>-2</v>
      </c>
      <c r="I298" s="5" t="s">
        <v>1171</v>
      </c>
      <c r="L298" s="5" t="s">
        <v>1103</v>
      </c>
      <c r="N298" s="43">
        <v>0</v>
      </c>
      <c r="R298" s="5" t="s">
        <v>450</v>
      </c>
      <c r="T298" s="43">
        <v>0</v>
      </c>
      <c r="U298" s="43"/>
      <c r="V298" s="43"/>
      <c r="AO298" s="5">
        <v>18</v>
      </c>
      <c r="AP298" s="43">
        <v>0</v>
      </c>
      <c r="AQ298" s="43"/>
      <c r="AR298" s="5">
        <v>1.8666666666666669</v>
      </c>
      <c r="AS298" s="5">
        <v>2.8</v>
      </c>
      <c r="AT298" s="5">
        <v>1.8666666666666669</v>
      </c>
      <c r="AU298" s="5">
        <v>1.8666666666666669</v>
      </c>
      <c r="AV298" s="5">
        <v>0.22222222222222221</v>
      </c>
      <c r="AW298" s="5">
        <v>0.33333333333333331</v>
      </c>
      <c r="AX298" s="5">
        <v>0.22222222222222221</v>
      </c>
      <c r="AY298" s="5">
        <v>0.22222222222222221</v>
      </c>
      <c r="AZ298" s="43">
        <v>1</v>
      </c>
      <c r="BA298" s="43">
        <v>3.44</v>
      </c>
      <c r="BB298" s="43">
        <v>2.44</v>
      </c>
      <c r="BC298" s="43">
        <v>2.68</v>
      </c>
      <c r="BD298" s="5">
        <v>2.68</v>
      </c>
      <c r="BE298" s="5">
        <v>5.9932041966666656</v>
      </c>
    </row>
    <row r="299" spans="1:57" s="5" customFormat="1" x14ac:dyDescent="0.3">
      <c r="A299" s="5" t="s">
        <v>20</v>
      </c>
      <c r="B299" s="40" t="s">
        <v>710</v>
      </c>
      <c r="C299" s="41"/>
      <c r="F299" s="5">
        <v>3.42</v>
      </c>
      <c r="G299" s="5" t="s">
        <v>235</v>
      </c>
      <c r="H299" s="42">
        <v>-2</v>
      </c>
      <c r="I299" s="5" t="s">
        <v>1172</v>
      </c>
      <c r="L299" s="5" t="s">
        <v>1104</v>
      </c>
      <c r="N299" s="43">
        <v>0</v>
      </c>
      <c r="R299" s="5" t="s">
        <v>450</v>
      </c>
      <c r="T299" s="43">
        <v>0</v>
      </c>
      <c r="U299" s="43"/>
      <c r="V299" s="43"/>
      <c r="AO299" s="5">
        <v>18</v>
      </c>
      <c r="AP299" s="43">
        <v>0</v>
      </c>
      <c r="AQ299" s="43"/>
      <c r="AR299" s="5">
        <v>1.8666666666666669</v>
      </c>
      <c r="AS299" s="5">
        <v>2.8</v>
      </c>
      <c r="AT299" s="5">
        <v>1.8666666666666669</v>
      </c>
      <c r="AU299" s="5">
        <v>1.8666666666666669</v>
      </c>
      <c r="AV299" s="5">
        <v>0.22222222222222221</v>
      </c>
      <c r="AW299" s="5">
        <v>0.33333333333333331</v>
      </c>
      <c r="AX299" s="5">
        <v>0.22222222222222221</v>
      </c>
      <c r="AY299" s="5">
        <v>0.22222222222222221</v>
      </c>
      <c r="AZ299" s="43">
        <v>0.95</v>
      </c>
      <c r="BA299" s="43">
        <v>3.44</v>
      </c>
      <c r="BB299" s="43">
        <v>2.4900000000000002</v>
      </c>
      <c r="BC299" s="43">
        <v>2.6733333333333329</v>
      </c>
      <c r="BD299" s="5">
        <v>2.6733333333333329</v>
      </c>
      <c r="BE299" s="5">
        <v>5.9671526619999993</v>
      </c>
    </row>
    <row r="300" spans="1:57" s="5" customFormat="1" x14ac:dyDescent="0.3">
      <c r="A300" s="5" t="s">
        <v>21</v>
      </c>
      <c r="B300" s="40" t="s">
        <v>711</v>
      </c>
      <c r="C300" s="41"/>
      <c r="F300" s="5">
        <v>2.82</v>
      </c>
      <c r="G300" s="5" t="s">
        <v>235</v>
      </c>
      <c r="H300" s="42">
        <v>-2</v>
      </c>
      <c r="I300" s="5" t="s">
        <v>1173</v>
      </c>
      <c r="L300" s="5" t="s">
        <v>1102</v>
      </c>
      <c r="N300" s="43">
        <v>0</v>
      </c>
      <c r="R300" s="5" t="s">
        <v>440</v>
      </c>
      <c r="T300" s="43">
        <v>0</v>
      </c>
      <c r="U300" s="43"/>
      <c r="V300" s="43"/>
      <c r="AO300" s="5">
        <v>18</v>
      </c>
      <c r="AP300" s="43">
        <v>0</v>
      </c>
      <c r="AQ300" s="43"/>
      <c r="AR300" s="5">
        <v>1.8666666666666669</v>
      </c>
      <c r="AS300" s="5">
        <v>2.8</v>
      </c>
      <c r="AT300" s="5">
        <v>1.8666666666666669</v>
      </c>
      <c r="AU300" s="5">
        <v>1.8666666666666669</v>
      </c>
      <c r="AV300" s="5">
        <v>0.22222222222222221</v>
      </c>
      <c r="AW300" s="5">
        <v>0.33333333333333331</v>
      </c>
      <c r="AX300" s="5">
        <v>0.22222222222222221</v>
      </c>
      <c r="AY300" s="5">
        <v>0.22222222222222221</v>
      </c>
      <c r="AZ300" s="43">
        <v>0.89</v>
      </c>
      <c r="BA300" s="43">
        <v>3.44</v>
      </c>
      <c r="BB300" s="43">
        <v>2.5499999999999998</v>
      </c>
      <c r="BC300" s="43">
        <v>2.6653333333333342</v>
      </c>
      <c r="BD300" s="5">
        <v>2.6653333333333329</v>
      </c>
      <c r="BE300" s="5">
        <v>5.9411098053333333</v>
      </c>
    </row>
    <row r="301" spans="1:57" x14ac:dyDescent="0.3">
      <c r="A301" s="2" t="s">
        <v>19</v>
      </c>
      <c r="B301" s="39" t="s">
        <v>709</v>
      </c>
      <c r="C301" s="15"/>
      <c r="D301" s="2"/>
      <c r="E301" s="2"/>
      <c r="F301" s="2">
        <v>3.51</v>
      </c>
      <c r="G301" s="2" t="s">
        <v>235</v>
      </c>
      <c r="H301" s="11">
        <v>-1</v>
      </c>
      <c r="I301" t="s">
        <v>1171</v>
      </c>
      <c r="K301" s="2"/>
      <c r="L301" t="s">
        <v>1103</v>
      </c>
      <c r="M301" s="2"/>
      <c r="N301" s="25">
        <v>0</v>
      </c>
      <c r="O301" s="2"/>
      <c r="P301" s="2"/>
      <c r="Q301" s="2"/>
      <c r="R301" s="2" t="s">
        <v>450</v>
      </c>
      <c r="S301" s="2"/>
      <c r="T301" s="25">
        <v>0</v>
      </c>
      <c r="U301" s="25"/>
      <c r="V301" s="25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O301">
        <v>18</v>
      </c>
      <c r="AP301" s="23">
        <v>0</v>
      </c>
      <c r="AQ301" s="23"/>
      <c r="AR301" s="30">
        <v>1.8666666666666669</v>
      </c>
      <c r="AS301" s="30">
        <v>2.8</v>
      </c>
      <c r="AT301" s="30">
        <v>1.8666666666666669</v>
      </c>
      <c r="AU301" s="30">
        <v>1.8666666666666669</v>
      </c>
      <c r="AV301" s="30">
        <v>0.22222222222222221</v>
      </c>
      <c r="AW301" s="30">
        <v>0.33333333333333331</v>
      </c>
      <c r="AX301" s="30">
        <v>0.22222222222222221</v>
      </c>
      <c r="AY301" s="30">
        <v>0.22222222222222221</v>
      </c>
      <c r="AZ301" s="27">
        <v>1</v>
      </c>
      <c r="BA301" s="27">
        <v>3.44</v>
      </c>
      <c r="BB301" s="27">
        <v>2.44</v>
      </c>
      <c r="BC301" s="27">
        <v>2.68</v>
      </c>
      <c r="BD301">
        <v>2.68</v>
      </c>
      <c r="BE301">
        <v>5.9932041966666656</v>
      </c>
    </row>
    <row r="302" spans="1:57" x14ac:dyDescent="0.3">
      <c r="A302" s="2" t="s">
        <v>20</v>
      </c>
      <c r="B302" s="39" t="s">
        <v>710</v>
      </c>
      <c r="C302" s="15"/>
      <c r="D302" s="2"/>
      <c r="E302" s="2"/>
      <c r="F302" s="2">
        <v>3.48</v>
      </c>
      <c r="G302" s="2" t="s">
        <v>235</v>
      </c>
      <c r="H302" s="11">
        <v>-1</v>
      </c>
      <c r="I302" t="s">
        <v>1172</v>
      </c>
      <c r="K302" s="2"/>
      <c r="L302" t="s">
        <v>1104</v>
      </c>
      <c r="M302" s="2"/>
      <c r="N302" s="25">
        <v>0</v>
      </c>
      <c r="O302" s="2"/>
      <c r="P302" s="2"/>
      <c r="Q302" s="2"/>
      <c r="R302" s="2" t="s">
        <v>450</v>
      </c>
      <c r="S302" s="2"/>
      <c r="T302" s="25">
        <v>0</v>
      </c>
      <c r="U302" s="25"/>
      <c r="V302" s="25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O302">
        <v>18</v>
      </c>
      <c r="AP302" s="23">
        <v>0</v>
      </c>
      <c r="AQ302" s="23"/>
      <c r="AR302" s="30">
        <v>1.8666666666666669</v>
      </c>
      <c r="AS302" s="30">
        <v>2.8</v>
      </c>
      <c r="AT302" s="30">
        <v>1.8666666666666669</v>
      </c>
      <c r="AU302" s="30">
        <v>1.8666666666666669</v>
      </c>
      <c r="AV302" s="30">
        <v>0.22222222222222221</v>
      </c>
      <c r="AW302" s="30">
        <v>0.33333333333333331</v>
      </c>
      <c r="AX302" s="30">
        <v>0.22222222222222221</v>
      </c>
      <c r="AY302" s="30">
        <v>0.22222222222222221</v>
      </c>
      <c r="AZ302" s="27">
        <v>0.95</v>
      </c>
      <c r="BA302" s="27">
        <v>3.44</v>
      </c>
      <c r="BB302" s="27">
        <v>2.4900000000000002</v>
      </c>
      <c r="BC302" s="27">
        <v>2.6733333333333329</v>
      </c>
      <c r="BD302">
        <v>2.6733333333333329</v>
      </c>
      <c r="BE302">
        <v>5.9671526619999993</v>
      </c>
    </row>
    <row r="303" spans="1:57" x14ac:dyDescent="0.3">
      <c r="A303" s="2" t="s">
        <v>21</v>
      </c>
      <c r="B303" s="39" t="s">
        <v>711</v>
      </c>
      <c r="C303" s="15"/>
      <c r="D303" s="2"/>
      <c r="E303" s="2"/>
      <c r="F303" s="2">
        <v>3.08</v>
      </c>
      <c r="G303" s="2" t="s">
        <v>235</v>
      </c>
      <c r="H303" s="11">
        <v>-1</v>
      </c>
      <c r="I303" t="s">
        <v>1173</v>
      </c>
      <c r="K303" s="2"/>
      <c r="L303" t="s">
        <v>1102</v>
      </c>
      <c r="M303" s="2"/>
      <c r="N303" s="25">
        <v>0</v>
      </c>
      <c r="O303" s="2"/>
      <c r="P303" s="2"/>
      <c r="Q303" s="2"/>
      <c r="R303" s="2" t="s">
        <v>440</v>
      </c>
      <c r="S303" s="2"/>
      <c r="T303" s="25">
        <v>0</v>
      </c>
      <c r="U303" s="25"/>
      <c r="V303" s="25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O303">
        <v>18</v>
      </c>
      <c r="AP303" s="23">
        <v>0</v>
      </c>
      <c r="AQ303" s="23"/>
      <c r="AR303" s="30">
        <v>1.8666666666666669</v>
      </c>
      <c r="AS303" s="30">
        <v>2.8</v>
      </c>
      <c r="AT303" s="30">
        <v>1.8666666666666669</v>
      </c>
      <c r="AU303" s="30">
        <v>1.8666666666666669</v>
      </c>
      <c r="AV303" s="30">
        <v>0.22222222222222221</v>
      </c>
      <c r="AW303" s="30">
        <v>0.33333333333333331</v>
      </c>
      <c r="AX303" s="30">
        <v>0.22222222222222221</v>
      </c>
      <c r="AY303" s="30">
        <v>0.22222222222222221</v>
      </c>
      <c r="AZ303" s="27">
        <v>0.89</v>
      </c>
      <c r="BA303" s="27">
        <v>3.44</v>
      </c>
      <c r="BB303" s="27">
        <v>2.5499999999999998</v>
      </c>
      <c r="BC303" s="27">
        <v>2.6653333333333342</v>
      </c>
      <c r="BD303">
        <v>2.6653333333333329</v>
      </c>
      <c r="BE303">
        <v>5.9411098053333333</v>
      </c>
    </row>
    <row r="304" spans="1:57" x14ac:dyDescent="0.3">
      <c r="A304" s="2" t="s">
        <v>236</v>
      </c>
      <c r="B304" s="15" t="s">
        <v>814</v>
      </c>
      <c r="C304" s="15"/>
      <c r="D304" s="2"/>
      <c r="E304" s="2"/>
      <c r="F304" s="2">
        <v>4.5999999999999996</v>
      </c>
      <c r="G304" s="2" t="s">
        <v>238</v>
      </c>
      <c r="H304" s="11" t="s">
        <v>590</v>
      </c>
      <c r="I304" t="s">
        <v>666</v>
      </c>
      <c r="K304" s="2"/>
      <c r="L304" s="2"/>
      <c r="M304" s="2"/>
      <c r="N304" s="25">
        <v>8</v>
      </c>
      <c r="O304" s="2"/>
      <c r="P304" s="2"/>
      <c r="Q304" s="2"/>
      <c r="R304" s="2"/>
      <c r="S304" s="2"/>
      <c r="T304" s="25">
        <v>7.5714817599999993</v>
      </c>
      <c r="U304" s="25">
        <v>7.4441355800000002</v>
      </c>
      <c r="V304" s="25">
        <v>14.785262019999999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O304">
        <v>12</v>
      </c>
      <c r="AP304" s="23">
        <v>583.54908217201648</v>
      </c>
      <c r="AQ304" s="23">
        <v>0.1645105834845636</v>
      </c>
      <c r="AR304" s="30">
        <v>1.8</v>
      </c>
      <c r="AS304" s="30">
        <v>2.4</v>
      </c>
      <c r="AT304" s="30">
        <v>0.6</v>
      </c>
      <c r="AU304" s="30">
        <v>2.8</v>
      </c>
      <c r="AV304" s="30">
        <v>0.23684210526315791</v>
      </c>
      <c r="AW304" s="30">
        <v>0.31578947368421051</v>
      </c>
      <c r="AX304" s="30">
        <v>7.8947368421052627E-2</v>
      </c>
      <c r="AY304" s="30">
        <v>0.36842105263157893</v>
      </c>
      <c r="AZ304" s="27">
        <v>0.93</v>
      </c>
      <c r="BA304" s="27">
        <v>3.44</v>
      </c>
      <c r="BB304" s="27">
        <v>2.5099999999999998</v>
      </c>
      <c r="BC304" s="27">
        <v>2.5499999999999998</v>
      </c>
      <c r="BD304">
        <v>2.5499999999999998</v>
      </c>
      <c r="BE304">
        <v>5.8797175109999991</v>
      </c>
    </row>
    <row r="305" spans="1:57" x14ac:dyDescent="0.3">
      <c r="A305" s="2" t="s">
        <v>237</v>
      </c>
      <c r="B305" s="15" t="s">
        <v>815</v>
      </c>
      <c r="C305" s="15"/>
      <c r="D305" s="2"/>
      <c r="E305" s="2"/>
      <c r="F305" s="2">
        <v>4.5</v>
      </c>
      <c r="G305" s="2" t="s">
        <v>238</v>
      </c>
      <c r="H305" s="11" t="s">
        <v>567</v>
      </c>
      <c r="I305">
        <v>-1</v>
      </c>
      <c r="K305" s="2"/>
      <c r="L305" s="2"/>
      <c r="M305" s="2"/>
      <c r="N305" s="25">
        <v>1</v>
      </c>
      <c r="O305" s="2"/>
      <c r="P305" s="2"/>
      <c r="Q305" s="2"/>
      <c r="R305" s="2"/>
      <c r="S305" s="2"/>
      <c r="T305" s="25">
        <v>3.9948813699999999</v>
      </c>
      <c r="U305" s="25">
        <v>3.9948813699999999</v>
      </c>
      <c r="V305" s="25">
        <v>3.9948813699999999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O305">
        <v>12</v>
      </c>
      <c r="AP305" s="23">
        <v>63.754620030366901</v>
      </c>
      <c r="AQ305" s="23">
        <v>0.18822165349404149</v>
      </c>
      <c r="AR305" s="30">
        <v>1.8</v>
      </c>
      <c r="AS305" s="30">
        <v>2.4</v>
      </c>
      <c r="AT305" s="30">
        <v>0.6</v>
      </c>
      <c r="AU305" s="30">
        <v>2.8</v>
      </c>
      <c r="AV305" s="30">
        <v>0.23684210526315791</v>
      </c>
      <c r="AW305" s="30">
        <v>0.31578947368421051</v>
      </c>
      <c r="AX305" s="30">
        <v>7.8947368421052627E-2</v>
      </c>
      <c r="AY305" s="30">
        <v>0.36842105263157893</v>
      </c>
      <c r="AZ305" s="27">
        <v>0.82</v>
      </c>
      <c r="BA305" s="27">
        <v>3.44</v>
      </c>
      <c r="BB305" s="27">
        <v>2.62</v>
      </c>
      <c r="BC305" s="27">
        <v>2.528</v>
      </c>
      <c r="BD305">
        <v>2.528</v>
      </c>
      <c r="BE305">
        <v>5.7952294759999994</v>
      </c>
    </row>
    <row r="306" spans="1:57" x14ac:dyDescent="0.3">
      <c r="A306" s="2" t="s">
        <v>239</v>
      </c>
      <c r="B306" s="15" t="s">
        <v>816</v>
      </c>
      <c r="C306" s="15"/>
      <c r="D306" s="2"/>
      <c r="E306" s="2"/>
      <c r="F306" s="2">
        <v>4.4000000000000004</v>
      </c>
      <c r="G306" s="2" t="s">
        <v>238</v>
      </c>
      <c r="H306" s="11" t="s">
        <v>594</v>
      </c>
      <c r="I306" t="s">
        <v>667</v>
      </c>
      <c r="K306" s="2"/>
      <c r="L306" s="2"/>
      <c r="M306" s="2"/>
      <c r="N306" s="25">
        <v>16</v>
      </c>
      <c r="O306" s="2"/>
      <c r="P306" s="2"/>
      <c r="Q306" s="2"/>
      <c r="R306" s="2"/>
      <c r="S306" s="2"/>
      <c r="T306" s="25">
        <v>7.4248940299999999</v>
      </c>
      <c r="U306" s="25">
        <v>7.4248940300000008</v>
      </c>
      <c r="V306" s="25">
        <v>48.809404000000001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O306">
        <v>14</v>
      </c>
      <c r="AP306" s="23">
        <v>2333.5692942103669</v>
      </c>
      <c r="AQ306" s="23">
        <v>9.5990292876988306E-2</v>
      </c>
      <c r="AR306" s="30">
        <v>2</v>
      </c>
      <c r="AS306" s="30">
        <v>2.545454545454545</v>
      </c>
      <c r="AT306" s="30">
        <v>0.54545454545454541</v>
      </c>
      <c r="AU306" s="30">
        <v>2.545454545454545</v>
      </c>
      <c r="AV306" s="30">
        <v>0.26190476190476192</v>
      </c>
      <c r="AW306" s="30">
        <v>0.33333333333333331</v>
      </c>
      <c r="AX306" s="30">
        <v>7.1428571428571425E-2</v>
      </c>
      <c r="AY306" s="30">
        <v>0.33333333333333331</v>
      </c>
      <c r="AZ306" s="27">
        <v>1</v>
      </c>
      <c r="BA306" s="27">
        <v>3.44</v>
      </c>
      <c r="BB306" s="27">
        <v>2.44</v>
      </c>
      <c r="BC306" s="27">
        <v>2.643636363636364</v>
      </c>
      <c r="BD306">
        <v>2.643636363636364</v>
      </c>
      <c r="BE306">
        <v>6.0715871381818181</v>
      </c>
    </row>
    <row r="307" spans="1:57" x14ac:dyDescent="0.3">
      <c r="A307" s="2" t="s">
        <v>48</v>
      </c>
      <c r="B307" s="15" t="s">
        <v>728</v>
      </c>
      <c r="C307" s="15"/>
      <c r="D307" s="2"/>
      <c r="E307" s="2"/>
      <c r="F307" s="2">
        <v>4.0999999999999996</v>
      </c>
      <c r="G307" s="2" t="s">
        <v>238</v>
      </c>
      <c r="H307" s="11" t="s">
        <v>556</v>
      </c>
      <c r="I307" t="s">
        <v>634</v>
      </c>
      <c r="K307" s="2"/>
      <c r="L307" s="2"/>
      <c r="M307" s="2"/>
      <c r="N307" s="25">
        <v>2</v>
      </c>
      <c r="O307" s="2"/>
      <c r="P307" s="2"/>
      <c r="Q307" s="2"/>
      <c r="R307" s="2"/>
      <c r="S307" s="2"/>
      <c r="T307" s="25">
        <v>7.4836094600000003</v>
      </c>
      <c r="U307" s="25">
        <v>7.4836094600000003</v>
      </c>
      <c r="V307" s="25">
        <v>7.4836094600000003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O307">
        <v>14</v>
      </c>
      <c r="AP307" s="23">
        <v>296.35915518228359</v>
      </c>
      <c r="AQ307" s="23">
        <v>9.4479956196318104E-2</v>
      </c>
      <c r="AR307" s="30">
        <v>1.8181818181818179</v>
      </c>
      <c r="AS307" s="30">
        <v>2.545454545454545</v>
      </c>
      <c r="AT307" s="30">
        <v>0.72727272727272729</v>
      </c>
      <c r="AU307" s="30">
        <v>0</v>
      </c>
      <c r="AV307" s="30">
        <v>0.35714285714285721</v>
      </c>
      <c r="AW307" s="30">
        <v>0.5</v>
      </c>
      <c r="AX307" s="30">
        <v>0.1428571428571429</v>
      </c>
      <c r="AY307" s="30">
        <v>0</v>
      </c>
      <c r="AZ307" s="27">
        <v>1</v>
      </c>
      <c r="BA307" s="27">
        <v>3.44</v>
      </c>
      <c r="BB307" s="27">
        <v>2.44</v>
      </c>
      <c r="BC307" s="27">
        <v>2.6618181818181821</v>
      </c>
      <c r="BD307">
        <v>2.6618181818181821</v>
      </c>
      <c r="BE307">
        <v>6.0537295018181814</v>
      </c>
    </row>
    <row r="308" spans="1:57" x14ac:dyDescent="0.3">
      <c r="A308" s="2" t="s">
        <v>46</v>
      </c>
      <c r="B308" s="15" t="s">
        <v>726</v>
      </c>
      <c r="C308" s="15"/>
      <c r="D308" s="2"/>
      <c r="E308" s="2"/>
      <c r="F308" s="2">
        <v>3.31</v>
      </c>
      <c r="G308" s="2" t="s">
        <v>240</v>
      </c>
      <c r="H308" s="11" t="s">
        <v>555</v>
      </c>
      <c r="I308" t="s">
        <v>633</v>
      </c>
      <c r="K308" s="2"/>
      <c r="L308" s="2"/>
      <c r="M308" s="2"/>
      <c r="N308" s="25">
        <v>2</v>
      </c>
      <c r="O308" s="2"/>
      <c r="P308" s="2"/>
      <c r="Q308" s="2"/>
      <c r="R308" s="2"/>
      <c r="S308" s="2"/>
      <c r="T308" s="25">
        <v>7.41544296</v>
      </c>
      <c r="U308" s="25">
        <v>7.4154429599999991</v>
      </c>
      <c r="V308" s="25">
        <v>7.41544296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O308">
        <v>14</v>
      </c>
      <c r="AP308" s="23">
        <v>288.33429290182369</v>
      </c>
      <c r="AQ308" s="23">
        <v>9.7109503410799117E-2</v>
      </c>
      <c r="AR308" s="30">
        <v>2</v>
      </c>
      <c r="AS308" s="30">
        <v>2.545454545454545</v>
      </c>
      <c r="AT308" s="30">
        <v>0.54545454545454541</v>
      </c>
      <c r="AU308" s="30">
        <v>0</v>
      </c>
      <c r="AV308" s="30">
        <v>0.39285714285714279</v>
      </c>
      <c r="AW308" s="30">
        <v>0.5</v>
      </c>
      <c r="AX308" s="30">
        <v>0.1071428571428571</v>
      </c>
      <c r="AY308" s="30">
        <v>0</v>
      </c>
      <c r="AZ308" s="27">
        <v>1.1000000000000001</v>
      </c>
      <c r="BA308" s="27">
        <v>3.44</v>
      </c>
      <c r="BB308" s="27">
        <v>2.34</v>
      </c>
      <c r="BC308" s="27">
        <v>2.669090909090909</v>
      </c>
      <c r="BD308">
        <v>2.669090909090909</v>
      </c>
      <c r="BE308">
        <v>5.9831974772727277</v>
      </c>
    </row>
    <row r="309" spans="1:57" x14ac:dyDescent="0.3">
      <c r="A309" s="2" t="s">
        <v>220</v>
      </c>
      <c r="B309" s="15" t="s">
        <v>811</v>
      </c>
      <c r="C309" s="15"/>
      <c r="D309" s="2"/>
      <c r="E309" s="2"/>
      <c r="F309" s="2">
        <v>4.5</v>
      </c>
      <c r="G309" s="2" t="s">
        <v>242</v>
      </c>
      <c r="H309" s="11" t="s">
        <v>592</v>
      </c>
      <c r="I309" t="s">
        <v>665</v>
      </c>
      <c r="K309" s="2"/>
      <c r="L309" t="s">
        <v>1105</v>
      </c>
      <c r="M309" s="2"/>
      <c r="N309" s="25">
        <v>1</v>
      </c>
      <c r="O309" s="2"/>
      <c r="P309" s="2"/>
      <c r="Q309" s="2"/>
      <c r="R309" s="2"/>
      <c r="S309" s="2"/>
      <c r="T309" s="25">
        <v>5.81978595</v>
      </c>
      <c r="U309" s="25">
        <v>5.81978595</v>
      </c>
      <c r="V309" s="25">
        <v>11.88463337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O309">
        <v>30</v>
      </c>
      <c r="AP309" s="23">
        <v>348.60249769877402</v>
      </c>
      <c r="AQ309" s="23">
        <v>8.6057903193576313E-2</v>
      </c>
      <c r="AR309" s="30">
        <v>2</v>
      </c>
      <c r="AS309" s="30">
        <v>2.5</v>
      </c>
      <c r="AT309" s="30">
        <v>0.5</v>
      </c>
      <c r="AU309" s="30">
        <v>2.333333333333333</v>
      </c>
      <c r="AV309" s="30">
        <v>0.27272727272727282</v>
      </c>
      <c r="AW309" s="30">
        <v>0.34090909090909088</v>
      </c>
      <c r="AX309" s="30">
        <v>6.8181818181818191E-2</v>
      </c>
      <c r="AY309" s="30">
        <v>0.31818181818181818</v>
      </c>
      <c r="AZ309" s="27">
        <v>0.89</v>
      </c>
      <c r="BA309" s="27">
        <v>3.44</v>
      </c>
      <c r="BB309" s="27">
        <v>2.5499999999999998</v>
      </c>
      <c r="BC309" s="27">
        <v>2.5854166666666671</v>
      </c>
      <c r="BD309">
        <v>2.5854166666666671</v>
      </c>
      <c r="BE309">
        <v>5.9262421145833333</v>
      </c>
    </row>
    <row r="310" spans="1:57" x14ac:dyDescent="0.3">
      <c r="A310" s="2" t="s">
        <v>241</v>
      </c>
      <c r="B310" s="15" t="s">
        <v>817</v>
      </c>
      <c r="C310" s="15"/>
      <c r="D310" s="2"/>
      <c r="E310" s="2"/>
      <c r="F310" s="2">
        <v>4.2</v>
      </c>
      <c r="G310" s="2" t="s">
        <v>242</v>
      </c>
      <c r="H310" s="11">
        <v>-1</v>
      </c>
      <c r="I310" t="s">
        <v>668</v>
      </c>
      <c r="J310" t="s">
        <v>1174</v>
      </c>
      <c r="K310" s="2"/>
      <c r="L310" s="2"/>
      <c r="M310" s="2"/>
      <c r="N310" s="25">
        <v>0</v>
      </c>
      <c r="O310" s="2">
        <v>-1</v>
      </c>
      <c r="P310" s="2"/>
      <c r="Q310" s="2"/>
      <c r="R310" s="2"/>
      <c r="S310" s="2"/>
      <c r="T310" s="25">
        <v>0</v>
      </c>
      <c r="U310" s="25"/>
      <c r="V310" s="25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O310">
        <v>30</v>
      </c>
      <c r="AP310" s="23">
        <v>0</v>
      </c>
      <c r="AQ310" s="23"/>
      <c r="AR310" s="30">
        <v>1.916666666666667</v>
      </c>
      <c r="AS310" s="30">
        <v>2.5</v>
      </c>
      <c r="AT310" s="30">
        <v>0.58333333333333337</v>
      </c>
      <c r="AU310" s="30">
        <v>1.166666666666667</v>
      </c>
      <c r="AV310" s="30">
        <v>0.3108108108108108</v>
      </c>
      <c r="AW310" s="30">
        <v>0.40540540540540537</v>
      </c>
      <c r="AX310" s="30">
        <v>9.45945945945946E-2</v>
      </c>
      <c r="AY310" s="30">
        <v>0.1891891891891892</v>
      </c>
      <c r="AZ310" s="27">
        <v>0.89</v>
      </c>
      <c r="BA310" s="27">
        <v>3.44</v>
      </c>
      <c r="BB310" s="27">
        <v>2.5499999999999998</v>
      </c>
      <c r="BC310" s="27">
        <v>2.59375</v>
      </c>
      <c r="BD310">
        <v>2.59375</v>
      </c>
      <c r="BE310">
        <v>5.9180573645833334</v>
      </c>
    </row>
    <row r="311" spans="1:57" x14ac:dyDescent="0.3">
      <c r="A311" s="2" t="s">
        <v>38</v>
      </c>
      <c r="B311" s="15" t="s">
        <v>718</v>
      </c>
      <c r="C311" s="15"/>
      <c r="D311" s="2"/>
      <c r="E311" s="2"/>
      <c r="F311" s="2">
        <v>3.9</v>
      </c>
      <c r="G311" s="2" t="s">
        <v>242</v>
      </c>
      <c r="H311" s="11" t="s">
        <v>549</v>
      </c>
      <c r="I311" t="s">
        <v>630</v>
      </c>
      <c r="K311" s="2"/>
      <c r="L311" t="s">
        <v>1106</v>
      </c>
      <c r="M311" s="2"/>
      <c r="N311" s="25">
        <v>1</v>
      </c>
      <c r="O311" s="2"/>
      <c r="P311" s="2"/>
      <c r="Q311" s="2"/>
      <c r="R311" s="2"/>
      <c r="S311" s="2"/>
      <c r="T311" s="25">
        <v>5.8532381300000003</v>
      </c>
      <c r="U311" s="25">
        <v>5.8532371599999999</v>
      </c>
      <c r="V311" s="25">
        <v>11.912811489999999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O311">
        <v>30</v>
      </c>
      <c r="AP311" s="23">
        <v>353.45760058531442</v>
      </c>
      <c r="AQ311" s="23">
        <v>8.487580957467307E-2</v>
      </c>
      <c r="AR311" s="30">
        <v>1.833333333333333</v>
      </c>
      <c r="AS311" s="30">
        <v>2.5</v>
      </c>
      <c r="AT311" s="30">
        <v>0.66666666666666663</v>
      </c>
      <c r="AU311" s="30">
        <v>0</v>
      </c>
      <c r="AV311" s="30">
        <v>0.36666666666666659</v>
      </c>
      <c r="AW311" s="30">
        <v>0.5</v>
      </c>
      <c r="AX311" s="30">
        <v>0.1333333333333333</v>
      </c>
      <c r="AY311" s="30">
        <v>0</v>
      </c>
      <c r="AZ311" s="27">
        <v>0.89</v>
      </c>
      <c r="BA311" s="27">
        <v>3.44</v>
      </c>
      <c r="BB311" s="27">
        <v>2.5499999999999998</v>
      </c>
      <c r="BC311" s="27">
        <v>2.6020833333333329</v>
      </c>
      <c r="BD311">
        <v>2.6020833333333329</v>
      </c>
      <c r="BE311">
        <v>5.9098726145833336</v>
      </c>
    </row>
    <row r="312" spans="1:57" x14ac:dyDescent="0.3">
      <c r="A312" s="2" t="s">
        <v>244</v>
      </c>
      <c r="B312" s="15" t="s">
        <v>818</v>
      </c>
      <c r="C312" s="15"/>
      <c r="D312" s="2"/>
      <c r="E312" s="2"/>
      <c r="F312" s="2">
        <v>3.03</v>
      </c>
      <c r="G312" s="2" t="s">
        <v>243</v>
      </c>
      <c r="H312" s="11" t="s">
        <v>595</v>
      </c>
      <c r="I312" t="s">
        <v>669</v>
      </c>
      <c r="K312" s="2"/>
      <c r="L312" s="2"/>
      <c r="M312" s="2"/>
      <c r="N312" s="25">
        <v>40</v>
      </c>
      <c r="O312" s="2"/>
      <c r="P312" s="2"/>
      <c r="Q312" s="2"/>
      <c r="R312" s="2"/>
      <c r="S312" s="2"/>
      <c r="T312" s="25">
        <v>10.442762460000001</v>
      </c>
      <c r="U312" s="25">
        <v>9.9768317300000007</v>
      </c>
      <c r="V312" s="25">
        <v>10.791803529999999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O312">
        <v>2</v>
      </c>
      <c r="AP312" s="23">
        <v>1118.3380703947059</v>
      </c>
      <c r="AQ312" s="23">
        <v>7.1534719346328615E-2</v>
      </c>
      <c r="AR312" s="30">
        <v>2</v>
      </c>
      <c r="AS312" s="30">
        <v>2</v>
      </c>
      <c r="AT312" s="30">
        <v>5</v>
      </c>
      <c r="AU312" s="30">
        <v>0</v>
      </c>
      <c r="AV312" s="30">
        <v>0.22222222222222221</v>
      </c>
      <c r="AW312" s="30">
        <v>0.22222222222222221</v>
      </c>
      <c r="AX312" s="30">
        <v>0.55555555555555558</v>
      </c>
      <c r="AY312" s="30">
        <v>0</v>
      </c>
      <c r="AZ312" s="27">
        <v>1.65</v>
      </c>
      <c r="BA312" s="27">
        <v>3.44</v>
      </c>
      <c r="BB312" s="27">
        <v>1.79</v>
      </c>
      <c r="BC312" s="27">
        <v>2.5449999999999999</v>
      </c>
      <c r="BD312">
        <v>2.5449999999999999</v>
      </c>
      <c r="BE312">
        <v>5.9633393249999997</v>
      </c>
    </row>
    <row r="313" spans="1:57" x14ac:dyDescent="0.3">
      <c r="A313" s="2" t="s">
        <v>244</v>
      </c>
      <c r="B313" s="15" t="s">
        <v>818</v>
      </c>
      <c r="C313" s="15"/>
      <c r="D313" s="2" t="s">
        <v>892</v>
      </c>
      <c r="E313" s="2">
        <v>1</v>
      </c>
      <c r="F313" s="2">
        <v>2.96</v>
      </c>
      <c r="G313" s="2" t="s">
        <v>243</v>
      </c>
      <c r="H313" s="11" t="s">
        <v>595</v>
      </c>
      <c r="I313" t="s">
        <v>669</v>
      </c>
      <c r="K313" s="2"/>
      <c r="L313" s="2"/>
      <c r="M313" s="2"/>
      <c r="N313" s="25">
        <v>40</v>
      </c>
      <c r="O313" s="2"/>
      <c r="P313" s="2"/>
      <c r="Q313" s="2"/>
      <c r="R313" s="2"/>
      <c r="S313" s="2"/>
      <c r="T313" s="25">
        <v>10.442762460000001</v>
      </c>
      <c r="U313" s="25">
        <v>9.9768317300000007</v>
      </c>
      <c r="V313" s="25">
        <v>10.791803529999999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O313">
        <v>2</v>
      </c>
      <c r="AP313" s="23">
        <v>1118.3380703947059</v>
      </c>
      <c r="AQ313" s="23">
        <v>7.1534719346328615E-2</v>
      </c>
      <c r="AR313" s="30">
        <v>2</v>
      </c>
      <c r="AS313" s="30">
        <v>2</v>
      </c>
      <c r="AT313" s="30">
        <v>5</v>
      </c>
      <c r="AU313" s="30">
        <v>0</v>
      </c>
      <c r="AV313" s="30">
        <v>0.22222222222222221</v>
      </c>
      <c r="AW313" s="30">
        <v>0.22222222222222221</v>
      </c>
      <c r="AX313" s="30">
        <v>0.55555555555555558</v>
      </c>
      <c r="AY313" s="30">
        <v>0</v>
      </c>
      <c r="AZ313" s="27">
        <v>1.65</v>
      </c>
      <c r="BA313" s="27">
        <v>3.44</v>
      </c>
      <c r="BB313" s="27">
        <v>1.79</v>
      </c>
      <c r="BC313" s="27">
        <v>2.5449999999999999</v>
      </c>
      <c r="BD313">
        <v>2.5449999999999999</v>
      </c>
      <c r="BE313">
        <v>5.9633393249999997</v>
      </c>
    </row>
    <row r="314" spans="1:57" x14ac:dyDescent="0.3">
      <c r="A314" s="2" t="s">
        <v>244</v>
      </c>
      <c r="B314" s="15" t="s">
        <v>818</v>
      </c>
      <c r="C314" s="15"/>
      <c r="D314" s="2" t="s">
        <v>892</v>
      </c>
      <c r="E314" s="2">
        <v>3</v>
      </c>
      <c r="F314" s="2">
        <v>3.14</v>
      </c>
      <c r="G314" s="2" t="s">
        <v>243</v>
      </c>
      <c r="H314" s="11" t="s">
        <v>595</v>
      </c>
      <c r="I314" t="s">
        <v>669</v>
      </c>
      <c r="K314" s="2"/>
      <c r="L314" s="2"/>
      <c r="M314" s="2"/>
      <c r="N314" s="25">
        <v>40</v>
      </c>
      <c r="O314" s="2"/>
      <c r="P314" s="2"/>
      <c r="Q314" s="2"/>
      <c r="R314" s="2"/>
      <c r="S314" s="2"/>
      <c r="T314" s="25">
        <v>10.442762460000001</v>
      </c>
      <c r="U314" s="25">
        <v>9.9768317300000007</v>
      </c>
      <c r="V314" s="25">
        <v>10.791803529999999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O314">
        <v>2</v>
      </c>
      <c r="AP314" s="23">
        <v>1118.3380703947059</v>
      </c>
      <c r="AQ314" s="23">
        <v>7.1534719346328615E-2</v>
      </c>
      <c r="AR314" s="30">
        <v>2</v>
      </c>
      <c r="AS314" s="30">
        <v>2</v>
      </c>
      <c r="AT314" s="30">
        <v>5</v>
      </c>
      <c r="AU314" s="30">
        <v>0</v>
      </c>
      <c r="AV314" s="30">
        <v>0.22222222222222221</v>
      </c>
      <c r="AW314" s="30">
        <v>0.22222222222222221</v>
      </c>
      <c r="AX314" s="30">
        <v>0.55555555555555558</v>
      </c>
      <c r="AY314" s="30">
        <v>0</v>
      </c>
      <c r="AZ314" s="27">
        <v>1.65</v>
      </c>
      <c r="BA314" s="27">
        <v>3.44</v>
      </c>
      <c r="BB314" s="27">
        <v>1.79</v>
      </c>
      <c r="BC314" s="27">
        <v>2.5449999999999999</v>
      </c>
      <c r="BD314">
        <v>2.5449999999999999</v>
      </c>
      <c r="BE314">
        <v>5.9633393249999997</v>
      </c>
    </row>
    <row r="315" spans="1:57" x14ac:dyDescent="0.3">
      <c r="A315" s="2" t="s">
        <v>246</v>
      </c>
      <c r="B315" s="15" t="s">
        <v>819</v>
      </c>
      <c r="C315" s="15"/>
      <c r="D315" s="2"/>
      <c r="E315" s="2"/>
      <c r="F315" s="2">
        <v>2.3199999999999998</v>
      </c>
      <c r="G315" s="2" t="s">
        <v>245</v>
      </c>
      <c r="H315" s="11" t="s">
        <v>596</v>
      </c>
      <c r="I315" t="s">
        <v>670</v>
      </c>
      <c r="J315" t="s">
        <v>1177</v>
      </c>
      <c r="K315" s="2"/>
      <c r="L315" s="2"/>
      <c r="M315" s="2"/>
      <c r="N315" s="25">
        <v>1</v>
      </c>
      <c r="O315" s="2"/>
      <c r="P315" s="2"/>
      <c r="Q315" s="2"/>
      <c r="R315" s="2"/>
      <c r="S315" s="2"/>
      <c r="T315" s="25">
        <v>4.2561477500000002</v>
      </c>
      <c r="U315" s="25">
        <v>4.2561477500000002</v>
      </c>
      <c r="V315" s="25">
        <v>5.9211799999999997</v>
      </c>
      <c r="W315" s="2" t="s">
        <v>522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O315">
        <v>0</v>
      </c>
      <c r="AP315" s="23">
        <v>92.890714642371009</v>
      </c>
      <c r="AQ315" s="23">
        <v>0</v>
      </c>
      <c r="AR315" s="30">
        <v>2</v>
      </c>
      <c r="AS315" s="30">
        <v>2</v>
      </c>
      <c r="AT315" s="30">
        <v>5</v>
      </c>
      <c r="AU315" s="30">
        <v>0</v>
      </c>
      <c r="AV315" s="30">
        <v>0.22222222222222221</v>
      </c>
      <c r="AW315" s="30">
        <v>0.22222222222222221</v>
      </c>
      <c r="AX315" s="30">
        <v>0.55555555555555558</v>
      </c>
      <c r="AY315" s="30">
        <v>0</v>
      </c>
      <c r="AZ315" s="27">
        <v>1.69</v>
      </c>
      <c r="BA315" s="27">
        <v>2.58</v>
      </c>
      <c r="BB315" s="27">
        <v>0.89000000000000012</v>
      </c>
      <c r="BC315" s="27">
        <v>2.1349999999999998</v>
      </c>
      <c r="BD315">
        <v>2.1349999999999998</v>
      </c>
      <c r="BE315">
        <v>5.1777336280000004</v>
      </c>
    </row>
    <row r="316" spans="1:57" s="5" customFormat="1" x14ac:dyDescent="0.3">
      <c r="A316" s="5" t="s">
        <v>247</v>
      </c>
      <c r="B316" s="48" t="s">
        <v>944</v>
      </c>
      <c r="C316" s="41"/>
      <c r="F316" s="5">
        <v>2.41</v>
      </c>
      <c r="G316" s="5" t="s">
        <v>245</v>
      </c>
      <c r="H316" s="42">
        <v>-2</v>
      </c>
      <c r="I316" s="5">
        <v>-1</v>
      </c>
      <c r="N316" s="43">
        <v>0</v>
      </c>
      <c r="O316" s="5">
        <v>-1</v>
      </c>
      <c r="T316" s="43">
        <v>0</v>
      </c>
      <c r="U316" s="43"/>
      <c r="V316" s="43"/>
      <c r="AO316" s="5">
        <v>0</v>
      </c>
      <c r="AP316" s="43">
        <v>0</v>
      </c>
      <c r="AQ316" s="43"/>
      <c r="AR316" s="5">
        <v>2</v>
      </c>
      <c r="AS316" s="5">
        <v>0</v>
      </c>
      <c r="AT316" s="5">
        <v>10</v>
      </c>
      <c r="AU316" s="5">
        <v>0</v>
      </c>
      <c r="AV316" s="5">
        <v>0.16666666666666671</v>
      </c>
      <c r="AW316" s="5">
        <v>0</v>
      </c>
      <c r="AX316" s="5">
        <v>0.83333333333333337</v>
      </c>
      <c r="AY316" s="5">
        <v>0</v>
      </c>
      <c r="AZ316" s="43">
        <v>1.65</v>
      </c>
      <c r="BA316" s="43">
        <v>1.69</v>
      </c>
      <c r="BB316" s="43">
        <v>4.0000000000000042E-2</v>
      </c>
      <c r="BC316" s="43">
        <v>1.6859999999999999</v>
      </c>
      <c r="BD316" s="5">
        <v>1.6859999999999999</v>
      </c>
      <c r="BE316" s="5">
        <v>4.1619288499999998</v>
      </c>
    </row>
    <row r="317" spans="1:57" s="5" customFormat="1" x14ac:dyDescent="0.3">
      <c r="A317" s="5" t="s">
        <v>252</v>
      </c>
      <c r="B317" s="48" t="s">
        <v>945</v>
      </c>
      <c r="C317" s="41"/>
      <c r="F317" s="5">
        <v>2.54</v>
      </c>
      <c r="G317" s="5" t="s">
        <v>245</v>
      </c>
      <c r="H317" s="42">
        <v>-2</v>
      </c>
      <c r="I317" s="5">
        <v>-1</v>
      </c>
      <c r="N317" s="43">
        <v>0</v>
      </c>
      <c r="O317" s="5">
        <v>-1</v>
      </c>
      <c r="T317" s="43">
        <v>0</v>
      </c>
      <c r="U317" s="43"/>
      <c r="V317" s="43"/>
      <c r="AO317" s="5">
        <v>0</v>
      </c>
      <c r="AP317" s="43">
        <v>0</v>
      </c>
      <c r="AQ317" s="43"/>
      <c r="AR317" s="5">
        <v>2</v>
      </c>
      <c r="AS317" s="5">
        <v>0</v>
      </c>
      <c r="AT317" s="5">
        <v>10</v>
      </c>
      <c r="AU317" s="5">
        <v>0</v>
      </c>
      <c r="AV317" s="5">
        <v>0.16666666666666671</v>
      </c>
      <c r="AW317" s="5">
        <v>0</v>
      </c>
      <c r="AX317" s="5">
        <v>0.83333333333333348</v>
      </c>
      <c r="AY317" s="5">
        <v>0</v>
      </c>
      <c r="AZ317" s="43">
        <v>1.65</v>
      </c>
      <c r="BA317" s="43">
        <v>1.69</v>
      </c>
      <c r="BB317" s="43">
        <v>4.0000000000000042E-2</v>
      </c>
      <c r="BC317" s="43">
        <v>1.6779999999999999</v>
      </c>
      <c r="BD317" s="5">
        <v>1.6779999999999999</v>
      </c>
      <c r="BE317" s="5">
        <v>4.2119665499999996</v>
      </c>
    </row>
    <row r="318" spans="1:57" s="5" customFormat="1" x14ac:dyDescent="0.3">
      <c r="A318" s="5" t="s">
        <v>251</v>
      </c>
      <c r="B318" s="48" t="s">
        <v>946</v>
      </c>
      <c r="C318" s="41"/>
      <c r="F318" s="5">
        <v>2.68</v>
      </c>
      <c r="G318" s="5" t="s">
        <v>245</v>
      </c>
      <c r="H318" s="42">
        <v>-2</v>
      </c>
      <c r="I318" s="5">
        <v>-1</v>
      </c>
      <c r="N318" s="43">
        <v>0</v>
      </c>
      <c r="O318" s="5">
        <v>-1</v>
      </c>
      <c r="T318" s="43">
        <v>0</v>
      </c>
      <c r="U318" s="43"/>
      <c r="V318" s="43"/>
      <c r="AO318" s="5">
        <v>0</v>
      </c>
      <c r="AP318" s="43">
        <v>0</v>
      </c>
      <c r="AQ318" s="43"/>
      <c r="AR318" s="5">
        <v>2</v>
      </c>
      <c r="AS318" s="5">
        <v>0</v>
      </c>
      <c r="AT318" s="5">
        <v>10</v>
      </c>
      <c r="AU318" s="5">
        <v>0</v>
      </c>
      <c r="AV318" s="5">
        <v>0.16666666666666671</v>
      </c>
      <c r="AW318" s="5">
        <v>0</v>
      </c>
      <c r="AX318" s="5">
        <v>0.83333333333333337</v>
      </c>
      <c r="AY318" s="5">
        <v>0</v>
      </c>
      <c r="AZ318" s="43">
        <v>1.65</v>
      </c>
      <c r="BA318" s="43">
        <v>1.69</v>
      </c>
      <c r="BB318" s="43">
        <v>4.0000000000000042E-2</v>
      </c>
      <c r="BC318" s="43">
        <v>1.67</v>
      </c>
      <c r="BD318" s="5">
        <v>1.67</v>
      </c>
      <c r="BE318" s="5">
        <v>4.2620042500000004</v>
      </c>
    </row>
    <row r="319" spans="1:57" s="5" customFormat="1" x14ac:dyDescent="0.3">
      <c r="A319" s="5" t="s">
        <v>250</v>
      </c>
      <c r="B319" s="48" t="s">
        <v>947</v>
      </c>
      <c r="C319" s="41"/>
      <c r="F319" s="5">
        <v>2.91</v>
      </c>
      <c r="G319" s="5" t="s">
        <v>245</v>
      </c>
      <c r="H319" s="42">
        <v>-2</v>
      </c>
      <c r="I319" s="5">
        <v>-1</v>
      </c>
      <c r="N319" s="43">
        <v>0</v>
      </c>
      <c r="O319" s="5">
        <v>-1</v>
      </c>
      <c r="T319" s="43">
        <v>0</v>
      </c>
      <c r="U319" s="43"/>
      <c r="V319" s="43"/>
      <c r="AO319" s="5">
        <v>0</v>
      </c>
      <c r="AP319" s="43">
        <v>0</v>
      </c>
      <c r="AQ319" s="43"/>
      <c r="AR319" s="5">
        <v>2</v>
      </c>
      <c r="AS319" s="5">
        <v>0</v>
      </c>
      <c r="AT319" s="5">
        <v>10</v>
      </c>
      <c r="AU319" s="5">
        <v>0</v>
      </c>
      <c r="AV319" s="5">
        <v>0.16666666666666671</v>
      </c>
      <c r="AW319" s="5">
        <v>0</v>
      </c>
      <c r="AX319" s="5">
        <v>0.83333333333333348</v>
      </c>
      <c r="AY319" s="5">
        <v>0</v>
      </c>
      <c r="AZ319" s="43">
        <v>1.65</v>
      </c>
      <c r="BA319" s="43">
        <v>1.69</v>
      </c>
      <c r="BB319" s="43">
        <v>4.0000000000000042E-2</v>
      </c>
      <c r="BC319" s="43">
        <v>1.6619999999999999</v>
      </c>
      <c r="BD319" s="5">
        <v>1.6619999999999999</v>
      </c>
      <c r="BE319" s="5">
        <v>4.3120419500000002</v>
      </c>
    </row>
    <row r="320" spans="1:57" s="5" customFormat="1" x14ac:dyDescent="0.3">
      <c r="A320" s="5" t="s">
        <v>249</v>
      </c>
      <c r="B320" s="48" t="s">
        <v>948</v>
      </c>
      <c r="C320" s="41"/>
      <c r="F320" s="5">
        <v>3.36</v>
      </c>
      <c r="G320" s="5" t="s">
        <v>245</v>
      </c>
      <c r="H320" s="42">
        <v>-2</v>
      </c>
      <c r="I320" s="5">
        <v>-1</v>
      </c>
      <c r="N320" s="43">
        <v>0</v>
      </c>
      <c r="O320" s="5">
        <v>-1</v>
      </c>
      <c r="T320" s="43">
        <v>0</v>
      </c>
      <c r="U320" s="43"/>
      <c r="V320" s="43"/>
      <c r="AO320" s="5">
        <v>0</v>
      </c>
      <c r="AP320" s="43">
        <v>0</v>
      </c>
      <c r="AQ320" s="43"/>
      <c r="AR320" s="5">
        <v>2</v>
      </c>
      <c r="AS320" s="5">
        <v>0</v>
      </c>
      <c r="AT320" s="5">
        <v>10</v>
      </c>
      <c r="AU320" s="5">
        <v>0</v>
      </c>
      <c r="AV320" s="5">
        <v>0.16666666666666671</v>
      </c>
      <c r="AW320" s="5">
        <v>0</v>
      </c>
      <c r="AX320" s="5">
        <v>0.83333333333333337</v>
      </c>
      <c r="AY320" s="5">
        <v>0</v>
      </c>
      <c r="AZ320" s="43">
        <v>1.65</v>
      </c>
      <c r="BA320" s="43">
        <v>1.69</v>
      </c>
      <c r="BB320" s="43">
        <v>4.0000000000000042E-2</v>
      </c>
      <c r="BC320" s="43">
        <v>1.6539999999999999</v>
      </c>
      <c r="BD320" s="5">
        <v>1.6539999999999999</v>
      </c>
      <c r="BE320" s="5">
        <v>4.3620796500000001</v>
      </c>
    </row>
    <row r="321" spans="1:57" x14ac:dyDescent="0.3">
      <c r="A321" s="2" t="s">
        <v>248</v>
      </c>
      <c r="B321" s="15" t="s">
        <v>820</v>
      </c>
      <c r="C321" s="15"/>
      <c r="D321" s="2"/>
      <c r="E321" s="2"/>
      <c r="F321" s="2">
        <v>3.6</v>
      </c>
      <c r="G321" s="2" t="s">
        <v>245</v>
      </c>
      <c r="H321" s="11" t="s">
        <v>597</v>
      </c>
      <c r="I321" t="s">
        <v>671</v>
      </c>
      <c r="J321" t="s">
        <v>1176</v>
      </c>
      <c r="K321" s="2"/>
      <c r="L321" s="2"/>
      <c r="M321" s="2"/>
      <c r="N321" s="25">
        <v>50</v>
      </c>
      <c r="O321" s="2"/>
      <c r="P321" s="2"/>
      <c r="Q321" s="2"/>
      <c r="R321" s="2"/>
      <c r="S321" s="2"/>
      <c r="T321" s="25">
        <v>12.345150759999999</v>
      </c>
      <c r="U321" s="25">
        <v>15.34169717</v>
      </c>
      <c r="V321" s="25">
        <v>13.410947439999999</v>
      </c>
      <c r="W321" s="2" t="s">
        <v>1175</v>
      </c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O321">
        <v>0</v>
      </c>
      <c r="AP321" s="23">
        <v>2502.9167389596269</v>
      </c>
      <c r="AQ321" s="23">
        <v>0</v>
      </c>
      <c r="AR321" s="30">
        <v>2</v>
      </c>
      <c r="AS321" s="30">
        <v>2</v>
      </c>
      <c r="AT321" s="30">
        <v>5</v>
      </c>
      <c r="AU321" s="30">
        <v>0</v>
      </c>
      <c r="AV321" s="30">
        <v>0.22222222222222221</v>
      </c>
      <c r="AW321" s="30">
        <v>0.22222222222222221</v>
      </c>
      <c r="AX321" s="30">
        <v>0.55555555555555558</v>
      </c>
      <c r="AY321" s="30">
        <v>0</v>
      </c>
      <c r="AZ321" s="27">
        <v>1.65</v>
      </c>
      <c r="BA321" s="27">
        <v>2.58</v>
      </c>
      <c r="BB321" s="27">
        <v>0.93000000000000016</v>
      </c>
      <c r="BC321" s="27">
        <v>2.1150000000000002</v>
      </c>
      <c r="BD321">
        <v>2.1150000000000002</v>
      </c>
      <c r="BE321">
        <v>5.3028278780000004</v>
      </c>
    </row>
    <row r="322" spans="1:57" x14ac:dyDescent="0.3">
      <c r="A322" s="2" t="s">
        <v>15</v>
      </c>
      <c r="B322" s="15" t="s">
        <v>704</v>
      </c>
      <c r="C322" s="15"/>
      <c r="D322" s="2"/>
      <c r="E322" s="2"/>
      <c r="F322" s="2">
        <v>4.49</v>
      </c>
      <c r="G322" s="2" t="s">
        <v>253</v>
      </c>
      <c r="H322" s="11" t="s">
        <v>537</v>
      </c>
      <c r="I322" t="s">
        <v>618</v>
      </c>
      <c r="K322" s="2"/>
      <c r="L322" s="2"/>
      <c r="M322" s="2"/>
      <c r="N322" s="25">
        <v>4</v>
      </c>
      <c r="O322" s="2"/>
      <c r="P322" s="2"/>
      <c r="Q322" s="2"/>
      <c r="R322" s="2"/>
      <c r="S322" s="2"/>
      <c r="T322" s="25">
        <v>5.63450966</v>
      </c>
      <c r="U322" s="25">
        <v>7.6422105</v>
      </c>
      <c r="V322" s="25">
        <v>11.066420430000001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O322">
        <v>12</v>
      </c>
      <c r="AP322" s="23">
        <v>476.5212686940929</v>
      </c>
      <c r="AQ322" s="23">
        <v>0.1007300264509579</v>
      </c>
      <c r="AR322" s="30">
        <v>2</v>
      </c>
      <c r="AS322" s="30">
        <v>2.666666666666667</v>
      </c>
      <c r="AT322" s="30">
        <v>0.66666666666666663</v>
      </c>
      <c r="AU322" s="30">
        <v>3.1111111111111112</v>
      </c>
      <c r="AV322" s="30">
        <v>0.23684210526315791</v>
      </c>
      <c r="AW322" s="30">
        <v>0.31578947368421051</v>
      </c>
      <c r="AX322" s="30">
        <v>7.8947368421052627E-2</v>
      </c>
      <c r="AY322" s="30">
        <v>0.36842105263157893</v>
      </c>
      <c r="AZ322" s="27">
        <v>0.95</v>
      </c>
      <c r="BA322" s="27">
        <v>3.44</v>
      </c>
      <c r="BB322" s="27">
        <v>2.4900000000000002</v>
      </c>
      <c r="BC322" s="27">
        <v>2.7322222222222221</v>
      </c>
      <c r="BD322">
        <v>2.7322222222222221</v>
      </c>
      <c r="BE322">
        <v>6.2204042916666662</v>
      </c>
    </row>
    <row r="323" spans="1:57" x14ac:dyDescent="0.3">
      <c r="A323" s="2" t="s">
        <v>254</v>
      </c>
      <c r="B323" s="15" t="s">
        <v>821</v>
      </c>
      <c r="C323" s="15"/>
      <c r="D323" s="2"/>
      <c r="E323" s="2"/>
      <c r="F323" s="2">
        <v>4.8099999999999996</v>
      </c>
      <c r="G323" s="2" t="s">
        <v>253</v>
      </c>
      <c r="H323" s="11" t="s">
        <v>598</v>
      </c>
      <c r="I323">
        <v>-1</v>
      </c>
      <c r="K323" s="2"/>
      <c r="L323" s="2"/>
      <c r="M323" s="2"/>
      <c r="N323" s="25">
        <v>4</v>
      </c>
      <c r="O323" s="2"/>
      <c r="P323" s="2"/>
      <c r="Q323" s="2"/>
      <c r="R323" s="2"/>
      <c r="S323" s="2"/>
      <c r="T323" s="25">
        <v>5.8119930000000002</v>
      </c>
      <c r="U323" s="25">
        <v>10.228956</v>
      </c>
      <c r="V323" s="25">
        <v>17.904929589999998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O323">
        <v>18</v>
      </c>
      <c r="AP323" s="23">
        <v>882.26177591634428</v>
      </c>
      <c r="AQ323" s="23">
        <v>8.1608431834438916E-2</v>
      </c>
      <c r="AR323" s="30">
        <v>2</v>
      </c>
      <c r="AS323" s="30">
        <v>2.4</v>
      </c>
      <c r="AT323" s="30">
        <v>0.4</v>
      </c>
      <c r="AU323" s="30">
        <v>1.8666666666666669</v>
      </c>
      <c r="AV323" s="30">
        <v>0.3</v>
      </c>
      <c r="AW323" s="30">
        <v>0.36</v>
      </c>
      <c r="AX323" s="30">
        <v>0.06</v>
      </c>
      <c r="AY323" s="30">
        <v>0.28000000000000003</v>
      </c>
      <c r="AZ323" s="27">
        <v>0.95</v>
      </c>
      <c r="BA323" s="27">
        <v>3.44</v>
      </c>
      <c r="BB323" s="27">
        <v>2.4900000000000002</v>
      </c>
      <c r="BC323" s="27">
        <v>2.5173333333333332</v>
      </c>
      <c r="BD323">
        <v>2.5173333333333341</v>
      </c>
      <c r="BE323">
        <v>5.8148519500000004</v>
      </c>
    </row>
    <row r="324" spans="1:57" x14ac:dyDescent="0.3">
      <c r="A324" s="2" t="s">
        <v>221</v>
      </c>
      <c r="B324" s="15" t="s">
        <v>812</v>
      </c>
      <c r="C324" s="15"/>
      <c r="D324" s="2"/>
      <c r="E324" s="2"/>
      <c r="F324" s="2">
        <v>4.75</v>
      </c>
      <c r="G324" s="2" t="s">
        <v>253</v>
      </c>
      <c r="H324" s="11" t="s">
        <v>593</v>
      </c>
      <c r="I324">
        <v>-1</v>
      </c>
      <c r="K324" s="2"/>
      <c r="L324" s="2"/>
      <c r="M324" s="2"/>
      <c r="N324" s="25">
        <v>1</v>
      </c>
      <c r="O324" s="2"/>
      <c r="P324" s="2"/>
      <c r="Q324" s="2"/>
      <c r="R324" s="2"/>
      <c r="S324" s="2"/>
      <c r="T324" s="25">
        <v>5.6694849300000003</v>
      </c>
      <c r="U324" s="25">
        <v>5.6694842000000003</v>
      </c>
      <c r="V324" s="25">
        <v>11.54266629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O324">
        <v>30</v>
      </c>
      <c r="AP324" s="23">
        <v>321.30962315738361</v>
      </c>
      <c r="AQ324" s="23">
        <v>9.3367885173191417E-2</v>
      </c>
      <c r="AR324" s="30">
        <v>2</v>
      </c>
      <c r="AS324" s="30">
        <v>2.5</v>
      </c>
      <c r="AT324" s="30">
        <v>0.5</v>
      </c>
      <c r="AU324" s="30">
        <v>2.333333333333333</v>
      </c>
      <c r="AV324" s="30">
        <v>0.27272727272727282</v>
      </c>
      <c r="AW324" s="30">
        <v>0.34090909090909088</v>
      </c>
      <c r="AX324" s="30">
        <v>6.8181818181818191E-2</v>
      </c>
      <c r="AY324" s="30">
        <v>0.31818181818181818</v>
      </c>
      <c r="AZ324" s="27">
        <v>0.95</v>
      </c>
      <c r="BA324" s="27">
        <v>3.44</v>
      </c>
      <c r="BB324" s="27">
        <v>2.4900000000000002</v>
      </c>
      <c r="BC324" s="27">
        <v>2.5979166666666669</v>
      </c>
      <c r="BD324">
        <v>2.597916666666666</v>
      </c>
      <c r="BE324">
        <v>5.966934078125</v>
      </c>
    </row>
    <row r="325" spans="1:57" x14ac:dyDescent="0.3">
      <c r="A325" s="2" t="s">
        <v>255</v>
      </c>
      <c r="B325" s="15" t="s">
        <v>822</v>
      </c>
      <c r="C325" s="15"/>
      <c r="D325" s="2"/>
      <c r="E325" s="2"/>
      <c r="F325" s="2">
        <v>1.55</v>
      </c>
      <c r="G325" s="2" t="s">
        <v>256</v>
      </c>
      <c r="H325" s="11" t="s">
        <v>599</v>
      </c>
      <c r="I325" t="s">
        <v>672</v>
      </c>
      <c r="K325" s="2"/>
      <c r="L325" s="2"/>
      <c r="M325" s="2"/>
      <c r="N325" s="25">
        <v>2</v>
      </c>
      <c r="O325" s="2"/>
      <c r="P325" s="2"/>
      <c r="Q325" s="2"/>
      <c r="R325" s="2"/>
      <c r="S325" s="2"/>
      <c r="T325" s="25">
        <v>6.8866614799999999</v>
      </c>
      <c r="U325" s="25">
        <v>6.8866614799999999</v>
      </c>
      <c r="V325" s="25">
        <v>6.8866614799999999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O325">
        <v>8</v>
      </c>
      <c r="AP325" s="23">
        <v>222.33131811857061</v>
      </c>
      <c r="AQ325" s="23">
        <v>7.1964670274059672E-2</v>
      </c>
      <c r="AR325" s="30">
        <v>1.857142857142857</v>
      </c>
      <c r="AS325" s="30">
        <v>3.1428571428571428</v>
      </c>
      <c r="AT325" s="30">
        <v>4.2857142857142856</v>
      </c>
      <c r="AU325" s="30">
        <v>4</v>
      </c>
      <c r="AV325" s="30">
        <v>0.1397849462365591</v>
      </c>
      <c r="AW325" s="30">
        <v>0.23655913978494619</v>
      </c>
      <c r="AX325" s="30">
        <v>0.32258064516129031</v>
      </c>
      <c r="AY325" s="30">
        <v>0.30107526881720431</v>
      </c>
      <c r="AZ325" s="27">
        <v>1.9</v>
      </c>
      <c r="BA325" s="27">
        <v>3.44</v>
      </c>
      <c r="BB325" s="27">
        <v>1.54</v>
      </c>
      <c r="BC325" s="27">
        <v>2.8142857142857141</v>
      </c>
      <c r="BD325">
        <v>2.8142857142857141</v>
      </c>
      <c r="BE325">
        <v>6.1238972471428568</v>
      </c>
    </row>
    <row r="326" spans="1:57" x14ac:dyDescent="0.3">
      <c r="A326" s="2" t="s">
        <v>0</v>
      </c>
      <c r="B326" s="15" t="s">
        <v>689</v>
      </c>
      <c r="C326" s="15"/>
      <c r="D326" s="2"/>
      <c r="E326" s="2"/>
      <c r="F326" s="2">
        <v>3.3</v>
      </c>
      <c r="G326" s="2" t="s">
        <v>257</v>
      </c>
      <c r="H326" s="11" t="s">
        <v>527</v>
      </c>
      <c r="I326" t="s">
        <v>610</v>
      </c>
      <c r="K326" s="2"/>
      <c r="L326" s="2"/>
      <c r="M326" s="2"/>
      <c r="N326" s="25">
        <v>4</v>
      </c>
      <c r="O326" s="2"/>
      <c r="P326" s="2"/>
      <c r="Q326" s="2"/>
      <c r="R326" s="2"/>
      <c r="S326" s="2"/>
      <c r="T326" s="25">
        <v>6.6040679999999998</v>
      </c>
      <c r="U326" s="25">
        <v>7.9389519999999996</v>
      </c>
      <c r="V326" s="25">
        <v>33.703336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O326">
        <v>34</v>
      </c>
      <c r="AP326" s="23">
        <v>1767.0449718798691</v>
      </c>
      <c r="AQ326" s="23">
        <v>7.6964651247849417E-2</v>
      </c>
      <c r="AR326" s="30">
        <v>1.62962962962963</v>
      </c>
      <c r="AS326" s="30">
        <v>2.518518518518519</v>
      </c>
      <c r="AT326" s="30">
        <v>0.88888888888888884</v>
      </c>
      <c r="AU326" s="30">
        <v>0</v>
      </c>
      <c r="AV326" s="30">
        <v>0.32352941176470579</v>
      </c>
      <c r="AW326" s="30">
        <v>0.5</v>
      </c>
      <c r="AX326" s="30">
        <v>0.1764705882352941</v>
      </c>
      <c r="AY326" s="30">
        <v>0</v>
      </c>
      <c r="AZ326" s="27">
        <v>0.82</v>
      </c>
      <c r="BA326" s="27">
        <v>3.44</v>
      </c>
      <c r="BB326" s="27">
        <v>2.62</v>
      </c>
      <c r="BC326" s="27">
        <v>2.642962962962963</v>
      </c>
      <c r="BD326">
        <v>2.642962962962963</v>
      </c>
      <c r="BE326">
        <v>5.9587362692592576</v>
      </c>
    </row>
    <row r="327" spans="1:57" x14ac:dyDescent="0.3">
      <c r="A327" s="2" t="s">
        <v>215</v>
      </c>
      <c r="B327" s="15" t="s">
        <v>738</v>
      </c>
      <c r="C327" s="15"/>
      <c r="D327" s="2"/>
      <c r="E327" s="2"/>
      <c r="F327" s="2">
        <v>4.13</v>
      </c>
      <c r="G327" s="2" t="s">
        <v>258</v>
      </c>
      <c r="H327" s="11" t="s">
        <v>591</v>
      </c>
      <c r="I327" t="s">
        <v>640</v>
      </c>
      <c r="K327" s="2"/>
      <c r="L327" s="2"/>
      <c r="M327" s="2"/>
      <c r="N327" s="25">
        <v>1</v>
      </c>
      <c r="O327" s="2"/>
      <c r="P327" s="2"/>
      <c r="Q327" s="2"/>
      <c r="R327" s="2"/>
      <c r="S327" s="2"/>
      <c r="T327" s="25">
        <v>3.950634</v>
      </c>
      <c r="U327" s="25">
        <v>3.950634</v>
      </c>
      <c r="V327" s="25">
        <v>15.513552000000001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O327">
        <v>20</v>
      </c>
      <c r="AP327" s="23">
        <v>242.1279024923125</v>
      </c>
      <c r="AQ327" s="23">
        <v>8.2600971611006269E-2</v>
      </c>
      <c r="AR327" s="30">
        <v>1.9375</v>
      </c>
      <c r="AS327" s="30">
        <v>2.5</v>
      </c>
      <c r="AT327" s="30">
        <v>0.5625</v>
      </c>
      <c r="AU327" s="30">
        <v>2.625</v>
      </c>
      <c r="AV327" s="30">
        <v>0.25409836065573771</v>
      </c>
      <c r="AW327" s="30">
        <v>0.32786885245901642</v>
      </c>
      <c r="AX327" s="30">
        <v>7.3770491803278687E-2</v>
      </c>
      <c r="AY327" s="30">
        <v>0.34426229508196721</v>
      </c>
      <c r="AZ327" s="27">
        <v>0.79</v>
      </c>
      <c r="BA327" s="27">
        <v>3.44</v>
      </c>
      <c r="BB327" s="27">
        <v>2.65</v>
      </c>
      <c r="BC327" s="27">
        <v>2.6056249999999999</v>
      </c>
      <c r="BD327">
        <v>2.6056249999999999</v>
      </c>
      <c r="BE327">
        <v>5.9703320286696879</v>
      </c>
    </row>
    <row r="328" spans="1:57" x14ac:dyDescent="0.3">
      <c r="A328" s="2" t="s">
        <v>259</v>
      </c>
      <c r="B328" s="19" t="s">
        <v>738</v>
      </c>
      <c r="C328" s="15"/>
      <c r="D328" s="2" t="s">
        <v>680</v>
      </c>
      <c r="E328" s="2">
        <v>0.3</v>
      </c>
      <c r="F328" s="2">
        <v>2.17</v>
      </c>
      <c r="G328" s="2" t="s">
        <v>258</v>
      </c>
      <c r="H328" s="11" t="s">
        <v>591</v>
      </c>
      <c r="I328" t="s">
        <v>640</v>
      </c>
      <c r="K328" s="2"/>
      <c r="L328" s="2"/>
      <c r="M328" s="2"/>
      <c r="N328" s="25">
        <v>1</v>
      </c>
      <c r="O328" s="2"/>
      <c r="P328" s="2"/>
      <c r="Q328" s="2"/>
      <c r="R328" s="2"/>
      <c r="S328" s="2"/>
      <c r="T328" s="25">
        <v>3.950634</v>
      </c>
      <c r="U328" s="25">
        <v>3.950634</v>
      </c>
      <c r="V328" s="25">
        <v>15.513552000000001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O328">
        <v>20</v>
      </c>
      <c r="AP328" s="23">
        <v>242.1279024923125</v>
      </c>
      <c r="AQ328" s="23">
        <v>8.2600971611006269E-2</v>
      </c>
      <c r="AR328" s="30">
        <v>1.9375</v>
      </c>
      <c r="AS328" s="30">
        <v>2.5</v>
      </c>
      <c r="AT328" s="30">
        <v>0.5625</v>
      </c>
      <c r="AU328" s="30">
        <v>2.625</v>
      </c>
      <c r="AV328" s="30">
        <v>0.25409836065573771</v>
      </c>
      <c r="AW328" s="30">
        <v>0.32786885245901642</v>
      </c>
      <c r="AX328" s="30">
        <v>7.3770491803278687E-2</v>
      </c>
      <c r="AY328" s="30">
        <v>0.34426229508196721</v>
      </c>
      <c r="AZ328" s="27">
        <v>0.79</v>
      </c>
      <c r="BA328" s="27">
        <v>3.44</v>
      </c>
      <c r="BB328" s="27">
        <v>2.65</v>
      </c>
      <c r="BC328" s="27">
        <v>2.6056249999999999</v>
      </c>
      <c r="BD328">
        <v>2.6056249999999999</v>
      </c>
      <c r="BE328">
        <v>5.9703320286696879</v>
      </c>
    </row>
    <row r="329" spans="1:57" x14ac:dyDescent="0.3">
      <c r="A329" s="2" t="s">
        <v>4</v>
      </c>
      <c r="B329" s="15" t="s">
        <v>693</v>
      </c>
      <c r="C329" s="15"/>
      <c r="D329" s="2"/>
      <c r="E329" s="2"/>
      <c r="F329" s="2">
        <v>3.35</v>
      </c>
      <c r="G329" s="2" t="s">
        <v>260</v>
      </c>
      <c r="H329" s="11" t="s">
        <v>531</v>
      </c>
      <c r="I329" t="s">
        <v>613</v>
      </c>
      <c r="K329" s="2"/>
      <c r="L329" s="2"/>
      <c r="M329" s="2"/>
      <c r="N329" s="25">
        <v>4</v>
      </c>
      <c r="O329" s="2"/>
      <c r="P329" s="2"/>
      <c r="Q329" s="2"/>
      <c r="R329" s="2"/>
      <c r="S329" s="2"/>
      <c r="T329" s="25">
        <v>7.8084429999999996</v>
      </c>
      <c r="U329" s="25">
        <v>7.8548809999999998</v>
      </c>
      <c r="V329" s="25">
        <v>15.19056011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O329">
        <v>20</v>
      </c>
      <c r="AP329" s="23">
        <v>924.74694800021894</v>
      </c>
      <c r="AQ329" s="23">
        <v>8.6510153045653584E-2</v>
      </c>
      <c r="AR329" s="30">
        <v>1.75</v>
      </c>
      <c r="AS329" s="30">
        <v>2.5</v>
      </c>
      <c r="AT329" s="30">
        <v>0.75</v>
      </c>
      <c r="AU329" s="30">
        <v>0</v>
      </c>
      <c r="AV329" s="30">
        <v>0.35</v>
      </c>
      <c r="AW329" s="30">
        <v>0.5</v>
      </c>
      <c r="AX329" s="30">
        <v>0.15</v>
      </c>
      <c r="AY329" s="30">
        <v>0</v>
      </c>
      <c r="AZ329" s="27">
        <v>0.82</v>
      </c>
      <c r="BA329" s="27">
        <v>3.44</v>
      </c>
      <c r="BB329" s="27">
        <v>2.62</v>
      </c>
      <c r="BC329" s="27">
        <v>2.6262500000000002</v>
      </c>
      <c r="BD329">
        <v>2.6262500000000002</v>
      </c>
      <c r="BE329">
        <v>5.96680968125</v>
      </c>
    </row>
    <row r="330" spans="1:57" x14ac:dyDescent="0.3">
      <c r="A330" s="2" t="s">
        <v>38</v>
      </c>
      <c r="B330" s="15" t="s">
        <v>718</v>
      </c>
      <c r="C330" s="15"/>
      <c r="D330" s="2"/>
      <c r="E330" s="2"/>
      <c r="F330" s="2">
        <v>3.92</v>
      </c>
      <c r="G330" s="2" t="s">
        <v>261</v>
      </c>
      <c r="H330" s="11" t="s">
        <v>549</v>
      </c>
      <c r="I330" t="s">
        <v>630</v>
      </c>
      <c r="K330" s="2"/>
      <c r="L330" s="2"/>
      <c r="M330" s="2"/>
      <c r="N330" s="25">
        <v>1</v>
      </c>
      <c r="O330" s="2"/>
      <c r="P330" s="2"/>
      <c r="Q330" s="2"/>
      <c r="R330" s="2"/>
      <c r="S330" s="2"/>
      <c r="T330" s="25">
        <v>5.8532381300000003</v>
      </c>
      <c r="U330" s="25">
        <v>5.8532371599999999</v>
      </c>
      <c r="V330" s="25">
        <v>11.912811489999999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O330">
        <v>30</v>
      </c>
      <c r="AP330" s="23">
        <v>353.45760058531442</v>
      </c>
      <c r="AQ330" s="23">
        <v>8.487580957467307E-2</v>
      </c>
      <c r="AR330" s="30">
        <v>1.833333333333333</v>
      </c>
      <c r="AS330" s="30">
        <v>2.5</v>
      </c>
      <c r="AT330" s="30">
        <v>0.66666666666666663</v>
      </c>
      <c r="AU330" s="30">
        <v>0</v>
      </c>
      <c r="AV330" s="30">
        <v>0.36666666666666659</v>
      </c>
      <c r="AW330" s="30">
        <v>0.5</v>
      </c>
      <c r="AX330" s="30">
        <v>0.1333333333333333</v>
      </c>
      <c r="AY330" s="30">
        <v>0</v>
      </c>
      <c r="AZ330" s="27">
        <v>0.89</v>
      </c>
      <c r="BA330" s="27">
        <v>3.44</v>
      </c>
      <c r="BB330" s="27">
        <v>2.5499999999999998</v>
      </c>
      <c r="BC330" s="27">
        <v>2.6020833333333329</v>
      </c>
      <c r="BD330">
        <v>2.6020833333333329</v>
      </c>
      <c r="BE330">
        <v>5.9098726145833336</v>
      </c>
    </row>
    <row r="331" spans="1:57" x14ac:dyDescent="0.3">
      <c r="A331" s="2" t="s">
        <v>4</v>
      </c>
      <c r="B331" s="22" t="s">
        <v>693</v>
      </c>
      <c r="C331" s="15"/>
      <c r="D331" s="2"/>
      <c r="E331" s="2"/>
      <c r="F331" s="2">
        <v>3.55</v>
      </c>
      <c r="G331" s="2" t="s">
        <v>263</v>
      </c>
      <c r="H331" s="11">
        <v>-1</v>
      </c>
      <c r="I331">
        <v>-1</v>
      </c>
      <c r="K331" s="2"/>
      <c r="L331" s="2"/>
      <c r="M331" s="2"/>
      <c r="N331" s="25">
        <v>0</v>
      </c>
      <c r="O331" s="2">
        <v>3.8450000000000002</v>
      </c>
      <c r="P331" s="2">
        <v>29.35</v>
      </c>
      <c r="Q331" s="2">
        <v>7.6580000000000004</v>
      </c>
      <c r="R331" s="2" t="s">
        <v>472</v>
      </c>
      <c r="S331" s="2"/>
      <c r="T331" s="25">
        <v>0</v>
      </c>
      <c r="U331" s="25"/>
      <c r="V331" s="25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O331">
        <v>20</v>
      </c>
      <c r="AP331" s="23">
        <v>0</v>
      </c>
      <c r="AQ331" s="23"/>
      <c r="AR331" s="30">
        <v>1.75</v>
      </c>
      <c r="AS331" s="30">
        <v>2.5</v>
      </c>
      <c r="AT331" s="30">
        <v>0.75</v>
      </c>
      <c r="AU331" s="30">
        <v>0</v>
      </c>
      <c r="AV331" s="30">
        <v>0.35</v>
      </c>
      <c r="AW331" s="30">
        <v>0.5</v>
      </c>
      <c r="AX331" s="30">
        <v>0.15</v>
      </c>
      <c r="AY331" s="30">
        <v>0</v>
      </c>
      <c r="AZ331" s="27">
        <v>0.82</v>
      </c>
      <c r="BA331" s="27">
        <v>3.44</v>
      </c>
      <c r="BB331" s="27">
        <v>2.62</v>
      </c>
      <c r="BC331" s="27">
        <v>2.6262500000000002</v>
      </c>
      <c r="BD331">
        <v>2.7466666666666661</v>
      </c>
      <c r="BE331">
        <v>6.2031928980000002</v>
      </c>
    </row>
    <row r="332" spans="1:57" x14ac:dyDescent="0.3">
      <c r="A332" s="2" t="s">
        <v>4</v>
      </c>
      <c r="B332" s="22" t="s">
        <v>693</v>
      </c>
      <c r="C332" s="15"/>
      <c r="D332" s="2" t="s">
        <v>680</v>
      </c>
      <c r="E332" s="2">
        <v>1.37</v>
      </c>
      <c r="F332" s="2">
        <v>3.03</v>
      </c>
      <c r="G332" s="2" t="s">
        <v>263</v>
      </c>
      <c r="H332" s="11">
        <v>-1</v>
      </c>
      <c r="I332">
        <v>-1</v>
      </c>
      <c r="K332" s="2"/>
      <c r="L332" s="2"/>
      <c r="M332" s="2"/>
      <c r="N332" s="25">
        <v>0</v>
      </c>
      <c r="O332" s="2">
        <v>3.8490000000000002</v>
      </c>
      <c r="P332" s="2">
        <v>29.42</v>
      </c>
      <c r="Q332" s="2">
        <v>7.6680000000000001</v>
      </c>
      <c r="R332" s="2" t="s">
        <v>472</v>
      </c>
      <c r="S332" s="2"/>
      <c r="T332" s="25">
        <v>0</v>
      </c>
      <c r="U332" s="25"/>
      <c r="V332" s="25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O332">
        <v>20</v>
      </c>
      <c r="AP332" s="23">
        <v>0</v>
      </c>
      <c r="AQ332" s="23"/>
      <c r="AR332" s="30">
        <v>1.75</v>
      </c>
      <c r="AS332" s="30">
        <v>2.5</v>
      </c>
      <c r="AT332" s="30">
        <v>0.75</v>
      </c>
      <c r="AU332" s="30">
        <v>0</v>
      </c>
      <c r="AV332" s="30">
        <v>0.35</v>
      </c>
      <c r="AW332" s="30">
        <v>0.5</v>
      </c>
      <c r="AX332" s="30">
        <v>0.15</v>
      </c>
      <c r="AY332" s="30">
        <v>0</v>
      </c>
      <c r="AZ332" s="27">
        <v>0.82</v>
      </c>
      <c r="BA332" s="27">
        <v>3.44</v>
      </c>
      <c r="BB332" s="27">
        <v>2.62</v>
      </c>
      <c r="BC332" s="27">
        <v>2.6262500000000002</v>
      </c>
      <c r="BD332">
        <v>2.7466666666666661</v>
      </c>
      <c r="BE332">
        <v>6.2031928980000002</v>
      </c>
    </row>
    <row r="333" spans="1:57" x14ac:dyDescent="0.3">
      <c r="A333" s="2" t="s">
        <v>893</v>
      </c>
      <c r="B333" s="19" t="s">
        <v>949</v>
      </c>
      <c r="C333" s="15"/>
      <c r="D333" s="2" t="s">
        <v>680</v>
      </c>
      <c r="E333" s="2">
        <v>0.41</v>
      </c>
      <c r="F333" s="2">
        <v>2.1800000000000002</v>
      </c>
      <c r="G333" s="2" t="s">
        <v>264</v>
      </c>
      <c r="H333" s="11">
        <v>-1</v>
      </c>
      <c r="I333">
        <v>-1</v>
      </c>
      <c r="J333" t="s">
        <v>1178</v>
      </c>
      <c r="K333" s="2"/>
      <c r="L333" s="2"/>
      <c r="M333" s="2"/>
      <c r="N333" s="25">
        <v>0</v>
      </c>
      <c r="O333" s="2">
        <v>-1</v>
      </c>
      <c r="P333" s="2"/>
      <c r="Q333" s="2"/>
      <c r="R333" s="2"/>
      <c r="S333" s="2"/>
      <c r="T333" s="25">
        <v>0</v>
      </c>
      <c r="U333" s="25"/>
      <c r="V333" s="25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O333">
        <v>20</v>
      </c>
      <c r="AP333" s="23">
        <v>0</v>
      </c>
      <c r="AQ333" s="23"/>
      <c r="AR333" s="30">
        <v>1.9375</v>
      </c>
      <c r="AS333" s="30">
        <v>2.5</v>
      </c>
      <c r="AT333" s="30">
        <v>0.5625</v>
      </c>
      <c r="AU333" s="30">
        <v>2.625</v>
      </c>
      <c r="AV333" s="30">
        <v>0.25409836065573771</v>
      </c>
      <c r="AW333" s="30">
        <v>0.32786885245901642</v>
      </c>
      <c r="AX333" s="30">
        <v>7.3770491803278687E-2</v>
      </c>
      <c r="AY333" s="30">
        <v>0.34426229508196721</v>
      </c>
      <c r="AZ333" s="27">
        <v>0.79</v>
      </c>
      <c r="BA333" s="27">
        <v>3.44</v>
      </c>
      <c r="BB333" s="27">
        <v>2.65</v>
      </c>
      <c r="BC333" s="27">
        <v>2.5975000000000001</v>
      </c>
      <c r="BD333">
        <v>2.5975000000000001</v>
      </c>
      <c r="BE333">
        <v>5.9398049203884389</v>
      </c>
    </row>
    <row r="334" spans="1:57" x14ac:dyDescent="0.3">
      <c r="A334" s="2" t="s">
        <v>4</v>
      </c>
      <c r="B334" s="15" t="s">
        <v>693</v>
      </c>
      <c r="C334" s="15"/>
      <c r="D334" s="2" t="s">
        <v>894</v>
      </c>
      <c r="E334" s="2">
        <v>0.55000000000000004</v>
      </c>
      <c r="F334" s="2">
        <v>2.92</v>
      </c>
      <c r="G334" s="2" t="s">
        <v>265</v>
      </c>
      <c r="H334" s="11" t="s">
        <v>531</v>
      </c>
      <c r="I334" t="s">
        <v>613</v>
      </c>
      <c r="K334" s="2"/>
      <c r="L334" s="2"/>
      <c r="M334" s="2"/>
      <c r="N334" s="25">
        <v>4</v>
      </c>
      <c r="O334" s="2"/>
      <c r="P334" s="2"/>
      <c r="Q334" s="2"/>
      <c r="R334" s="2"/>
      <c r="S334" s="2"/>
      <c r="T334" s="25">
        <v>7.8084429999999996</v>
      </c>
      <c r="U334" s="25">
        <v>7.8548809999999998</v>
      </c>
      <c r="V334" s="25">
        <v>15.19056011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O334">
        <v>20</v>
      </c>
      <c r="AP334" s="23">
        <v>924.74694800021894</v>
      </c>
      <c r="AQ334" s="23">
        <v>8.6510153045653584E-2</v>
      </c>
      <c r="AR334" s="30">
        <v>1.75</v>
      </c>
      <c r="AS334" s="30">
        <v>2.5</v>
      </c>
      <c r="AT334" s="30">
        <v>0.75</v>
      </c>
      <c r="AU334" s="30">
        <v>0</v>
      </c>
      <c r="AV334" s="30">
        <v>0.35</v>
      </c>
      <c r="AW334" s="30">
        <v>0.5</v>
      </c>
      <c r="AX334" s="30">
        <v>0.15</v>
      </c>
      <c r="AY334" s="30">
        <v>0</v>
      </c>
      <c r="AZ334" s="27">
        <v>0.82</v>
      </c>
      <c r="BA334" s="27">
        <v>3.44</v>
      </c>
      <c r="BB334" s="27">
        <v>2.62</v>
      </c>
      <c r="BC334" s="27">
        <v>2.6262500000000002</v>
      </c>
      <c r="BD334">
        <v>2.6262500000000002</v>
      </c>
      <c r="BE334">
        <v>5.96680968125</v>
      </c>
    </row>
    <row r="335" spans="1:57" x14ac:dyDescent="0.3">
      <c r="A335" s="2" t="s">
        <v>4</v>
      </c>
      <c r="B335" s="15" t="s">
        <v>693</v>
      </c>
      <c r="C335" s="15"/>
      <c r="D335" s="2"/>
      <c r="E335" s="2"/>
      <c r="F335" s="2">
        <v>3.55</v>
      </c>
      <c r="G335" s="2" t="s">
        <v>265</v>
      </c>
      <c r="H335" s="11" t="s">
        <v>531</v>
      </c>
      <c r="I335" t="s">
        <v>613</v>
      </c>
      <c r="K335" s="2"/>
      <c r="L335" s="2"/>
      <c r="M335" s="2"/>
      <c r="N335" s="25">
        <v>4</v>
      </c>
      <c r="O335" s="2"/>
      <c r="P335" s="2"/>
      <c r="Q335" s="2"/>
      <c r="R335" s="2"/>
      <c r="S335" s="2"/>
      <c r="T335" s="25">
        <v>7.8084429999999996</v>
      </c>
      <c r="U335" s="25">
        <v>7.8548809999999998</v>
      </c>
      <c r="V335" s="25">
        <v>15.19056011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O335">
        <v>20</v>
      </c>
      <c r="AP335" s="23">
        <v>924.74694800021894</v>
      </c>
      <c r="AQ335" s="23">
        <v>8.6510153045653584E-2</v>
      </c>
      <c r="AR335" s="30">
        <v>1.75</v>
      </c>
      <c r="AS335" s="30">
        <v>2.5</v>
      </c>
      <c r="AT335" s="30">
        <v>0.75</v>
      </c>
      <c r="AU335" s="30">
        <v>0</v>
      </c>
      <c r="AV335" s="30">
        <v>0.35</v>
      </c>
      <c r="AW335" s="30">
        <v>0.5</v>
      </c>
      <c r="AX335" s="30">
        <v>0.15</v>
      </c>
      <c r="AY335" s="30">
        <v>0</v>
      </c>
      <c r="AZ335" s="27">
        <v>0.82</v>
      </c>
      <c r="BA335" s="27">
        <v>3.44</v>
      </c>
      <c r="BB335" s="27">
        <v>2.62</v>
      </c>
      <c r="BC335" s="27">
        <v>2.6262500000000002</v>
      </c>
      <c r="BD335">
        <v>2.6262500000000002</v>
      </c>
      <c r="BE335">
        <v>5.96680968125</v>
      </c>
    </row>
    <row r="336" spans="1:57" x14ac:dyDescent="0.3">
      <c r="A336" s="2" t="s">
        <v>266</v>
      </c>
      <c r="B336" s="15" t="s">
        <v>823</v>
      </c>
      <c r="C336" s="15"/>
      <c r="D336" s="2"/>
      <c r="E336" s="2"/>
      <c r="F336" s="2">
        <v>2.8</v>
      </c>
      <c r="G336" s="2" t="s">
        <v>267</v>
      </c>
      <c r="H336" s="11" t="s">
        <v>600</v>
      </c>
      <c r="I336" t="s">
        <v>673</v>
      </c>
      <c r="K336" s="2"/>
      <c r="L336" s="2"/>
      <c r="M336" s="2"/>
      <c r="N336" s="25">
        <v>1</v>
      </c>
      <c r="O336" s="2">
        <v>3.97</v>
      </c>
      <c r="P336" s="2">
        <v>3.97</v>
      </c>
      <c r="Q336" s="2">
        <v>15.56</v>
      </c>
      <c r="R336" s="2" t="s">
        <v>523</v>
      </c>
      <c r="S336" s="2"/>
      <c r="T336" s="25">
        <v>4.0290549999999996</v>
      </c>
      <c r="U336" s="25">
        <v>4.0290549999999996</v>
      </c>
      <c r="V336" s="25">
        <v>16.069894999999999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O336">
        <v>20</v>
      </c>
      <c r="AP336" s="23">
        <v>260.8671724870714</v>
      </c>
      <c r="AQ336" s="23">
        <v>7.6667369869971663E-2</v>
      </c>
      <c r="AR336" s="30">
        <v>1.75</v>
      </c>
      <c r="AS336" s="30">
        <v>2.5</v>
      </c>
      <c r="AT336" s="30">
        <v>0.75</v>
      </c>
      <c r="AU336" s="30">
        <v>0</v>
      </c>
      <c r="AV336" s="30">
        <v>0.35</v>
      </c>
      <c r="AW336" s="30">
        <v>0.5</v>
      </c>
      <c r="AX336" s="30">
        <v>0.15</v>
      </c>
      <c r="AY336" s="30">
        <v>0</v>
      </c>
      <c r="AZ336" s="27">
        <v>0.79</v>
      </c>
      <c r="BA336" s="27">
        <v>3.44</v>
      </c>
      <c r="BB336" s="27">
        <v>2.65</v>
      </c>
      <c r="BC336" s="27">
        <v>2.6106250000000002</v>
      </c>
      <c r="BD336">
        <v>2.6106250000000002</v>
      </c>
      <c r="BE336">
        <v>5.9030778492946876</v>
      </c>
    </row>
    <row r="337" spans="1:57" x14ac:dyDescent="0.3">
      <c r="A337" s="2" t="s">
        <v>268</v>
      </c>
      <c r="B337" s="15" t="s">
        <v>824</v>
      </c>
      <c r="C337" s="15"/>
      <c r="D337" s="2"/>
      <c r="E337" s="2"/>
      <c r="F337" s="2">
        <v>2.8</v>
      </c>
      <c r="G337" s="2" t="s">
        <v>267</v>
      </c>
      <c r="H337" s="11">
        <v>-1</v>
      </c>
      <c r="I337">
        <v>-1</v>
      </c>
      <c r="K337" s="2"/>
      <c r="L337" s="2"/>
      <c r="M337" s="2"/>
      <c r="N337" s="25">
        <v>0</v>
      </c>
      <c r="O337" s="2">
        <v>3.97</v>
      </c>
      <c r="P337" s="2">
        <v>3.97</v>
      </c>
      <c r="Q337" s="2">
        <v>15.56</v>
      </c>
      <c r="R337" s="2" t="s">
        <v>523</v>
      </c>
      <c r="S337" s="2"/>
      <c r="T337" s="25">
        <v>0</v>
      </c>
      <c r="U337" s="25"/>
      <c r="V337" s="25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O337">
        <v>20</v>
      </c>
      <c r="AP337" s="23">
        <v>0</v>
      </c>
      <c r="AQ337" s="23"/>
      <c r="AR337" s="30">
        <v>1.75</v>
      </c>
      <c r="AS337" s="30">
        <v>2.5</v>
      </c>
      <c r="AT337" s="30">
        <v>0.75</v>
      </c>
      <c r="AU337" s="30">
        <v>0</v>
      </c>
      <c r="AV337" s="30">
        <v>0.35</v>
      </c>
      <c r="AW337" s="30">
        <v>0.5</v>
      </c>
      <c r="AX337" s="30">
        <v>0.15</v>
      </c>
      <c r="AY337" s="30">
        <v>0</v>
      </c>
      <c r="AZ337" s="27">
        <v>0.89</v>
      </c>
      <c r="BA337" s="27">
        <v>3.44</v>
      </c>
      <c r="BB337" s="27">
        <v>2.5499999999999998</v>
      </c>
      <c r="BC337" s="27">
        <v>2.69875</v>
      </c>
      <c r="BD337">
        <v>2.69875</v>
      </c>
      <c r="BE337">
        <v>6.2151871187406877</v>
      </c>
    </row>
    <row r="338" spans="1:57" x14ac:dyDescent="0.3">
      <c r="A338" s="2" t="s">
        <v>270</v>
      </c>
      <c r="B338" s="20" t="s">
        <v>981</v>
      </c>
      <c r="C338" s="15"/>
      <c r="D338" s="2"/>
      <c r="E338" s="2"/>
      <c r="F338" s="2">
        <v>3.29</v>
      </c>
      <c r="G338" s="2" t="s">
        <v>269</v>
      </c>
      <c r="H338" s="11">
        <v>-1</v>
      </c>
      <c r="I338">
        <v>-1</v>
      </c>
      <c r="K338" s="2"/>
      <c r="L338" s="2"/>
      <c r="M338" s="2"/>
      <c r="N338" s="25">
        <v>0</v>
      </c>
      <c r="O338" s="2">
        <v>3.89</v>
      </c>
      <c r="P338" s="2">
        <v>3.89</v>
      </c>
      <c r="Q338" s="2">
        <v>16.43</v>
      </c>
      <c r="R338" s="2" t="s">
        <v>523</v>
      </c>
      <c r="S338" s="2"/>
      <c r="T338" s="25">
        <v>0</v>
      </c>
      <c r="U338" s="25"/>
      <c r="V338" s="25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O338">
        <v>38</v>
      </c>
      <c r="AP338" s="23">
        <v>0</v>
      </c>
      <c r="AQ338" s="23"/>
      <c r="AR338" s="30">
        <v>1.84</v>
      </c>
      <c r="AS338" s="30">
        <v>3.04</v>
      </c>
      <c r="AT338" s="30">
        <v>0.48</v>
      </c>
      <c r="AU338" s="30">
        <v>0</v>
      </c>
      <c r="AV338" s="30">
        <v>0.34328358208955218</v>
      </c>
      <c r="AW338" s="30">
        <v>0.56716417910447758</v>
      </c>
      <c r="AX338" s="30">
        <v>8.9552238805970144E-2</v>
      </c>
      <c r="AY338" s="30">
        <v>0</v>
      </c>
      <c r="AZ338" s="27">
        <v>0.95</v>
      </c>
      <c r="BA338" s="27">
        <v>3.44</v>
      </c>
      <c r="BB338" s="27">
        <v>2.4900000000000002</v>
      </c>
      <c r="BC338" s="27">
        <v>2.9704000000000002</v>
      </c>
      <c r="BD338">
        <v>2.9704000000000002</v>
      </c>
      <c r="BE338">
        <v>6.7075943239940399</v>
      </c>
    </row>
    <row r="339" spans="1:57" x14ac:dyDescent="0.3">
      <c r="A339" s="2" t="s">
        <v>271</v>
      </c>
      <c r="B339" s="20" t="s">
        <v>982</v>
      </c>
      <c r="C339" s="15"/>
      <c r="D339" s="2"/>
      <c r="E339" s="2"/>
      <c r="F339" s="2">
        <v>3.29</v>
      </c>
      <c r="G339" s="2" t="s">
        <v>269</v>
      </c>
      <c r="H339" s="11">
        <v>-1</v>
      </c>
      <c r="I339">
        <v>-1</v>
      </c>
      <c r="K339" s="2"/>
      <c r="L339" s="2"/>
      <c r="M339" s="2"/>
      <c r="N339" s="25">
        <v>0</v>
      </c>
      <c r="O339" s="2">
        <v>3.9</v>
      </c>
      <c r="P339" s="2">
        <v>3.9</v>
      </c>
      <c r="Q339" s="2">
        <v>16.54</v>
      </c>
      <c r="R339" s="2" t="s">
        <v>523</v>
      </c>
      <c r="S339" s="2"/>
      <c r="T339" s="25">
        <v>0</v>
      </c>
      <c r="U339" s="25"/>
      <c r="V339" s="25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O339">
        <v>38</v>
      </c>
      <c r="AP339" s="23">
        <v>0</v>
      </c>
      <c r="AQ339" s="23"/>
      <c r="AR339" s="30">
        <v>1.71875</v>
      </c>
      <c r="AS339" s="30">
        <v>2.53125</v>
      </c>
      <c r="AT339" s="30">
        <v>0.375</v>
      </c>
      <c r="AU339" s="30">
        <v>0</v>
      </c>
      <c r="AV339" s="30">
        <v>0.3716216216216216</v>
      </c>
      <c r="AW339" s="30">
        <v>0.54729729729729726</v>
      </c>
      <c r="AX339" s="30">
        <v>8.1081081081081086E-2</v>
      </c>
      <c r="AY339" s="30">
        <v>0</v>
      </c>
      <c r="AZ339" s="27">
        <v>0.95</v>
      </c>
      <c r="BA339" s="27">
        <v>3.44</v>
      </c>
      <c r="BB339" s="27">
        <v>2.4900000000000002</v>
      </c>
      <c r="BC339" s="27">
        <v>2.8390624999999998</v>
      </c>
      <c r="BD339">
        <v>2.8390624999999998</v>
      </c>
      <c r="BE339">
        <v>6.7833032939095634</v>
      </c>
    </row>
    <row r="340" spans="1:57" x14ac:dyDescent="0.3">
      <c r="A340" s="2" t="s">
        <v>272</v>
      </c>
      <c r="B340" s="20" t="s">
        <v>987</v>
      </c>
      <c r="C340" s="15"/>
      <c r="D340" s="2"/>
      <c r="E340" s="2"/>
      <c r="F340" s="2">
        <v>3.3</v>
      </c>
      <c r="G340" s="2" t="s">
        <v>269</v>
      </c>
      <c r="H340" s="11">
        <v>-1</v>
      </c>
      <c r="I340">
        <v>-1</v>
      </c>
      <c r="K340" s="2"/>
      <c r="L340" s="2"/>
      <c r="M340" s="2"/>
      <c r="N340" s="25">
        <v>0</v>
      </c>
      <c r="O340" s="2">
        <v>3.9</v>
      </c>
      <c r="P340" s="2">
        <v>3.9</v>
      </c>
      <c r="Q340" s="2">
        <v>20.78</v>
      </c>
      <c r="R340" s="2" t="s">
        <v>523</v>
      </c>
      <c r="S340" s="2"/>
      <c r="T340" s="25">
        <v>0</v>
      </c>
      <c r="U340" s="25"/>
      <c r="V340" s="25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O340">
        <v>38</v>
      </c>
      <c r="AP340" s="23">
        <v>0</v>
      </c>
      <c r="AQ340" s="23"/>
      <c r="AR340" s="30">
        <v>1.6857142857142859</v>
      </c>
      <c r="AS340" s="30">
        <v>2.371428571428571</v>
      </c>
      <c r="AT340" s="30">
        <v>0.34285714285714292</v>
      </c>
      <c r="AU340" s="30">
        <v>0</v>
      </c>
      <c r="AV340" s="30">
        <v>0.38311688311688308</v>
      </c>
      <c r="AW340" s="30">
        <v>0.53896103896103897</v>
      </c>
      <c r="AX340" s="30">
        <v>7.792207792207792E-2</v>
      </c>
      <c r="AY340" s="30">
        <v>0</v>
      </c>
      <c r="AZ340" s="27">
        <v>0.95</v>
      </c>
      <c r="BA340" s="27">
        <v>3.44</v>
      </c>
      <c r="BB340" s="27">
        <v>2.4900000000000002</v>
      </c>
      <c r="BC340" s="27">
        <v>2.794285714285714</v>
      </c>
      <c r="BD340">
        <v>2.794285714285714</v>
      </c>
      <c r="BE340">
        <v>6.7908553945945132</v>
      </c>
    </row>
    <row r="341" spans="1:57" x14ac:dyDescent="0.3">
      <c r="A341" s="2" t="s">
        <v>273</v>
      </c>
      <c r="B341" s="20" t="s">
        <v>986</v>
      </c>
      <c r="C341" s="15"/>
      <c r="D341" s="2"/>
      <c r="E341" s="2"/>
      <c r="F341" s="2">
        <v>3.31</v>
      </c>
      <c r="G341" s="2" t="s">
        <v>269</v>
      </c>
      <c r="H341" s="11">
        <v>-1</v>
      </c>
      <c r="I341">
        <v>-1</v>
      </c>
      <c r="K341" s="2"/>
      <c r="L341" s="2"/>
      <c r="M341" s="2"/>
      <c r="N341" s="25">
        <v>0</v>
      </c>
      <c r="O341" s="2">
        <v>3.89</v>
      </c>
      <c r="P341" s="2">
        <v>3.89</v>
      </c>
      <c r="Q341" s="2">
        <v>22.41</v>
      </c>
      <c r="R341" s="2" t="s">
        <v>523</v>
      </c>
      <c r="S341" s="2"/>
      <c r="T341" s="25">
        <v>0</v>
      </c>
      <c r="U341" s="25"/>
      <c r="V341" s="25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O341">
        <v>38</v>
      </c>
      <c r="AP341" s="23">
        <v>0</v>
      </c>
      <c r="AQ341" s="23"/>
      <c r="AR341" s="30">
        <v>1.6578947368421051</v>
      </c>
      <c r="AS341" s="30">
        <v>2.236842105263158</v>
      </c>
      <c r="AT341" s="30">
        <v>0.31578947368421051</v>
      </c>
      <c r="AU341" s="30">
        <v>0</v>
      </c>
      <c r="AV341" s="30">
        <v>0.39374999999999999</v>
      </c>
      <c r="AW341" s="30">
        <v>0.53125</v>
      </c>
      <c r="AX341" s="30">
        <v>7.4999999999999997E-2</v>
      </c>
      <c r="AY341" s="30">
        <v>0</v>
      </c>
      <c r="AZ341" s="27">
        <v>0.95</v>
      </c>
      <c r="BA341" s="27">
        <v>3.44</v>
      </c>
      <c r="BB341" s="27">
        <v>2.4900000000000002</v>
      </c>
      <c r="BC341" s="27">
        <v>2.7565789473684208</v>
      </c>
      <c r="BD341">
        <v>2.7565789473684208</v>
      </c>
      <c r="BE341">
        <v>6.7972150583292086</v>
      </c>
    </row>
    <row r="342" spans="1:57" x14ac:dyDescent="0.3">
      <c r="A342" s="2" t="s">
        <v>274</v>
      </c>
      <c r="B342" s="20" t="s">
        <v>985</v>
      </c>
      <c r="C342" s="15"/>
      <c r="D342" s="2"/>
      <c r="E342" s="2"/>
      <c r="F342" s="2">
        <v>3.32</v>
      </c>
      <c r="G342" s="2" t="s">
        <v>269</v>
      </c>
      <c r="H342" s="11">
        <v>-1</v>
      </c>
      <c r="I342">
        <v>-1</v>
      </c>
      <c r="K342" s="2"/>
      <c r="L342" s="2"/>
      <c r="M342" s="2"/>
      <c r="N342" s="25">
        <v>0</v>
      </c>
      <c r="O342" s="2">
        <v>3.9</v>
      </c>
      <c r="P342" s="2">
        <v>3.9</v>
      </c>
      <c r="Q342" s="2">
        <v>25.55</v>
      </c>
      <c r="R342" s="2" t="s">
        <v>523</v>
      </c>
      <c r="S342" s="2"/>
      <c r="T342" s="25">
        <v>0</v>
      </c>
      <c r="U342" s="25"/>
      <c r="V342" s="25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O342">
        <v>38</v>
      </c>
      <c r="AP342" s="23">
        <v>0</v>
      </c>
      <c r="AQ342" s="23"/>
      <c r="AR342" s="30">
        <v>1.634146341463415</v>
      </c>
      <c r="AS342" s="30">
        <v>2.1219512195121948</v>
      </c>
      <c r="AT342" s="30">
        <v>0.29268292682926828</v>
      </c>
      <c r="AU342" s="30">
        <v>0</v>
      </c>
      <c r="AV342" s="30">
        <v>0.40361445783132532</v>
      </c>
      <c r="AW342" s="30">
        <v>0.52409638554216864</v>
      </c>
      <c r="AX342" s="30">
        <v>7.2289156626506021E-2</v>
      </c>
      <c r="AY342" s="30">
        <v>0</v>
      </c>
      <c r="AZ342" s="27">
        <v>0.95</v>
      </c>
      <c r="BA342" s="27">
        <v>3.44</v>
      </c>
      <c r="BB342" s="27">
        <v>2.4900000000000002</v>
      </c>
      <c r="BC342" s="27">
        <v>2.7243902439024388</v>
      </c>
      <c r="BD342">
        <v>2.7243902439024388</v>
      </c>
      <c r="BE342">
        <v>6.8026440395661458</v>
      </c>
    </row>
    <row r="343" spans="1:57" x14ac:dyDescent="0.3">
      <c r="A343" s="2" t="s">
        <v>275</v>
      </c>
      <c r="B343" s="20" t="s">
        <v>984</v>
      </c>
      <c r="C343" s="15"/>
      <c r="D343" s="2"/>
      <c r="E343" s="2"/>
      <c r="F343" s="2">
        <v>3.32</v>
      </c>
      <c r="G343" s="2" t="s">
        <v>269</v>
      </c>
      <c r="H343" s="11">
        <v>-1</v>
      </c>
      <c r="I343">
        <v>-1</v>
      </c>
      <c r="K343" s="2"/>
      <c r="L343" s="2"/>
      <c r="M343" s="2"/>
      <c r="N343" s="25">
        <v>0</v>
      </c>
      <c r="O343" s="2">
        <v>3.93</v>
      </c>
      <c r="P343" s="2">
        <v>3.93</v>
      </c>
      <c r="Q343" s="2">
        <v>29.52</v>
      </c>
      <c r="R343" s="2" t="s">
        <v>523</v>
      </c>
      <c r="S343" s="2"/>
      <c r="T343" s="25">
        <v>0</v>
      </c>
      <c r="U343" s="25"/>
      <c r="V343" s="25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O343">
        <v>38</v>
      </c>
      <c r="AP343" s="23">
        <v>0</v>
      </c>
      <c r="AQ343" s="23"/>
      <c r="AR343" s="30">
        <v>1.595744680851064</v>
      </c>
      <c r="AS343" s="30">
        <v>1.936170212765957</v>
      </c>
      <c r="AT343" s="30">
        <v>0.25531914893617019</v>
      </c>
      <c r="AU343" s="30">
        <v>0</v>
      </c>
      <c r="AV343" s="30">
        <v>0.42134831460674149</v>
      </c>
      <c r="AW343" s="30">
        <v>0.5112359550561798</v>
      </c>
      <c r="AX343" s="30">
        <v>6.741573033707865E-2</v>
      </c>
      <c r="AY343" s="30">
        <v>0</v>
      </c>
      <c r="AZ343" s="27">
        <v>0.95</v>
      </c>
      <c r="BA343" s="27">
        <v>3.44</v>
      </c>
      <c r="BB343" s="27">
        <v>2.4900000000000002</v>
      </c>
      <c r="BC343" s="27">
        <v>2.6723404255319152</v>
      </c>
      <c r="BD343">
        <v>2.6723404255319152</v>
      </c>
      <c r="BE343">
        <v>6.8114228177365099</v>
      </c>
    </row>
    <row r="344" spans="1:57" x14ac:dyDescent="0.3">
      <c r="A344" s="2" t="s">
        <v>276</v>
      </c>
      <c r="B344" s="20" t="s">
        <v>983</v>
      </c>
      <c r="C344" s="15"/>
      <c r="D344" s="2"/>
      <c r="E344" s="2"/>
      <c r="F344" s="2">
        <v>3.32</v>
      </c>
      <c r="G344" s="2" t="s">
        <v>269</v>
      </c>
      <c r="H344" s="11">
        <v>-1</v>
      </c>
      <c r="I344">
        <v>-1</v>
      </c>
      <c r="K344" s="2"/>
      <c r="L344" s="2"/>
      <c r="M344" s="2"/>
      <c r="N344" s="25">
        <v>0</v>
      </c>
      <c r="O344" s="2">
        <v>3.9</v>
      </c>
      <c r="P344" s="2">
        <v>3.9</v>
      </c>
      <c r="Q344" s="2">
        <v>33.729999999999997</v>
      </c>
      <c r="R344" s="2" t="s">
        <v>523</v>
      </c>
      <c r="S344" s="2"/>
      <c r="T344" s="25">
        <v>0</v>
      </c>
      <c r="U344" s="25"/>
      <c r="V344" s="25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O344">
        <v>38</v>
      </c>
      <c r="AP344" s="23">
        <v>0</v>
      </c>
      <c r="AQ344" s="23"/>
      <c r="AR344" s="30">
        <v>1.5660377358490569</v>
      </c>
      <c r="AS344" s="30">
        <v>1.7924528301886791</v>
      </c>
      <c r="AT344" s="30">
        <v>0.22641509433962259</v>
      </c>
      <c r="AU344" s="30">
        <v>0</v>
      </c>
      <c r="AV344" s="30">
        <v>0.43684210526315792</v>
      </c>
      <c r="AW344" s="30">
        <v>0.5</v>
      </c>
      <c r="AX344" s="30">
        <v>6.3157894736842107E-2</v>
      </c>
      <c r="AY344" s="30">
        <v>0</v>
      </c>
      <c r="AZ344" s="27">
        <v>0.95</v>
      </c>
      <c r="BA344" s="27">
        <v>3.44</v>
      </c>
      <c r="BB344" s="27">
        <v>2.4900000000000002</v>
      </c>
      <c r="BC344" s="27">
        <v>2.6320754716981138</v>
      </c>
      <c r="BD344">
        <v>2.632075471698113</v>
      </c>
      <c r="BE344">
        <v>6.8182139480192454</v>
      </c>
    </row>
    <row r="345" spans="1:57" x14ac:dyDescent="0.3">
      <c r="A345" s="2" t="s">
        <v>277</v>
      </c>
      <c r="B345" s="20" t="s">
        <v>980</v>
      </c>
      <c r="C345" s="15"/>
      <c r="D345" s="2"/>
      <c r="E345" s="2"/>
      <c r="F345" s="2">
        <v>3.22</v>
      </c>
      <c r="G345" s="2" t="s">
        <v>269</v>
      </c>
      <c r="H345" s="11">
        <v>-1</v>
      </c>
      <c r="I345">
        <v>-1</v>
      </c>
      <c r="K345" s="2"/>
      <c r="L345" s="2"/>
      <c r="M345" s="2"/>
      <c r="N345" s="25">
        <v>0</v>
      </c>
      <c r="O345" s="2">
        <v>3.9</v>
      </c>
      <c r="P345" s="2">
        <v>3.9</v>
      </c>
      <c r="Q345" s="2">
        <v>31.44</v>
      </c>
      <c r="R345" s="2" t="s">
        <v>523</v>
      </c>
      <c r="S345" s="2"/>
      <c r="T345" s="25">
        <v>0</v>
      </c>
      <c r="U345" s="25"/>
      <c r="V345" s="25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O345">
        <v>40</v>
      </c>
      <c r="AP345" s="23">
        <v>0</v>
      </c>
      <c r="AQ345" s="23"/>
      <c r="AR345" s="30">
        <v>1.75</v>
      </c>
      <c r="AS345" s="30">
        <v>2.65625</v>
      </c>
      <c r="AT345" s="30">
        <v>0.375</v>
      </c>
      <c r="AU345" s="30">
        <v>0</v>
      </c>
      <c r="AV345" s="30">
        <v>0.36601307189542481</v>
      </c>
      <c r="AW345" s="30">
        <v>0.55555555555555558</v>
      </c>
      <c r="AX345" s="30">
        <v>7.8431372549019607E-2</v>
      </c>
      <c r="AY345" s="30">
        <v>0</v>
      </c>
      <c r="AZ345" s="27">
        <v>0.95</v>
      </c>
      <c r="BA345" s="27">
        <v>3.44</v>
      </c>
      <c r="BB345" s="27">
        <v>2.4900000000000002</v>
      </c>
      <c r="BC345" s="27">
        <v>2.8778125000000001</v>
      </c>
      <c r="BD345">
        <v>2.8778125000000001</v>
      </c>
      <c r="BE345">
        <v>6.7946490392267176</v>
      </c>
    </row>
    <row r="346" spans="1:57" x14ac:dyDescent="0.3">
      <c r="A346" s="2" t="s">
        <v>278</v>
      </c>
      <c r="B346" s="20" t="s">
        <v>988</v>
      </c>
      <c r="C346" s="15"/>
      <c r="D346" s="2"/>
      <c r="E346" s="2"/>
      <c r="F346" s="2">
        <v>3.25</v>
      </c>
      <c r="G346" s="2" t="s">
        <v>269</v>
      </c>
      <c r="H346" s="11">
        <v>-1</v>
      </c>
      <c r="I346">
        <v>-1</v>
      </c>
      <c r="K346" s="2"/>
      <c r="L346" s="2"/>
      <c r="M346" s="2"/>
      <c r="N346" s="25">
        <v>0</v>
      </c>
      <c r="O346" s="2">
        <v>3.91</v>
      </c>
      <c r="P346" s="2">
        <v>3.91</v>
      </c>
      <c r="Q346" s="2">
        <v>18.2</v>
      </c>
      <c r="R346" s="2" t="s">
        <v>523</v>
      </c>
      <c r="S346" s="2"/>
      <c r="T346" s="25">
        <v>0</v>
      </c>
      <c r="U346" s="25"/>
      <c r="V346" s="25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O346">
        <v>40</v>
      </c>
      <c r="AP346" s="23">
        <v>0</v>
      </c>
      <c r="AQ346" s="23"/>
      <c r="AR346" s="30">
        <v>1.714285714285714</v>
      </c>
      <c r="AS346" s="30">
        <v>2.4857142857142862</v>
      </c>
      <c r="AT346" s="30">
        <v>0.34285714285714292</v>
      </c>
      <c r="AU346" s="30">
        <v>0</v>
      </c>
      <c r="AV346" s="30">
        <v>0.37735849056603771</v>
      </c>
      <c r="AW346" s="30">
        <v>0.54716981132075471</v>
      </c>
      <c r="AX346" s="30">
        <v>7.5471698113207544E-2</v>
      </c>
      <c r="AY346" s="30">
        <v>0</v>
      </c>
      <c r="AZ346" s="27">
        <v>0.95</v>
      </c>
      <c r="BA346" s="27">
        <v>3.44</v>
      </c>
      <c r="BB346" s="27">
        <v>2.4900000000000002</v>
      </c>
      <c r="BC346" s="27">
        <v>2.8297142857142861</v>
      </c>
      <c r="BD346">
        <v>2.8297142857142861</v>
      </c>
      <c r="BE346">
        <v>6.8012286474559138</v>
      </c>
    </row>
    <row r="347" spans="1:57" x14ac:dyDescent="0.3">
      <c r="A347" s="2" t="s">
        <v>279</v>
      </c>
      <c r="B347" s="20" t="s">
        <v>989</v>
      </c>
      <c r="C347" s="15"/>
      <c r="D347" s="2"/>
      <c r="E347" s="2"/>
      <c r="F347" s="2">
        <v>3.27</v>
      </c>
      <c r="G347" s="2" t="s">
        <v>269</v>
      </c>
      <c r="H347" s="11">
        <v>-1</v>
      </c>
      <c r="I347">
        <v>-1</v>
      </c>
      <c r="K347" s="2"/>
      <c r="L347" s="2"/>
      <c r="M347" s="2"/>
      <c r="N347" s="25">
        <v>0</v>
      </c>
      <c r="O347" s="2">
        <v>3.9</v>
      </c>
      <c r="P347" s="2">
        <v>3.9</v>
      </c>
      <c r="Q347" s="2">
        <v>20.25</v>
      </c>
      <c r="R347" s="2" t="s">
        <v>523</v>
      </c>
      <c r="S347" s="2"/>
      <c r="T347" s="25">
        <v>0</v>
      </c>
      <c r="U347" s="25"/>
      <c r="V347" s="25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O347">
        <v>40</v>
      </c>
      <c r="AP347" s="23">
        <v>0</v>
      </c>
      <c r="AQ347" s="23"/>
      <c r="AR347" s="30">
        <v>1.6842105263157889</v>
      </c>
      <c r="AS347" s="30">
        <v>2.3421052631578951</v>
      </c>
      <c r="AT347" s="30">
        <v>0.31578947368421051</v>
      </c>
      <c r="AU347" s="30">
        <v>0</v>
      </c>
      <c r="AV347" s="30">
        <v>0.38787878787878788</v>
      </c>
      <c r="AW347" s="30">
        <v>0.53939393939393943</v>
      </c>
      <c r="AX347" s="30">
        <v>7.2727272727272724E-2</v>
      </c>
      <c r="AY347" s="30">
        <v>0</v>
      </c>
      <c r="AZ347" s="27">
        <v>0.95</v>
      </c>
      <c r="BA347" s="27">
        <v>3.44</v>
      </c>
      <c r="BB347" s="27">
        <v>2.4900000000000002</v>
      </c>
      <c r="BC347" s="27">
        <v>2.7892105263157898</v>
      </c>
      <c r="BD347">
        <v>2.7892105263157889</v>
      </c>
      <c r="BE347">
        <v>6.8067693701752354</v>
      </c>
    </row>
    <row r="348" spans="1:57" x14ac:dyDescent="0.3">
      <c r="A348" s="2" t="s">
        <v>280</v>
      </c>
      <c r="B348" s="20" t="s">
        <v>990</v>
      </c>
      <c r="C348" s="15"/>
      <c r="D348" s="2"/>
      <c r="E348" s="2"/>
      <c r="F348" s="2">
        <v>3.3</v>
      </c>
      <c r="G348" s="2" t="s">
        <v>269</v>
      </c>
      <c r="H348" s="11">
        <v>-1</v>
      </c>
      <c r="I348">
        <v>-1</v>
      </c>
      <c r="K348" s="2"/>
      <c r="L348" s="2"/>
      <c r="M348" s="2"/>
      <c r="N348" s="25">
        <v>0</v>
      </c>
      <c r="O348" s="2">
        <v>3.9</v>
      </c>
      <c r="P348" s="2">
        <v>3.9</v>
      </c>
      <c r="Q348" s="2">
        <v>22.01</v>
      </c>
      <c r="R348" s="2" t="s">
        <v>523</v>
      </c>
      <c r="S348" s="2"/>
      <c r="T348" s="25">
        <v>0</v>
      </c>
      <c r="U348" s="25"/>
      <c r="V348" s="25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O348">
        <v>40</v>
      </c>
      <c r="AP348" s="23">
        <v>0</v>
      </c>
      <c r="AQ348" s="23"/>
      <c r="AR348" s="30">
        <v>1.658536585365854</v>
      </c>
      <c r="AS348" s="30">
        <v>2.219512195121951</v>
      </c>
      <c r="AT348" s="30">
        <v>0.29268292682926828</v>
      </c>
      <c r="AU348" s="30">
        <v>0</v>
      </c>
      <c r="AV348" s="30">
        <v>0.39766081871345033</v>
      </c>
      <c r="AW348" s="30">
        <v>0.53216374269005851</v>
      </c>
      <c r="AX348" s="30">
        <v>7.0175438596491224E-2</v>
      </c>
      <c r="AY348" s="30">
        <v>0</v>
      </c>
      <c r="AZ348" s="27">
        <v>0.95</v>
      </c>
      <c r="BA348" s="27">
        <v>3.44</v>
      </c>
      <c r="BB348" s="27">
        <v>2.4900000000000002</v>
      </c>
      <c r="BC348" s="27">
        <v>2.7546341463414641</v>
      </c>
      <c r="BD348">
        <v>2.7546341463414632</v>
      </c>
      <c r="BE348">
        <v>6.8114992554234393</v>
      </c>
    </row>
    <row r="349" spans="1:57" x14ac:dyDescent="0.3">
      <c r="A349" s="2" t="s">
        <v>281</v>
      </c>
      <c r="B349" s="20" t="s">
        <v>991</v>
      </c>
      <c r="C349" s="15"/>
      <c r="D349" s="2"/>
      <c r="E349" s="2"/>
      <c r="F349" s="2">
        <v>3.3</v>
      </c>
      <c r="G349" s="2" t="s">
        <v>269</v>
      </c>
      <c r="H349" s="11">
        <v>-1</v>
      </c>
      <c r="I349">
        <v>-1</v>
      </c>
      <c r="K349" s="2"/>
      <c r="L349" s="2"/>
      <c r="M349" s="2"/>
      <c r="N349" s="25">
        <v>0</v>
      </c>
      <c r="O349" s="2">
        <v>3.9</v>
      </c>
      <c r="P349" s="2">
        <v>3.9</v>
      </c>
      <c r="Q349" s="2">
        <v>25.65</v>
      </c>
      <c r="R349" s="2" t="s">
        <v>523</v>
      </c>
      <c r="S349" s="2"/>
      <c r="T349" s="25">
        <v>0</v>
      </c>
      <c r="U349" s="25"/>
      <c r="V349" s="25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O349">
        <v>40</v>
      </c>
      <c r="AP349" s="23">
        <v>0</v>
      </c>
      <c r="AQ349" s="23"/>
      <c r="AR349" s="30">
        <v>1.617021276595745</v>
      </c>
      <c r="AS349" s="30">
        <v>2.021276595744681</v>
      </c>
      <c r="AT349" s="30">
        <v>0.25531914893617019</v>
      </c>
      <c r="AU349" s="30">
        <v>0</v>
      </c>
      <c r="AV349" s="30">
        <v>0.41530054644808739</v>
      </c>
      <c r="AW349" s="30">
        <v>0.51912568306010931</v>
      </c>
      <c r="AX349" s="30">
        <v>6.5573770491803268E-2</v>
      </c>
      <c r="AY349" s="30">
        <v>0</v>
      </c>
      <c r="AZ349" s="27">
        <v>0.95</v>
      </c>
      <c r="BA349" s="27">
        <v>3.44</v>
      </c>
      <c r="BB349" s="27">
        <v>2.4900000000000002</v>
      </c>
      <c r="BC349" s="27">
        <v>2.6987234042553192</v>
      </c>
      <c r="BD349">
        <v>2.6987234042553192</v>
      </c>
      <c r="BE349">
        <v>6.8191475805056392</v>
      </c>
    </row>
    <row r="350" spans="1:57" x14ac:dyDescent="0.3">
      <c r="A350" s="2" t="s">
        <v>276</v>
      </c>
      <c r="B350" s="20" t="s">
        <v>992</v>
      </c>
      <c r="C350" s="15"/>
      <c r="D350" s="2"/>
      <c r="E350" s="2"/>
      <c r="F350" s="2">
        <v>3.34</v>
      </c>
      <c r="G350" s="2" t="s">
        <v>269</v>
      </c>
      <c r="H350" s="11">
        <v>-1</v>
      </c>
      <c r="I350">
        <v>-1</v>
      </c>
      <c r="K350" s="2"/>
      <c r="L350" s="2"/>
      <c r="M350" s="2"/>
      <c r="N350" s="25">
        <v>0</v>
      </c>
      <c r="O350" s="2">
        <v>3.89</v>
      </c>
      <c r="P350" s="2">
        <v>3.89</v>
      </c>
      <c r="Q350" s="2">
        <v>33.799999999999997</v>
      </c>
      <c r="R350" s="2" t="s">
        <v>523</v>
      </c>
      <c r="S350" s="2"/>
      <c r="T350" s="25">
        <v>0</v>
      </c>
      <c r="U350" s="25"/>
      <c r="V350" s="25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O350">
        <v>40</v>
      </c>
      <c r="AP350" s="23">
        <v>0</v>
      </c>
      <c r="AQ350" s="23"/>
      <c r="AR350" s="30">
        <v>1.584905660377359</v>
      </c>
      <c r="AS350" s="30">
        <v>1.867924528301887</v>
      </c>
      <c r="AT350" s="30">
        <v>0.22641509433962259</v>
      </c>
      <c r="AU350" s="30">
        <v>0</v>
      </c>
      <c r="AV350" s="30">
        <v>0.43076923076923079</v>
      </c>
      <c r="AW350" s="30">
        <v>0.50769230769230778</v>
      </c>
      <c r="AX350" s="30">
        <v>6.1538461538461542E-2</v>
      </c>
      <c r="AY350" s="30">
        <v>0</v>
      </c>
      <c r="AZ350" s="27">
        <v>0.95</v>
      </c>
      <c r="BA350" s="27">
        <v>3.44</v>
      </c>
      <c r="BB350" s="27">
        <v>2.4900000000000002</v>
      </c>
      <c r="BC350" s="27">
        <v>2.655471698113208</v>
      </c>
      <c r="BD350">
        <v>2.655471698113208</v>
      </c>
      <c r="BE350">
        <v>6.8250642093428109</v>
      </c>
    </row>
    <row r="351" spans="1:57" x14ac:dyDescent="0.3">
      <c r="A351" s="2" t="s">
        <v>282</v>
      </c>
      <c r="B351" s="15" t="s">
        <v>825</v>
      </c>
      <c r="C351" s="15"/>
      <c r="D351" s="2"/>
      <c r="E351" s="2"/>
      <c r="F351" s="2">
        <v>3.5</v>
      </c>
      <c r="G351" s="2" t="s">
        <v>283</v>
      </c>
      <c r="H351" s="11" t="s">
        <v>601</v>
      </c>
      <c r="I351">
        <v>-1</v>
      </c>
      <c r="K351" s="2"/>
      <c r="L351" s="2"/>
      <c r="M351" s="2"/>
      <c r="N351" s="25">
        <v>1</v>
      </c>
      <c r="O351" s="2"/>
      <c r="P351" s="2"/>
      <c r="Q351" s="2"/>
      <c r="R351" s="2"/>
      <c r="S351" s="2"/>
      <c r="T351" s="25">
        <v>13.656835900000001</v>
      </c>
      <c r="U351" s="25">
        <v>13.656835900000001</v>
      </c>
      <c r="V351" s="25">
        <v>13.656835900000001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O351">
        <v>20</v>
      </c>
      <c r="AP351" s="23">
        <v>201.0880346354428</v>
      </c>
      <c r="AQ351" s="23">
        <v>9.9458926217357829E-2</v>
      </c>
      <c r="AR351" s="30">
        <v>1.882352941176471</v>
      </c>
      <c r="AS351" s="30">
        <v>2.3529411764705879</v>
      </c>
      <c r="AT351" s="30">
        <v>0.47058823529411759</v>
      </c>
      <c r="AU351" s="30">
        <v>0</v>
      </c>
      <c r="AV351" s="30">
        <v>0.4</v>
      </c>
      <c r="AW351" s="30">
        <v>0.5</v>
      </c>
      <c r="AX351" s="30">
        <v>9.9999999999999992E-2</v>
      </c>
      <c r="AY351" s="30">
        <v>0</v>
      </c>
      <c r="AZ351" s="27">
        <v>0.98</v>
      </c>
      <c r="BA351" s="27">
        <v>3.44</v>
      </c>
      <c r="BB351" s="27">
        <v>2.46</v>
      </c>
      <c r="BC351" s="27">
        <v>2.54</v>
      </c>
      <c r="BD351">
        <v>2.54</v>
      </c>
      <c r="BE351">
        <v>5.758559377411764</v>
      </c>
    </row>
    <row r="352" spans="1:57" x14ac:dyDescent="0.3">
      <c r="A352" s="2" t="s">
        <v>284</v>
      </c>
      <c r="B352" s="15" t="s">
        <v>826</v>
      </c>
      <c r="C352" s="15"/>
      <c r="D352" s="2"/>
      <c r="E352" s="2"/>
      <c r="F352" s="2">
        <v>3.3</v>
      </c>
      <c r="G352" s="2" t="s">
        <v>283</v>
      </c>
      <c r="H352" s="11" t="s">
        <v>602</v>
      </c>
      <c r="I352" t="s">
        <v>674</v>
      </c>
      <c r="K352" s="2"/>
      <c r="L352" s="2"/>
      <c r="M352" s="2"/>
      <c r="N352" s="25">
        <v>1</v>
      </c>
      <c r="O352" s="2"/>
      <c r="P352" s="2"/>
      <c r="Q352" s="2"/>
      <c r="R352" s="2"/>
      <c r="S352" s="2"/>
      <c r="T352" s="25">
        <v>14.696413339999999</v>
      </c>
      <c r="U352" s="25">
        <v>14.696413339999999</v>
      </c>
      <c r="V352" s="25">
        <v>14.696413339999999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O352">
        <v>20</v>
      </c>
      <c r="AP352" s="23">
        <v>216.40687730768099</v>
      </c>
      <c r="AQ352" s="23">
        <v>9.2418504665009241E-2</v>
      </c>
      <c r="AR352" s="30">
        <v>1.882352941176471</v>
      </c>
      <c r="AS352" s="30">
        <v>2.3529411764705879</v>
      </c>
      <c r="AT352" s="30">
        <v>0.47058823529411759</v>
      </c>
      <c r="AU352" s="30">
        <v>0</v>
      </c>
      <c r="AV352" s="30">
        <v>0.4</v>
      </c>
      <c r="AW352" s="30">
        <v>0.5</v>
      </c>
      <c r="AX352" s="30">
        <v>9.9999999999999992E-2</v>
      </c>
      <c r="AY352" s="30">
        <v>0</v>
      </c>
      <c r="AZ352" s="27">
        <v>0.93</v>
      </c>
      <c r="BA352" s="27">
        <v>3.44</v>
      </c>
      <c r="BB352" s="27">
        <v>2.5099999999999998</v>
      </c>
      <c r="BC352" s="27">
        <v>2.534117647058824</v>
      </c>
      <c r="BD352">
        <v>2.534117647058824</v>
      </c>
      <c r="BE352">
        <v>5.7395734358823516</v>
      </c>
    </row>
    <row r="353" spans="1:57" x14ac:dyDescent="0.3">
      <c r="A353" s="2" t="s">
        <v>44</v>
      </c>
      <c r="B353" s="15" t="s">
        <v>724</v>
      </c>
      <c r="C353" s="15"/>
      <c r="D353" s="2"/>
      <c r="E353" s="2"/>
      <c r="F353" s="2">
        <v>3.2</v>
      </c>
      <c r="G353" s="2" t="s">
        <v>283</v>
      </c>
      <c r="H353" s="11" t="s">
        <v>553</v>
      </c>
      <c r="I353">
        <v>-1</v>
      </c>
      <c r="K353" s="2"/>
      <c r="L353" s="2"/>
      <c r="M353" s="2"/>
      <c r="N353" s="25">
        <v>1</v>
      </c>
      <c r="O353" s="2"/>
      <c r="P353" s="2"/>
      <c r="Q353" s="2"/>
      <c r="R353" s="2"/>
      <c r="S353" s="2"/>
      <c r="T353" s="25">
        <v>15.28115725</v>
      </c>
      <c r="U353" s="25">
        <v>15.28115725</v>
      </c>
      <c r="V353" s="25">
        <v>15.28115725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O353">
        <v>20</v>
      </c>
      <c r="AP353" s="23">
        <v>229.90248606119221</v>
      </c>
      <c r="AQ353" s="23">
        <v>8.6993404650164072E-2</v>
      </c>
      <c r="AR353" s="30">
        <v>1.882352941176471</v>
      </c>
      <c r="AS353" s="30">
        <v>2.3529411764705879</v>
      </c>
      <c r="AT353" s="30">
        <v>0.47058823529411759</v>
      </c>
      <c r="AU353" s="30">
        <v>0</v>
      </c>
      <c r="AV353" s="30">
        <v>0.4</v>
      </c>
      <c r="AW353" s="30">
        <v>0.5</v>
      </c>
      <c r="AX353" s="30">
        <v>9.9999999999999992E-2</v>
      </c>
      <c r="AY353" s="30">
        <v>0</v>
      </c>
      <c r="AZ353" s="27">
        <v>0.82</v>
      </c>
      <c r="BA353" s="27">
        <v>3.44</v>
      </c>
      <c r="BB353" s="27">
        <v>2.62</v>
      </c>
      <c r="BC353" s="27">
        <v>2.5211764705882351</v>
      </c>
      <c r="BD353">
        <v>2.521176470588236</v>
      </c>
      <c r="BE353">
        <v>5.6898745917647062</v>
      </c>
    </row>
    <row r="354" spans="1:57" s="5" customFormat="1" x14ac:dyDescent="0.3">
      <c r="A354" s="5" t="s">
        <v>285</v>
      </c>
      <c r="B354" s="41" t="s">
        <v>827</v>
      </c>
      <c r="C354" s="41"/>
      <c r="F354" s="5">
        <v>3.6</v>
      </c>
      <c r="G354" s="5" t="s">
        <v>283</v>
      </c>
      <c r="H354" s="42">
        <v>-2</v>
      </c>
      <c r="I354" s="5">
        <v>-1</v>
      </c>
      <c r="N354" s="43">
        <v>0</v>
      </c>
      <c r="O354" s="5">
        <v>-1</v>
      </c>
      <c r="T354" s="43">
        <v>0</v>
      </c>
      <c r="U354" s="43"/>
      <c r="V354" s="43"/>
      <c r="AO354" s="5">
        <v>20</v>
      </c>
      <c r="AP354" s="43">
        <v>0</v>
      </c>
      <c r="AQ354" s="43"/>
      <c r="AR354" s="5">
        <v>1.882352941176471</v>
      </c>
      <c r="AS354" s="5">
        <v>2.3529411764705879</v>
      </c>
      <c r="AT354" s="5">
        <v>0.35294117647058831</v>
      </c>
      <c r="AU354" s="5">
        <v>0.47058823529411759</v>
      </c>
      <c r="AV354" s="5">
        <v>0.37209302325581389</v>
      </c>
      <c r="AW354" s="5">
        <v>0.46511627906976749</v>
      </c>
      <c r="AX354" s="5">
        <v>6.9767441860465129E-2</v>
      </c>
      <c r="AY354" s="5">
        <v>9.3023255813953487E-2</v>
      </c>
      <c r="AZ354" s="43">
        <v>0.98</v>
      </c>
      <c r="BA354" s="43">
        <v>3.44</v>
      </c>
      <c r="BB354" s="43">
        <v>2.46</v>
      </c>
      <c r="BC354" s="43">
        <v>2.5447058823529409</v>
      </c>
      <c r="BD354" s="5">
        <v>2.5447058823529409</v>
      </c>
      <c r="BE354" s="5">
        <v>5.7284445009411762</v>
      </c>
    </row>
    <row r="355" spans="1:57" x14ac:dyDescent="0.3">
      <c r="A355" s="2" t="s">
        <v>286</v>
      </c>
      <c r="B355" s="15" t="s">
        <v>828</v>
      </c>
      <c r="C355" s="15"/>
      <c r="D355" s="2"/>
      <c r="E355" s="2"/>
      <c r="F355" s="2">
        <v>3.4</v>
      </c>
      <c r="G355" s="2" t="s">
        <v>283</v>
      </c>
      <c r="H355" s="11" t="s">
        <v>603</v>
      </c>
      <c r="I355">
        <v>-1</v>
      </c>
      <c r="K355" s="2"/>
      <c r="L355" s="2"/>
      <c r="M355" s="2"/>
      <c r="N355" s="25">
        <v>1</v>
      </c>
      <c r="O355" s="2"/>
      <c r="P355" s="2"/>
      <c r="Q355" s="2"/>
      <c r="R355" s="2"/>
      <c r="S355" s="2"/>
      <c r="T355" s="25">
        <v>14.64115209</v>
      </c>
      <c r="U355" s="25">
        <v>14.64115209</v>
      </c>
      <c r="V355" s="25">
        <v>14.64115209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O355">
        <v>20</v>
      </c>
      <c r="AP355" s="23">
        <v>213.3423200442661</v>
      </c>
      <c r="AQ355" s="23">
        <v>9.374605092815258E-2</v>
      </c>
      <c r="AR355" s="30">
        <v>1.882352941176471</v>
      </c>
      <c r="AS355" s="30">
        <v>2.3529411764705879</v>
      </c>
      <c r="AT355" s="30">
        <v>0.35294117647058831</v>
      </c>
      <c r="AU355" s="30">
        <v>0.47058823529411759</v>
      </c>
      <c r="AV355" s="30">
        <v>0.37209302325581389</v>
      </c>
      <c r="AW355" s="30">
        <v>0.46511627906976749</v>
      </c>
      <c r="AX355" s="30">
        <v>6.9767441860465129E-2</v>
      </c>
      <c r="AY355" s="30">
        <v>9.3023255813953487E-2</v>
      </c>
      <c r="AZ355" s="27">
        <v>0.93</v>
      </c>
      <c r="BA355" s="27">
        <v>3.44</v>
      </c>
      <c r="BB355" s="27">
        <v>2.5099999999999998</v>
      </c>
      <c r="BC355" s="27">
        <v>2.538823529411764</v>
      </c>
      <c r="BD355">
        <v>2.5388235294117649</v>
      </c>
      <c r="BE355">
        <v>5.7094585594117646</v>
      </c>
    </row>
    <row r="356" spans="1:57" x14ac:dyDescent="0.3">
      <c r="A356" s="2" t="s">
        <v>287</v>
      </c>
      <c r="B356" s="15" t="s">
        <v>829</v>
      </c>
      <c r="C356" s="15"/>
      <c r="D356" s="2"/>
      <c r="E356" s="2"/>
      <c r="F356" s="2">
        <v>3.3</v>
      </c>
      <c r="G356" s="2" t="s">
        <v>283</v>
      </c>
      <c r="H356" s="11" t="s">
        <v>604</v>
      </c>
      <c r="I356" t="s">
        <v>675</v>
      </c>
      <c r="K356" s="2"/>
      <c r="L356" s="2"/>
      <c r="M356" s="2"/>
      <c r="N356" s="25">
        <v>1</v>
      </c>
      <c r="O356" s="2"/>
      <c r="P356" s="2"/>
      <c r="Q356" s="2"/>
      <c r="R356" s="2"/>
      <c r="S356" s="2"/>
      <c r="T356" s="25">
        <v>15.19820412</v>
      </c>
      <c r="U356" s="25">
        <v>15.194836840000001</v>
      </c>
      <c r="V356" s="25">
        <v>3.9043439100000001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O356">
        <v>20</v>
      </c>
      <c r="AP356" s="23">
        <v>227.79419475650769</v>
      </c>
      <c r="AQ356" s="23">
        <v>8.7798550008608742E-2</v>
      </c>
      <c r="AR356" s="30">
        <v>1.882352941176471</v>
      </c>
      <c r="AS356" s="30">
        <v>2.3529411764705879</v>
      </c>
      <c r="AT356" s="30">
        <v>0.35294117647058831</v>
      </c>
      <c r="AU356" s="30">
        <v>0.47058823529411759</v>
      </c>
      <c r="AV356" s="30">
        <v>0.37209302325581389</v>
      </c>
      <c r="AW356" s="30">
        <v>0.46511627906976749</v>
      </c>
      <c r="AX356" s="30">
        <v>6.9767441860465129E-2</v>
      </c>
      <c r="AY356" s="30">
        <v>9.3023255813953487E-2</v>
      </c>
      <c r="AZ356" s="27">
        <v>0.82</v>
      </c>
      <c r="BA356" s="27">
        <v>3.44</v>
      </c>
      <c r="BB356" s="27">
        <v>2.62</v>
      </c>
      <c r="BC356" s="27">
        <v>2.525882352941176</v>
      </c>
      <c r="BD356">
        <v>2.525882352941176</v>
      </c>
      <c r="BE356">
        <v>5.6597597152941184</v>
      </c>
    </row>
    <row r="357" spans="1:57" x14ac:dyDescent="0.3">
      <c r="A357" s="2" t="s">
        <v>4</v>
      </c>
      <c r="B357" s="15" t="s">
        <v>693</v>
      </c>
      <c r="C357" s="15"/>
      <c r="D357" s="2"/>
      <c r="E357" s="2"/>
      <c r="F357" s="2">
        <v>3.26</v>
      </c>
      <c r="G357" s="2" t="s">
        <v>290</v>
      </c>
      <c r="H357" s="11" t="s">
        <v>531</v>
      </c>
      <c r="I357" t="s">
        <v>613</v>
      </c>
      <c r="K357" s="2"/>
      <c r="L357" s="2"/>
      <c r="M357" s="2"/>
      <c r="N357" s="25">
        <v>4</v>
      </c>
      <c r="O357" s="2"/>
      <c r="P357" s="2"/>
      <c r="Q357" s="2"/>
      <c r="R357" s="2"/>
      <c r="S357" s="2"/>
      <c r="T357" s="25">
        <v>7.8084429999999996</v>
      </c>
      <c r="U357" s="25">
        <v>7.8548809999999998</v>
      </c>
      <c r="V357" s="25">
        <v>15.19056011</v>
      </c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O357">
        <v>20</v>
      </c>
      <c r="AP357" s="23">
        <v>924.74694800021894</v>
      </c>
      <c r="AQ357" s="23">
        <v>8.6510153045653584E-2</v>
      </c>
      <c r="AR357" s="30">
        <v>1.75</v>
      </c>
      <c r="AS357" s="30">
        <v>2.5</v>
      </c>
      <c r="AT357" s="30">
        <v>0.75</v>
      </c>
      <c r="AU357" s="30">
        <v>0</v>
      </c>
      <c r="AV357" s="30">
        <v>0.35</v>
      </c>
      <c r="AW357" s="30">
        <v>0.5</v>
      </c>
      <c r="AX357" s="30">
        <v>0.15</v>
      </c>
      <c r="AY357" s="30">
        <v>0</v>
      </c>
      <c r="AZ357" s="27">
        <v>0.82</v>
      </c>
      <c r="BA357" s="27">
        <v>3.44</v>
      </c>
      <c r="BB357" s="27">
        <v>2.62</v>
      </c>
      <c r="BC357" s="27">
        <v>2.6262500000000002</v>
      </c>
      <c r="BD357">
        <v>2.6262500000000002</v>
      </c>
      <c r="BE357">
        <v>5.96680968125</v>
      </c>
    </row>
    <row r="358" spans="1:57" s="1" customFormat="1" x14ac:dyDescent="0.3">
      <c r="A358" s="1" t="s">
        <v>288</v>
      </c>
      <c r="B358" s="15" t="s">
        <v>693</v>
      </c>
      <c r="C358" s="17"/>
      <c r="D358" s="1" t="s">
        <v>680</v>
      </c>
      <c r="E358" s="1" t="s">
        <v>1071</v>
      </c>
      <c r="F358" s="1">
        <v>2.4700000000000002</v>
      </c>
      <c r="G358" s="1" t="s">
        <v>290</v>
      </c>
      <c r="H358" s="11" t="s">
        <v>531</v>
      </c>
      <c r="I358" t="s">
        <v>613</v>
      </c>
      <c r="J358"/>
      <c r="N358" s="25">
        <v>4</v>
      </c>
      <c r="T358" s="25">
        <v>7.8084429999999996</v>
      </c>
      <c r="U358" s="25">
        <v>7.8548809999999998</v>
      </c>
      <c r="V358" s="25">
        <v>15.19056011</v>
      </c>
      <c r="AO358">
        <v>20</v>
      </c>
      <c r="AP358" s="23">
        <v>924.74694800021894</v>
      </c>
      <c r="AQ358" s="23">
        <v>8.6510153045653584E-2</v>
      </c>
      <c r="AR358" s="30">
        <v>1.75</v>
      </c>
      <c r="AS358" s="30">
        <v>2.5</v>
      </c>
      <c r="AT358" s="30">
        <v>0.75</v>
      </c>
      <c r="AU358" s="30">
        <v>0</v>
      </c>
      <c r="AV358" s="30">
        <v>0.35</v>
      </c>
      <c r="AW358" s="30">
        <v>0.5</v>
      </c>
      <c r="AX358" s="30">
        <v>0.15</v>
      </c>
      <c r="AY358" s="30">
        <v>0</v>
      </c>
      <c r="AZ358" s="27">
        <v>0.82</v>
      </c>
      <c r="BA358" s="27">
        <v>3.44</v>
      </c>
      <c r="BB358" s="27">
        <v>2.62</v>
      </c>
      <c r="BC358" s="27">
        <v>2.6262500000000002</v>
      </c>
      <c r="BD358">
        <v>2.6262500000000002</v>
      </c>
      <c r="BE358">
        <v>5.96680968125</v>
      </c>
    </row>
    <row r="359" spans="1:57" s="1" customFormat="1" x14ac:dyDescent="0.3">
      <c r="A359" s="1" t="s">
        <v>289</v>
      </c>
      <c r="B359" s="15" t="s">
        <v>693</v>
      </c>
      <c r="C359" s="17"/>
      <c r="D359" s="1" t="s">
        <v>950</v>
      </c>
      <c r="E359" s="1" t="s">
        <v>1071</v>
      </c>
      <c r="F359" s="1">
        <v>2.4700000000000002</v>
      </c>
      <c r="G359" s="1" t="s">
        <v>290</v>
      </c>
      <c r="H359" s="11" t="s">
        <v>531</v>
      </c>
      <c r="I359" t="s">
        <v>613</v>
      </c>
      <c r="J359"/>
      <c r="N359" s="25">
        <v>4</v>
      </c>
      <c r="T359" s="25">
        <v>7.8084429999999996</v>
      </c>
      <c r="U359" s="25">
        <v>7.8548809999999998</v>
      </c>
      <c r="V359" s="25">
        <v>15.19056011</v>
      </c>
      <c r="AO359">
        <v>20</v>
      </c>
      <c r="AP359" s="23">
        <v>924.74694800021894</v>
      </c>
      <c r="AQ359" s="23">
        <v>8.6510153045653584E-2</v>
      </c>
      <c r="AR359" s="30">
        <v>1.75</v>
      </c>
      <c r="AS359" s="30">
        <v>2.5</v>
      </c>
      <c r="AT359" s="30">
        <v>0.75</v>
      </c>
      <c r="AU359" s="30">
        <v>0</v>
      </c>
      <c r="AV359" s="30">
        <v>0.35</v>
      </c>
      <c r="AW359" s="30">
        <v>0.5</v>
      </c>
      <c r="AX359" s="30">
        <v>0.15</v>
      </c>
      <c r="AY359" s="30">
        <v>0</v>
      </c>
      <c r="AZ359" s="27">
        <v>0.82</v>
      </c>
      <c r="BA359" s="27">
        <v>3.44</v>
      </c>
      <c r="BB359" s="27">
        <v>2.62</v>
      </c>
      <c r="BC359" s="27">
        <v>2.6262500000000002</v>
      </c>
      <c r="BD359">
        <v>2.6262500000000002</v>
      </c>
      <c r="BE359">
        <v>5.96680968125</v>
      </c>
    </row>
    <row r="360" spans="1:57" x14ac:dyDescent="0.3">
      <c r="A360" s="2" t="s">
        <v>10</v>
      </c>
      <c r="B360" s="15" t="s">
        <v>699</v>
      </c>
      <c r="C360" s="15"/>
      <c r="D360" s="2"/>
      <c r="E360" s="2"/>
      <c r="F360" s="2">
        <v>4.26</v>
      </c>
      <c r="G360" s="2" t="s">
        <v>291</v>
      </c>
      <c r="H360" s="11" t="s">
        <v>535</v>
      </c>
      <c r="I360">
        <v>-1</v>
      </c>
      <c r="K360" s="2"/>
      <c r="L360" s="2"/>
      <c r="M360" s="2"/>
      <c r="N360" s="25">
        <v>1</v>
      </c>
      <c r="O360" s="2"/>
      <c r="P360" s="2"/>
      <c r="Q360" s="2"/>
      <c r="R360" s="2"/>
      <c r="S360" s="2"/>
      <c r="T360" s="25">
        <v>3.9103940000000001</v>
      </c>
      <c r="U360" s="25">
        <v>3.9103940000000001</v>
      </c>
      <c r="V360" s="25">
        <v>11.314458</v>
      </c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O360">
        <v>14</v>
      </c>
      <c r="AP360" s="23">
        <v>173.0114278564659</v>
      </c>
      <c r="AQ360" s="23">
        <v>8.0919510193365449E-2</v>
      </c>
      <c r="AR360" s="30">
        <v>1.9090909090909089</v>
      </c>
      <c r="AS360" s="30">
        <v>2.545454545454545</v>
      </c>
      <c r="AT360" s="30">
        <v>0.63636363636363635</v>
      </c>
      <c r="AU360" s="30">
        <v>2.545454545454545</v>
      </c>
      <c r="AV360" s="30">
        <v>0.25</v>
      </c>
      <c r="AW360" s="30">
        <v>0.33333333333333331</v>
      </c>
      <c r="AX360" s="30">
        <v>8.3333333333333329E-2</v>
      </c>
      <c r="AY360" s="30">
        <v>0.33333333333333331</v>
      </c>
      <c r="AZ360" s="27">
        <v>0.82</v>
      </c>
      <c r="BA360" s="27">
        <v>3.44</v>
      </c>
      <c r="BB360" s="27">
        <v>2.62</v>
      </c>
      <c r="BC360" s="27">
        <v>2.6363636363636358</v>
      </c>
      <c r="BD360">
        <v>2.6363636363636371</v>
      </c>
      <c r="BE360">
        <v>6.0044088459090901</v>
      </c>
    </row>
    <row r="361" spans="1:57" x14ac:dyDescent="0.3">
      <c r="A361" s="2" t="s">
        <v>10</v>
      </c>
      <c r="B361" s="15" t="s">
        <v>699</v>
      </c>
      <c r="C361" s="15"/>
      <c r="D361" s="2" t="s">
        <v>680</v>
      </c>
      <c r="E361" s="2">
        <v>0.3</v>
      </c>
      <c r="F361" s="2">
        <v>2.16</v>
      </c>
      <c r="G361" s="2" t="s">
        <v>291</v>
      </c>
      <c r="H361" s="11" t="s">
        <v>535</v>
      </c>
      <c r="I361">
        <v>-1</v>
      </c>
      <c r="K361" s="2"/>
      <c r="L361" s="2"/>
      <c r="M361" s="2"/>
      <c r="N361" s="25">
        <v>1</v>
      </c>
      <c r="O361" s="2"/>
      <c r="P361" s="2"/>
      <c r="Q361" s="2"/>
      <c r="R361" s="2"/>
      <c r="S361" s="2"/>
      <c r="T361" s="25">
        <v>3.9103940000000001</v>
      </c>
      <c r="U361" s="25">
        <v>3.9103940000000001</v>
      </c>
      <c r="V361" s="25">
        <v>11.314458</v>
      </c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O361">
        <v>14</v>
      </c>
      <c r="AP361" s="23">
        <v>173.0114278564659</v>
      </c>
      <c r="AQ361" s="23">
        <v>8.0919510193365449E-2</v>
      </c>
      <c r="AR361" s="30">
        <v>1.9090909090909089</v>
      </c>
      <c r="AS361" s="30">
        <v>2.545454545454545</v>
      </c>
      <c r="AT361" s="30">
        <v>0.63636363636363635</v>
      </c>
      <c r="AU361" s="30">
        <v>2.545454545454545</v>
      </c>
      <c r="AV361" s="30">
        <v>0.25</v>
      </c>
      <c r="AW361" s="30">
        <v>0.33333333333333331</v>
      </c>
      <c r="AX361" s="30">
        <v>8.3333333333333329E-2</v>
      </c>
      <c r="AY361" s="30">
        <v>0.33333333333333331</v>
      </c>
      <c r="AZ361" s="27">
        <v>0.82</v>
      </c>
      <c r="BA361" s="27">
        <v>3.44</v>
      </c>
      <c r="BB361" s="27">
        <v>2.62</v>
      </c>
      <c r="BC361" s="27">
        <v>2.6363636363636358</v>
      </c>
      <c r="BD361">
        <v>2.6363636363636371</v>
      </c>
      <c r="BE361">
        <v>6.0044088459090901</v>
      </c>
    </row>
    <row r="362" spans="1:57" x14ac:dyDescent="0.3">
      <c r="A362" s="2" t="s">
        <v>4</v>
      </c>
      <c r="B362" s="15" t="s">
        <v>693</v>
      </c>
      <c r="C362" s="15"/>
      <c r="D362" s="2"/>
      <c r="E362" s="2"/>
      <c r="F362" s="2">
        <v>3.22</v>
      </c>
      <c r="G362" s="2" t="s">
        <v>292</v>
      </c>
      <c r="H362" s="11" t="s">
        <v>531</v>
      </c>
      <c r="I362">
        <v>-1</v>
      </c>
      <c r="K362" s="2"/>
      <c r="L362" s="2"/>
      <c r="M362" s="2"/>
      <c r="N362" s="25">
        <v>0</v>
      </c>
      <c r="O362" s="2">
        <v>-1</v>
      </c>
      <c r="P362" s="2"/>
      <c r="Q362" s="2"/>
      <c r="R362" s="2"/>
      <c r="S362" s="2"/>
      <c r="T362" s="25">
        <v>0</v>
      </c>
      <c r="U362" s="25"/>
      <c r="V362" s="25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O362">
        <v>20</v>
      </c>
      <c r="AP362" s="23">
        <v>0</v>
      </c>
      <c r="AQ362" s="23"/>
      <c r="AR362" s="30">
        <v>1.75</v>
      </c>
      <c r="AS362" s="30">
        <v>2.5</v>
      </c>
      <c r="AT362" s="30">
        <v>0.75</v>
      </c>
      <c r="AU362" s="30">
        <v>0</v>
      </c>
      <c r="AV362" s="30">
        <v>0.35</v>
      </c>
      <c r="AW362" s="30">
        <v>0.5</v>
      </c>
      <c r="AX362" s="30">
        <v>0.15</v>
      </c>
      <c r="AY362" s="30">
        <v>0</v>
      </c>
      <c r="AZ362" s="27">
        <v>0.82</v>
      </c>
      <c r="BA362" s="27">
        <v>3.44</v>
      </c>
      <c r="BB362" s="27">
        <v>2.62</v>
      </c>
      <c r="BC362" s="27">
        <v>2.6262500000000002</v>
      </c>
      <c r="BD362">
        <v>2.6262500000000002</v>
      </c>
      <c r="BE362">
        <v>5.96680968125</v>
      </c>
    </row>
    <row r="363" spans="1:57" x14ac:dyDescent="0.3">
      <c r="A363" s="44" t="s">
        <v>995</v>
      </c>
      <c r="B363" s="20" t="s">
        <v>697</v>
      </c>
      <c r="C363" s="15"/>
      <c r="D363" s="2"/>
      <c r="E363" s="2"/>
      <c r="F363" s="2">
        <v>3.1</v>
      </c>
      <c r="G363" s="2" t="s">
        <v>292</v>
      </c>
      <c r="H363" s="11">
        <v>-1</v>
      </c>
      <c r="I363">
        <v>-1</v>
      </c>
      <c r="K363" s="2"/>
      <c r="L363" s="2" t="s">
        <v>1180</v>
      </c>
      <c r="M363" s="2"/>
      <c r="N363" s="25">
        <v>0</v>
      </c>
      <c r="O363" s="2">
        <v>3.8759999999999999</v>
      </c>
      <c r="P363" s="2">
        <v>3.8849999999999998</v>
      </c>
      <c r="Q363" s="2">
        <v>37.359000000000002</v>
      </c>
      <c r="R363" s="2" t="s">
        <v>1179</v>
      </c>
      <c r="S363" s="2"/>
      <c r="T363" s="25">
        <v>0</v>
      </c>
      <c r="U363" s="25"/>
      <c r="V363" s="25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O363">
        <v>26</v>
      </c>
      <c r="AP363" s="23">
        <v>0</v>
      </c>
      <c r="AQ363" s="23"/>
      <c r="AR363" s="30">
        <v>1.714285714285714</v>
      </c>
      <c r="AS363" s="30">
        <v>2.4761904761904758</v>
      </c>
      <c r="AT363" s="30">
        <v>0.76190476190476186</v>
      </c>
      <c r="AU363" s="30">
        <v>0</v>
      </c>
      <c r="AV363" s="30">
        <v>0.34615384615384609</v>
      </c>
      <c r="AW363" s="30">
        <v>0.5</v>
      </c>
      <c r="AX363" s="30">
        <v>0.1538461538461538</v>
      </c>
      <c r="AY363" s="30">
        <v>0</v>
      </c>
      <c r="AZ363" s="27">
        <v>0.82</v>
      </c>
      <c r="BA363" s="27">
        <v>3.44</v>
      </c>
      <c r="BB363" s="27">
        <v>2.62</v>
      </c>
      <c r="BC363" s="27">
        <v>2.612857142857143</v>
      </c>
      <c r="BD363">
        <v>2.612857142857143</v>
      </c>
      <c r="BE363">
        <v>5.9413964502380949</v>
      </c>
    </row>
    <row r="364" spans="1:57" s="5" customFormat="1" x14ac:dyDescent="0.3">
      <c r="A364" s="5" t="s">
        <v>996</v>
      </c>
      <c r="B364" s="45" t="s">
        <v>993</v>
      </c>
      <c r="C364" s="41"/>
      <c r="F364" s="5">
        <v>3.08</v>
      </c>
      <c r="G364" s="5" t="s">
        <v>292</v>
      </c>
      <c r="H364" s="42">
        <v>-2</v>
      </c>
      <c r="I364" s="5">
        <v>-1</v>
      </c>
      <c r="N364" s="43">
        <v>0</v>
      </c>
      <c r="O364" s="5">
        <v>-1</v>
      </c>
      <c r="T364" s="43">
        <v>0</v>
      </c>
      <c r="U364" s="43"/>
      <c r="V364" s="43"/>
      <c r="AO364" s="5">
        <v>32</v>
      </c>
      <c r="AP364" s="43">
        <v>0</v>
      </c>
      <c r="AQ364" s="43"/>
      <c r="AR364" s="5">
        <v>1.6923076923076921</v>
      </c>
      <c r="AS364" s="5">
        <v>2.4615384615384621</v>
      </c>
      <c r="AT364" s="5">
        <v>0.76923076923076927</v>
      </c>
      <c r="AU364" s="5">
        <v>0</v>
      </c>
      <c r="AV364" s="5">
        <v>0.34375</v>
      </c>
      <c r="AW364" s="5">
        <v>0.5</v>
      </c>
      <c r="AX364" s="5">
        <v>0.15625</v>
      </c>
      <c r="AY364" s="5">
        <v>0</v>
      </c>
      <c r="AZ364" s="43">
        <v>0.82</v>
      </c>
      <c r="BA364" s="43">
        <v>3.44</v>
      </c>
      <c r="BB364" s="43">
        <v>2.62</v>
      </c>
      <c r="BC364" s="43">
        <v>2.6046153846153852</v>
      </c>
      <c r="BD364" s="5">
        <v>2.6046153846153852</v>
      </c>
      <c r="BE364" s="5">
        <v>5.9257575388461543</v>
      </c>
    </row>
    <row r="365" spans="1:57" s="5" customFormat="1" x14ac:dyDescent="0.3">
      <c r="A365" s="5" t="s">
        <v>997</v>
      </c>
      <c r="B365" s="45" t="s">
        <v>994</v>
      </c>
      <c r="C365" s="41"/>
      <c r="F365" s="5">
        <v>3.06</v>
      </c>
      <c r="G365" s="5" t="s">
        <v>292</v>
      </c>
      <c r="H365" s="42">
        <v>-2</v>
      </c>
      <c r="I365" s="5">
        <v>-1</v>
      </c>
      <c r="N365" s="43">
        <v>0</v>
      </c>
      <c r="O365" s="5">
        <v>-1</v>
      </c>
      <c r="T365" s="43">
        <v>0</v>
      </c>
      <c r="U365" s="43"/>
      <c r="V365" s="43"/>
      <c r="AO365" s="5">
        <v>38</v>
      </c>
      <c r="AP365" s="43">
        <v>0</v>
      </c>
      <c r="AQ365" s="43"/>
      <c r="AR365" s="5">
        <v>1.67741935483871</v>
      </c>
      <c r="AS365" s="5">
        <v>2.4516129032258061</v>
      </c>
      <c r="AT365" s="5">
        <v>0.77419354838709675</v>
      </c>
      <c r="AU365" s="5">
        <v>0</v>
      </c>
      <c r="AV365" s="5">
        <v>0.34210526315789469</v>
      </c>
      <c r="AW365" s="5">
        <v>0.5</v>
      </c>
      <c r="AX365" s="5">
        <v>0.15789473684210531</v>
      </c>
      <c r="AY365" s="5">
        <v>0</v>
      </c>
      <c r="AZ365" s="43">
        <v>0.82</v>
      </c>
      <c r="BA365" s="43">
        <v>3.44</v>
      </c>
      <c r="BB365" s="43">
        <v>2.62</v>
      </c>
      <c r="BC365" s="43">
        <v>2.5990322580645162</v>
      </c>
      <c r="BD365" s="5">
        <v>2.5990322580645162</v>
      </c>
      <c r="BE365" s="5">
        <v>5.9151634375806452</v>
      </c>
    </row>
    <row r="366" spans="1:57" s="5" customFormat="1" x14ac:dyDescent="0.3">
      <c r="A366" s="5" t="s">
        <v>293</v>
      </c>
      <c r="B366" s="41" t="s">
        <v>830</v>
      </c>
      <c r="C366" s="41"/>
      <c r="F366" s="5">
        <v>3.82</v>
      </c>
      <c r="G366" s="5" t="s">
        <v>294</v>
      </c>
      <c r="H366" s="42">
        <v>-2</v>
      </c>
      <c r="I366" s="5">
        <v>-1</v>
      </c>
      <c r="N366" s="43">
        <v>0</v>
      </c>
      <c r="O366" s="5">
        <v>-1</v>
      </c>
      <c r="T366" s="43">
        <v>0</v>
      </c>
      <c r="U366" s="43"/>
      <c r="V366" s="43"/>
      <c r="AO366" s="5">
        <v>20</v>
      </c>
      <c r="AP366" s="43">
        <v>0</v>
      </c>
      <c r="AQ366" s="43"/>
      <c r="AR366" s="5">
        <v>1.8666666666666669</v>
      </c>
      <c r="AS366" s="5">
        <v>2.666666666666667</v>
      </c>
      <c r="AT366" s="5">
        <v>0.73333333333333328</v>
      </c>
      <c r="AU366" s="5">
        <v>0.93333333333333335</v>
      </c>
      <c r="AV366" s="5">
        <v>0.30107526881720431</v>
      </c>
      <c r="AW366" s="5">
        <v>0.43010752688172038</v>
      </c>
      <c r="AX366" s="5">
        <v>0.1182795698924731</v>
      </c>
      <c r="AY366" s="5">
        <v>0.15053763440860221</v>
      </c>
      <c r="AZ366" s="43">
        <v>1</v>
      </c>
      <c r="BA366" s="43">
        <v>3.44</v>
      </c>
      <c r="BB366" s="43">
        <v>2.44</v>
      </c>
      <c r="BC366" s="43">
        <v>2.74</v>
      </c>
      <c r="BD366" s="5">
        <v>2.74</v>
      </c>
      <c r="BE366" s="5">
        <v>6.2097406980000001</v>
      </c>
    </row>
    <row r="367" spans="1:57" x14ac:dyDescent="0.3">
      <c r="A367" s="46" t="s">
        <v>63</v>
      </c>
      <c r="B367" s="15" t="s">
        <v>777</v>
      </c>
      <c r="C367" s="15"/>
      <c r="D367" s="2"/>
      <c r="E367" s="2"/>
      <c r="F367" s="2">
        <v>3.59</v>
      </c>
      <c r="G367" s="2" t="s">
        <v>295</v>
      </c>
      <c r="H367" s="11">
        <v>-1</v>
      </c>
      <c r="I367">
        <v>-1</v>
      </c>
      <c r="J367" t="s">
        <v>1183</v>
      </c>
      <c r="K367" s="2"/>
      <c r="L367" s="2"/>
      <c r="M367" s="2"/>
      <c r="N367" s="25">
        <v>0</v>
      </c>
      <c r="O367" s="2">
        <v>-1</v>
      </c>
      <c r="P367" s="2"/>
      <c r="Q367" s="2"/>
      <c r="R367" s="2"/>
      <c r="S367" s="2"/>
      <c r="T367" s="27">
        <v>3.86</v>
      </c>
      <c r="U367" s="27">
        <v>3.86</v>
      </c>
      <c r="V367" s="25">
        <v>14.97</v>
      </c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O367">
        <v>20</v>
      </c>
      <c r="AP367" s="23">
        <v>0</v>
      </c>
      <c r="AQ367" s="23"/>
      <c r="AR367" s="30">
        <v>1.75</v>
      </c>
      <c r="AS367" s="30">
        <v>2.5</v>
      </c>
      <c r="AT367" s="30">
        <v>0.75</v>
      </c>
      <c r="AU367" s="30">
        <v>0</v>
      </c>
      <c r="AV367" s="30">
        <v>0.35</v>
      </c>
      <c r="AW367" s="30">
        <v>0.5</v>
      </c>
      <c r="AX367" s="30">
        <v>0.15</v>
      </c>
      <c r="AY367" s="30">
        <v>0</v>
      </c>
      <c r="AZ367" s="27">
        <v>1</v>
      </c>
      <c r="BA367" s="27">
        <v>3.44</v>
      </c>
      <c r="BB367" s="27">
        <v>2.44</v>
      </c>
      <c r="BC367" s="27">
        <v>2.7124999999999999</v>
      </c>
      <c r="BD367">
        <v>2.7124999999999999</v>
      </c>
      <c r="BE367">
        <v>6.264025610615688</v>
      </c>
    </row>
    <row r="368" spans="1:57" x14ac:dyDescent="0.3">
      <c r="A368" s="2" t="s">
        <v>296</v>
      </c>
      <c r="B368" s="19" t="s">
        <v>951</v>
      </c>
      <c r="C368" s="15"/>
      <c r="D368" s="2"/>
      <c r="E368" s="2"/>
      <c r="F368" s="2">
        <v>3.55</v>
      </c>
      <c r="G368" s="2" t="s">
        <v>295</v>
      </c>
      <c r="H368" s="11">
        <v>-1</v>
      </c>
      <c r="I368">
        <v>-1</v>
      </c>
      <c r="J368" s="1" t="s">
        <v>1183</v>
      </c>
      <c r="K368" s="2"/>
      <c r="L368" s="2"/>
      <c r="M368" s="2"/>
      <c r="N368" s="25">
        <v>0</v>
      </c>
      <c r="O368" s="2">
        <v>-1</v>
      </c>
      <c r="P368" s="2"/>
      <c r="Q368" s="2"/>
      <c r="R368" s="2"/>
      <c r="S368" s="2"/>
      <c r="T368" s="27">
        <v>3.86</v>
      </c>
      <c r="U368" s="27">
        <v>3.86</v>
      </c>
      <c r="V368" s="27">
        <f>(V367+V369)/2</f>
        <v>15.342750000000001</v>
      </c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O368">
        <v>20</v>
      </c>
      <c r="AP368" s="23">
        <v>0</v>
      </c>
      <c r="AQ368" s="23"/>
      <c r="AR368" s="30">
        <v>1.75</v>
      </c>
      <c r="AS368" s="30">
        <v>2.5</v>
      </c>
      <c r="AT368" s="30">
        <v>0.75</v>
      </c>
      <c r="AU368" s="30">
        <v>0</v>
      </c>
      <c r="AV368" s="30">
        <v>0.35</v>
      </c>
      <c r="AW368" s="30">
        <v>0.5</v>
      </c>
      <c r="AX368" s="30">
        <v>0.15</v>
      </c>
      <c r="AY368" s="30">
        <v>0</v>
      </c>
      <c r="AZ368" s="27">
        <v>0.95</v>
      </c>
      <c r="BA368" s="27">
        <v>3.44</v>
      </c>
      <c r="BB368" s="27">
        <v>2.4900000000000002</v>
      </c>
      <c r="BC368" s="27">
        <v>2.7109375</v>
      </c>
      <c r="BD368">
        <v>2.7109375</v>
      </c>
      <c r="BE368">
        <v>6.2579197821781882</v>
      </c>
    </row>
    <row r="369" spans="1:57" x14ac:dyDescent="0.3">
      <c r="A369" s="2" t="s">
        <v>297</v>
      </c>
      <c r="B369" s="15" t="s">
        <v>831</v>
      </c>
      <c r="C369" s="15"/>
      <c r="D369" s="2"/>
      <c r="E369" s="2"/>
      <c r="F369" s="2">
        <v>3.5</v>
      </c>
      <c r="G369" s="2" t="s">
        <v>295</v>
      </c>
      <c r="H369" s="11">
        <v>-1</v>
      </c>
      <c r="I369">
        <v>-1</v>
      </c>
      <c r="K369" s="2"/>
      <c r="L369" s="2"/>
      <c r="M369" s="2"/>
      <c r="N369" s="25">
        <v>0</v>
      </c>
      <c r="O369" s="2">
        <v>-1</v>
      </c>
      <c r="P369" s="2"/>
      <c r="Q369" s="2"/>
      <c r="R369" s="2"/>
      <c r="S369" s="2"/>
      <c r="T369" s="27">
        <v>3.86</v>
      </c>
      <c r="U369" s="27">
        <v>3.86</v>
      </c>
      <c r="V369" s="25">
        <v>15.7155</v>
      </c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O369">
        <v>20</v>
      </c>
      <c r="AP369" s="23">
        <v>0</v>
      </c>
      <c r="AQ369" s="23"/>
      <c r="AR369" s="30">
        <v>1.75</v>
      </c>
      <c r="AS369" s="30">
        <v>2.5</v>
      </c>
      <c r="AT369" s="30">
        <v>0.75</v>
      </c>
      <c r="AU369" s="30">
        <v>0</v>
      </c>
      <c r="AV369" s="30">
        <v>0.35</v>
      </c>
      <c r="AW369" s="30">
        <v>0.5</v>
      </c>
      <c r="AX369" s="30">
        <v>0.15</v>
      </c>
      <c r="AY369" s="30">
        <v>0</v>
      </c>
      <c r="AZ369" s="27">
        <v>0.95</v>
      </c>
      <c r="BA369" s="27">
        <v>3.44</v>
      </c>
      <c r="BB369" s="27">
        <v>2.4900000000000002</v>
      </c>
      <c r="BC369" s="27">
        <v>2.7093750000000001</v>
      </c>
      <c r="BD369">
        <v>2.7093750000000001</v>
      </c>
      <c r="BE369">
        <v>6.2518139537406876</v>
      </c>
    </row>
    <row r="370" spans="1:57" x14ac:dyDescent="0.3">
      <c r="A370" s="2" t="s">
        <v>298</v>
      </c>
      <c r="B370" s="19" t="s">
        <v>952</v>
      </c>
      <c r="C370" s="15"/>
      <c r="D370" s="2"/>
      <c r="E370" s="2"/>
      <c r="F370" s="2">
        <v>3.45</v>
      </c>
      <c r="G370" s="2" t="s">
        <v>295</v>
      </c>
      <c r="H370" s="11">
        <v>-1</v>
      </c>
      <c r="I370">
        <v>-1</v>
      </c>
      <c r="K370" s="2"/>
      <c r="L370" s="2"/>
      <c r="M370" s="2"/>
      <c r="N370" s="25">
        <v>0</v>
      </c>
      <c r="O370" s="2">
        <v>-1</v>
      </c>
      <c r="P370" s="2"/>
      <c r="Q370" s="2"/>
      <c r="R370" s="2"/>
      <c r="S370" s="2"/>
      <c r="T370" s="27">
        <v>3.86</v>
      </c>
      <c r="U370" s="27">
        <v>3.86</v>
      </c>
      <c r="V370" s="25">
        <v>16.312000000000001</v>
      </c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O370">
        <v>20</v>
      </c>
      <c r="AP370" s="23">
        <v>0</v>
      </c>
      <c r="AQ370" s="23"/>
      <c r="AR370" s="30">
        <v>1.75</v>
      </c>
      <c r="AS370" s="30">
        <v>2.5</v>
      </c>
      <c r="AT370" s="30">
        <v>0.75</v>
      </c>
      <c r="AU370" s="30">
        <v>0</v>
      </c>
      <c r="AV370" s="30">
        <v>0.35</v>
      </c>
      <c r="AW370" s="30">
        <v>0.5</v>
      </c>
      <c r="AX370" s="30">
        <v>0.15</v>
      </c>
      <c r="AY370" s="30">
        <v>0</v>
      </c>
      <c r="AZ370" s="27">
        <v>0.95</v>
      </c>
      <c r="BA370" s="27">
        <v>3.44</v>
      </c>
      <c r="BB370" s="27">
        <v>2.4900000000000002</v>
      </c>
      <c r="BC370" s="27">
        <v>2.7078125000000002</v>
      </c>
      <c r="BD370">
        <v>2.7078125000000002</v>
      </c>
      <c r="BE370">
        <v>6.245708125303187</v>
      </c>
    </row>
    <row r="371" spans="1:57" x14ac:dyDescent="0.3">
      <c r="A371" s="2" t="s">
        <v>151</v>
      </c>
      <c r="B371" s="15" t="s">
        <v>778</v>
      </c>
      <c r="C371" s="15"/>
      <c r="D371" s="2"/>
      <c r="E371" s="2"/>
      <c r="F371" s="2">
        <v>3.4</v>
      </c>
      <c r="G371" s="2" t="s">
        <v>295</v>
      </c>
      <c r="H371" s="11">
        <v>-1</v>
      </c>
      <c r="I371">
        <v>-1</v>
      </c>
      <c r="K371" s="2"/>
      <c r="L371" s="2"/>
      <c r="M371" s="2"/>
      <c r="N371" s="25">
        <v>0</v>
      </c>
      <c r="O371" s="2">
        <v>-1</v>
      </c>
      <c r="P371" s="2"/>
      <c r="Q371" s="2"/>
      <c r="R371" s="2"/>
      <c r="S371" s="2"/>
      <c r="T371" s="27">
        <v>3.86</v>
      </c>
      <c r="U371" s="27">
        <v>3.86</v>
      </c>
      <c r="V371" s="25">
        <v>17.599</v>
      </c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O371">
        <v>20</v>
      </c>
      <c r="AP371" s="23">
        <v>0</v>
      </c>
      <c r="AQ371" s="23"/>
      <c r="AR371" s="30">
        <v>1.75</v>
      </c>
      <c r="AS371" s="30">
        <v>2.5</v>
      </c>
      <c r="AT371" s="30">
        <v>0.75</v>
      </c>
      <c r="AU371" s="30">
        <v>0</v>
      </c>
      <c r="AV371" s="30">
        <v>0.35</v>
      </c>
      <c r="AW371" s="30">
        <v>0.5</v>
      </c>
      <c r="AX371" s="30">
        <v>0.15</v>
      </c>
      <c r="AY371" s="30">
        <v>0</v>
      </c>
      <c r="AZ371" s="27">
        <v>0.95</v>
      </c>
      <c r="BA371" s="27">
        <v>3.44</v>
      </c>
      <c r="BB371" s="27">
        <v>2.4900000000000002</v>
      </c>
      <c r="BC371" s="27">
        <v>2.7062499999999998</v>
      </c>
      <c r="BD371">
        <v>2.7062499999999998</v>
      </c>
      <c r="BE371">
        <v>6.2396022968656872</v>
      </c>
    </row>
    <row r="372" spans="1:57" x14ac:dyDescent="0.3">
      <c r="A372" s="2" t="s">
        <v>299</v>
      </c>
      <c r="B372" s="19" t="s">
        <v>953</v>
      </c>
      <c r="C372" s="15"/>
      <c r="D372" s="2"/>
      <c r="E372" s="2"/>
      <c r="F372" s="2">
        <v>3.65</v>
      </c>
      <c r="G372" s="2" t="s">
        <v>295</v>
      </c>
      <c r="H372" s="11">
        <v>-1</v>
      </c>
      <c r="I372">
        <v>-1</v>
      </c>
      <c r="K372" s="2"/>
      <c r="L372" s="2"/>
      <c r="M372" s="2"/>
      <c r="N372" s="25">
        <v>0</v>
      </c>
      <c r="O372" s="2">
        <v>-1</v>
      </c>
      <c r="P372" s="2"/>
      <c r="Q372" s="2"/>
      <c r="R372" s="2"/>
      <c r="S372" s="2"/>
      <c r="T372" s="27">
        <v>3.86</v>
      </c>
      <c r="U372" s="27">
        <v>3.86</v>
      </c>
      <c r="V372" s="25">
        <v>14.85</v>
      </c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O372">
        <v>20</v>
      </c>
      <c r="AP372" s="23">
        <v>0</v>
      </c>
      <c r="AQ372" s="23"/>
      <c r="AR372" s="30">
        <v>1.76875</v>
      </c>
      <c r="AS372" s="30">
        <v>2.5</v>
      </c>
      <c r="AT372" s="30">
        <v>0.73125000000000007</v>
      </c>
      <c r="AU372" s="30">
        <v>0.26250000000000001</v>
      </c>
      <c r="AV372" s="30">
        <v>0.33610451306413303</v>
      </c>
      <c r="AW372" s="30">
        <v>0.47505938242280282</v>
      </c>
      <c r="AX372" s="30">
        <v>0.13895486935866991</v>
      </c>
      <c r="AY372" s="30">
        <v>4.9881235154394299E-2</v>
      </c>
      <c r="AZ372" s="27">
        <v>1</v>
      </c>
      <c r="BA372" s="27">
        <v>3.44</v>
      </c>
      <c r="BB372" s="27">
        <v>2.44</v>
      </c>
      <c r="BC372" s="27">
        <v>2.7106249999999998</v>
      </c>
      <c r="BD372">
        <v>2.7106249999999998</v>
      </c>
      <c r="BE372">
        <v>6.2658671793656886</v>
      </c>
    </row>
    <row r="373" spans="1:57" x14ac:dyDescent="0.3">
      <c r="A373" s="2" t="s">
        <v>300</v>
      </c>
      <c r="B373" s="15" t="s">
        <v>813</v>
      </c>
      <c r="C373" s="15"/>
      <c r="D373" s="2"/>
      <c r="E373" s="2"/>
      <c r="F373" s="2">
        <v>3.26</v>
      </c>
      <c r="G373" s="2" t="s">
        <v>295</v>
      </c>
      <c r="H373" s="11">
        <v>-1</v>
      </c>
      <c r="I373">
        <v>-1</v>
      </c>
      <c r="K373" s="2"/>
      <c r="L373" s="2"/>
      <c r="M373" s="2"/>
      <c r="N373" s="25">
        <v>0</v>
      </c>
      <c r="O373" s="2">
        <v>-1</v>
      </c>
      <c r="P373" s="2"/>
      <c r="Q373" s="2"/>
      <c r="R373" s="2"/>
      <c r="S373" s="2"/>
      <c r="T373" s="27">
        <v>3.86</v>
      </c>
      <c r="U373" s="27">
        <v>3.86</v>
      </c>
      <c r="V373" s="25">
        <v>15.022</v>
      </c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O373">
        <v>20</v>
      </c>
      <c r="AP373" s="23">
        <v>0</v>
      </c>
      <c r="AQ373" s="23"/>
      <c r="AR373" s="30">
        <v>1.8125</v>
      </c>
      <c r="AS373" s="30">
        <v>2.5</v>
      </c>
      <c r="AT373" s="30">
        <v>0.6875</v>
      </c>
      <c r="AU373" s="30">
        <v>0.875</v>
      </c>
      <c r="AV373" s="30">
        <v>0.30851063829787229</v>
      </c>
      <c r="AW373" s="30">
        <v>0.42553191489361702</v>
      </c>
      <c r="AX373" s="30">
        <v>0.1170212765957447</v>
      </c>
      <c r="AY373" s="30">
        <v>0.14893617021276601</v>
      </c>
      <c r="AZ373" s="27">
        <v>1</v>
      </c>
      <c r="BA373" s="27">
        <v>3.44</v>
      </c>
      <c r="BB373" s="27">
        <v>2.44</v>
      </c>
      <c r="BC373" s="27">
        <v>2.7062499999999998</v>
      </c>
      <c r="BD373">
        <v>2.7062499999999998</v>
      </c>
      <c r="BE373">
        <v>6.2701641731156874</v>
      </c>
    </row>
    <row r="374" spans="1:57" x14ac:dyDescent="0.3">
      <c r="A374" s="2" t="s">
        <v>301</v>
      </c>
      <c r="B374" s="19" t="s">
        <v>954</v>
      </c>
      <c r="C374" s="15"/>
      <c r="D374" s="2"/>
      <c r="E374" s="2"/>
      <c r="F374" s="2">
        <v>3.2</v>
      </c>
      <c r="G374" s="2" t="s">
        <v>295</v>
      </c>
      <c r="H374" s="11">
        <v>-1</v>
      </c>
      <c r="I374">
        <v>-1</v>
      </c>
      <c r="K374" s="2"/>
      <c r="L374" s="2"/>
      <c r="M374" s="2"/>
      <c r="N374" s="25">
        <v>0</v>
      </c>
      <c r="O374" s="2">
        <v>-1</v>
      </c>
      <c r="P374" s="2"/>
      <c r="Q374" s="2"/>
      <c r="R374" s="2"/>
      <c r="S374" s="2"/>
      <c r="T374" s="27">
        <v>3.86</v>
      </c>
      <c r="U374" s="27">
        <v>3.86</v>
      </c>
      <c r="V374" s="47">
        <v>15.380100000000001</v>
      </c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O374">
        <v>20</v>
      </c>
      <c r="AP374" s="23">
        <v>0</v>
      </c>
      <c r="AQ374" s="23"/>
      <c r="AR374" s="30">
        <v>1.84375</v>
      </c>
      <c r="AS374" s="30">
        <v>2.5</v>
      </c>
      <c r="AT374" s="30">
        <v>0.65625</v>
      </c>
      <c r="AU374" s="30">
        <v>1.3125</v>
      </c>
      <c r="AV374" s="30">
        <v>0.29207920792079212</v>
      </c>
      <c r="AW374" s="30">
        <v>0.39603960396039611</v>
      </c>
      <c r="AX374" s="30">
        <v>0.103960396039604</v>
      </c>
      <c r="AY374" s="30">
        <v>0.20792079207920791</v>
      </c>
      <c r="AZ374" s="27">
        <v>1</v>
      </c>
      <c r="BA374" s="27">
        <v>3.44</v>
      </c>
      <c r="BB374" s="27">
        <v>2.44</v>
      </c>
      <c r="BC374" s="27">
        <v>2.703125</v>
      </c>
      <c r="BD374">
        <v>2.703125</v>
      </c>
      <c r="BE374">
        <v>6.2732334543656876</v>
      </c>
    </row>
    <row r="375" spans="1:57" x14ac:dyDescent="0.3">
      <c r="A375" s="2" t="s">
        <v>4</v>
      </c>
      <c r="B375" s="15" t="s">
        <v>693</v>
      </c>
      <c r="C375" s="15"/>
      <c r="D375" s="2"/>
      <c r="E375" s="2"/>
      <c r="F375" s="2">
        <v>3.5</v>
      </c>
      <c r="G375" s="2" t="s">
        <v>302</v>
      </c>
      <c r="H375" s="11" t="s">
        <v>531</v>
      </c>
      <c r="I375" t="s">
        <v>613</v>
      </c>
      <c r="K375" s="2"/>
      <c r="L375" s="2"/>
      <c r="M375" s="2"/>
      <c r="N375" s="25">
        <v>4</v>
      </c>
      <c r="O375" s="2"/>
      <c r="P375" s="2"/>
      <c r="Q375" s="2"/>
      <c r="R375" s="2"/>
      <c r="S375" s="2"/>
      <c r="T375" s="25">
        <v>3.86</v>
      </c>
      <c r="U375" s="27">
        <v>3.86</v>
      </c>
      <c r="V375" s="25">
        <v>15.19056011</v>
      </c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O375">
        <v>20</v>
      </c>
      <c r="AP375" s="23">
        <v>924.74694800021894</v>
      </c>
      <c r="AQ375" s="23">
        <v>8.6510153045653584E-2</v>
      </c>
      <c r="AR375" s="30">
        <v>1.75</v>
      </c>
      <c r="AS375" s="30">
        <v>2.5</v>
      </c>
      <c r="AT375" s="30">
        <v>0.75</v>
      </c>
      <c r="AU375" s="30">
        <v>0</v>
      </c>
      <c r="AV375" s="30">
        <v>0.35</v>
      </c>
      <c r="AW375" s="30">
        <v>0.5</v>
      </c>
      <c r="AX375" s="30">
        <v>0.15</v>
      </c>
      <c r="AY375" s="30">
        <v>0</v>
      </c>
      <c r="AZ375" s="27">
        <v>0.82</v>
      </c>
      <c r="BA375" s="27">
        <v>3.44</v>
      </c>
      <c r="BB375" s="27">
        <v>2.62</v>
      </c>
      <c r="BC375" s="27">
        <v>2.6262500000000002</v>
      </c>
      <c r="BD375">
        <v>2.6262500000000002</v>
      </c>
      <c r="BE375">
        <v>5.96680968125</v>
      </c>
    </row>
    <row r="376" spans="1:57" x14ac:dyDescent="0.3">
      <c r="A376" s="2" t="s">
        <v>303</v>
      </c>
      <c r="B376" s="15" t="s">
        <v>832</v>
      </c>
      <c r="C376" s="15"/>
      <c r="D376" s="2"/>
      <c r="E376" s="2"/>
      <c r="F376" s="2">
        <v>3.4</v>
      </c>
      <c r="G376" s="2" t="s">
        <v>302</v>
      </c>
      <c r="H376" s="34" t="s">
        <v>531</v>
      </c>
      <c r="I376" s="1" t="s">
        <v>613</v>
      </c>
      <c r="K376" s="2"/>
      <c r="L376" s="2"/>
      <c r="M376" s="2"/>
      <c r="N376" s="25">
        <v>0</v>
      </c>
      <c r="O376" s="2">
        <v>-1</v>
      </c>
      <c r="P376" s="2"/>
      <c r="Q376" s="2"/>
      <c r="R376" s="2"/>
      <c r="S376" s="2"/>
      <c r="T376" s="38">
        <v>3.86</v>
      </c>
      <c r="U376" s="38">
        <v>3.86</v>
      </c>
      <c r="V376" s="38">
        <v>15.19056011</v>
      </c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O376">
        <v>20</v>
      </c>
      <c r="AP376" s="23">
        <v>0</v>
      </c>
      <c r="AQ376" s="23"/>
      <c r="AR376" s="30">
        <v>1.75</v>
      </c>
      <c r="AS376" s="30">
        <v>2.5</v>
      </c>
      <c r="AT376" s="30">
        <v>0.75</v>
      </c>
      <c r="AU376" s="30">
        <v>0</v>
      </c>
      <c r="AV376" s="30">
        <v>0.35</v>
      </c>
      <c r="AW376" s="30">
        <v>0.5</v>
      </c>
      <c r="AX376" s="30">
        <v>0.15</v>
      </c>
      <c r="AY376" s="30">
        <v>0</v>
      </c>
      <c r="AZ376" s="27">
        <v>0.82</v>
      </c>
      <c r="BA376" s="27">
        <v>3.44</v>
      </c>
      <c r="BB376" s="27">
        <v>2.62</v>
      </c>
      <c r="BC376" s="27">
        <v>2.6231249999999999</v>
      </c>
      <c r="BD376">
        <v>2.6231249999999999</v>
      </c>
      <c r="BE376">
        <v>5.9545980243750014</v>
      </c>
    </row>
    <row r="377" spans="1:57" x14ac:dyDescent="0.3">
      <c r="A377" s="2" t="s">
        <v>7</v>
      </c>
      <c r="B377" s="15" t="s">
        <v>696</v>
      </c>
      <c r="C377" s="15"/>
      <c r="D377" s="2"/>
      <c r="E377" s="2"/>
      <c r="F377" s="2">
        <v>3.3</v>
      </c>
      <c r="G377" s="2" t="s">
        <v>302</v>
      </c>
      <c r="H377" s="34" t="s">
        <v>531</v>
      </c>
      <c r="I377" s="1" t="s">
        <v>613</v>
      </c>
      <c r="K377" s="2"/>
      <c r="L377" s="2"/>
      <c r="M377" s="2"/>
      <c r="N377" s="25">
        <v>0</v>
      </c>
      <c r="O377" s="2">
        <v>-1</v>
      </c>
      <c r="P377" s="2"/>
      <c r="Q377" s="2"/>
      <c r="R377" s="2"/>
      <c r="S377" s="2"/>
      <c r="T377" s="38">
        <v>3.86</v>
      </c>
      <c r="U377" s="38">
        <v>3.86</v>
      </c>
      <c r="V377" s="38">
        <v>15.19056011</v>
      </c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O377">
        <v>20</v>
      </c>
      <c r="AP377" s="23">
        <v>0</v>
      </c>
      <c r="AQ377" s="23"/>
      <c r="AR377" s="30">
        <v>1.75</v>
      </c>
      <c r="AS377" s="30">
        <v>2.5</v>
      </c>
      <c r="AT377" s="30">
        <v>0.75</v>
      </c>
      <c r="AU377" s="30">
        <v>0</v>
      </c>
      <c r="AV377" s="30">
        <v>0.35</v>
      </c>
      <c r="AW377" s="30">
        <v>0.5</v>
      </c>
      <c r="AX377" s="30">
        <v>0.15</v>
      </c>
      <c r="AY377" s="30">
        <v>0</v>
      </c>
      <c r="AZ377" s="27">
        <v>0.82</v>
      </c>
      <c r="BA377" s="27">
        <v>3.44</v>
      </c>
      <c r="BB377" s="27">
        <v>2.62</v>
      </c>
      <c r="BC377" s="27">
        <v>2.62</v>
      </c>
      <c r="BD377">
        <v>2.62</v>
      </c>
      <c r="BE377">
        <v>5.9423863675000002</v>
      </c>
    </row>
    <row r="378" spans="1:57" x14ac:dyDescent="0.3">
      <c r="A378" s="2" t="s">
        <v>63</v>
      </c>
      <c r="B378" s="15" t="s">
        <v>777</v>
      </c>
      <c r="C378" s="15"/>
      <c r="D378" s="2"/>
      <c r="E378" s="2"/>
      <c r="F378" s="2">
        <v>3.5</v>
      </c>
      <c r="G378" s="2" t="s">
        <v>305</v>
      </c>
      <c r="H378" s="11">
        <v>-1</v>
      </c>
      <c r="I378">
        <v>-1</v>
      </c>
      <c r="J378" t="s">
        <v>1183</v>
      </c>
      <c r="K378" s="2"/>
      <c r="L378" s="2"/>
      <c r="M378" s="2"/>
      <c r="N378" s="25">
        <v>0</v>
      </c>
      <c r="O378" s="2">
        <v>-1</v>
      </c>
      <c r="P378" s="2"/>
      <c r="Q378" s="2"/>
      <c r="R378" s="2"/>
      <c r="S378" s="2"/>
      <c r="T378" s="25">
        <v>3.84</v>
      </c>
      <c r="U378" s="25">
        <v>3.84</v>
      </c>
      <c r="V378" s="25">
        <v>13.97</v>
      </c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O378">
        <v>20</v>
      </c>
      <c r="AP378" s="23">
        <v>0</v>
      </c>
      <c r="AQ378" s="23"/>
      <c r="AR378" s="30">
        <v>1.75</v>
      </c>
      <c r="AS378" s="30">
        <v>2.5</v>
      </c>
      <c r="AT378" s="30">
        <v>0.75</v>
      </c>
      <c r="AU378" s="30">
        <v>0</v>
      </c>
      <c r="AV378" s="30">
        <v>0.35</v>
      </c>
      <c r="AW378" s="30">
        <v>0.5</v>
      </c>
      <c r="AX378" s="30">
        <v>0.15</v>
      </c>
      <c r="AY378" s="30">
        <v>0</v>
      </c>
      <c r="AZ378" s="27">
        <v>1</v>
      </c>
      <c r="BA378" s="27">
        <v>3.44</v>
      </c>
      <c r="BB378" s="27">
        <v>2.44</v>
      </c>
      <c r="BC378" s="27">
        <v>2.7124999999999999</v>
      </c>
      <c r="BD378">
        <v>2.7124999999999999</v>
      </c>
      <c r="BE378">
        <v>6.264025610615688</v>
      </c>
    </row>
    <row r="379" spans="1:57" s="2" customFormat="1" x14ac:dyDescent="0.3">
      <c r="A379" s="2" t="s">
        <v>304</v>
      </c>
      <c r="B379" s="36" t="s">
        <v>833</v>
      </c>
      <c r="C379" s="36"/>
      <c r="F379" s="2">
        <v>3.33</v>
      </c>
      <c r="G379" s="2" t="s">
        <v>305</v>
      </c>
      <c r="H379" s="37">
        <v>-1</v>
      </c>
      <c r="I379" s="2">
        <v>-1</v>
      </c>
      <c r="N379" s="31">
        <v>0</v>
      </c>
      <c r="O379" s="2">
        <v>6.47</v>
      </c>
      <c r="P379" s="2">
        <v>6.47</v>
      </c>
      <c r="Q379" s="2">
        <v>30.69</v>
      </c>
      <c r="T379" s="31">
        <v>0</v>
      </c>
      <c r="U379" s="31"/>
      <c r="V379" s="31"/>
      <c r="AO379" s="2">
        <v>34</v>
      </c>
      <c r="AP379" s="31">
        <v>0</v>
      </c>
      <c r="AQ379" s="31"/>
      <c r="AR379" s="2">
        <v>1.62962962962963</v>
      </c>
      <c r="AS379" s="2">
        <v>2.518518518518519</v>
      </c>
      <c r="AT379" s="2">
        <v>0.88888888888888884</v>
      </c>
      <c r="AU379" s="2">
        <v>0</v>
      </c>
      <c r="AV379" s="2">
        <v>0.32352941176470579</v>
      </c>
      <c r="AW379" s="2">
        <v>0.5</v>
      </c>
      <c r="AX379" s="2">
        <v>0.1764705882352941</v>
      </c>
      <c r="AY379" s="2">
        <v>0</v>
      </c>
      <c r="AZ379" s="31">
        <v>1.6</v>
      </c>
      <c r="BA379" s="31">
        <v>3.44</v>
      </c>
      <c r="BB379" s="31">
        <v>1.84</v>
      </c>
      <c r="BC379" s="31">
        <v>2.8474074074074069</v>
      </c>
      <c r="BD379" s="2">
        <v>2.8474074074074069</v>
      </c>
      <c r="BE379" s="2">
        <v>6.6632481018297778</v>
      </c>
    </row>
    <row r="380" spans="1:57" s="2" customFormat="1" x14ac:dyDescent="0.3">
      <c r="A380" s="2" t="s">
        <v>299</v>
      </c>
      <c r="B380" s="35" t="s">
        <v>953</v>
      </c>
      <c r="C380" s="36"/>
      <c r="F380" s="2">
        <v>3.65</v>
      </c>
      <c r="G380" s="2" t="s">
        <v>306</v>
      </c>
      <c r="H380" s="37">
        <v>-1</v>
      </c>
      <c r="I380" s="2">
        <v>-1</v>
      </c>
      <c r="N380" s="31">
        <v>0</v>
      </c>
      <c r="O380" s="2">
        <v>3.8531</v>
      </c>
      <c r="P380" s="2">
        <v>3.8531</v>
      </c>
      <c r="Q380" s="2">
        <v>16.2151</v>
      </c>
      <c r="T380" s="31">
        <v>0</v>
      </c>
      <c r="U380" s="31"/>
      <c r="V380" s="31"/>
      <c r="AO380" s="2">
        <v>20</v>
      </c>
      <c r="AP380" s="31">
        <v>0</v>
      </c>
      <c r="AQ380" s="31"/>
      <c r="AR380" s="2">
        <v>1.76875</v>
      </c>
      <c r="AS380" s="2">
        <v>2.5</v>
      </c>
      <c r="AT380" s="2">
        <v>0.73125000000000007</v>
      </c>
      <c r="AU380" s="2">
        <v>0.26250000000000001</v>
      </c>
      <c r="AV380" s="2">
        <v>0.33610451306413303</v>
      </c>
      <c r="AW380" s="2">
        <v>0.47505938242280282</v>
      </c>
      <c r="AX380" s="2">
        <v>0.13895486935866991</v>
      </c>
      <c r="AY380" s="2">
        <v>4.9881235154394299E-2</v>
      </c>
      <c r="AZ380" s="31">
        <v>1</v>
      </c>
      <c r="BA380" s="31">
        <v>3.44</v>
      </c>
      <c r="BB380" s="31">
        <v>2.44</v>
      </c>
      <c r="BC380" s="31">
        <v>2.7106249999999998</v>
      </c>
      <c r="BD380" s="2">
        <v>2.7106249999999998</v>
      </c>
      <c r="BE380" s="2">
        <v>6.2658671793656886</v>
      </c>
    </row>
    <row r="381" spans="1:57" s="2" customFormat="1" x14ac:dyDescent="0.3">
      <c r="A381" s="2" t="s">
        <v>301</v>
      </c>
      <c r="B381" s="35" t="s">
        <v>954</v>
      </c>
      <c r="C381" s="36"/>
      <c r="F381" s="2">
        <v>3.8</v>
      </c>
      <c r="G381" s="2" t="s">
        <v>306</v>
      </c>
      <c r="H381" s="37">
        <v>-1</v>
      </c>
      <c r="I381" s="2">
        <v>-1</v>
      </c>
      <c r="N381" s="31">
        <v>0</v>
      </c>
      <c r="O381" s="2">
        <v>3.8531</v>
      </c>
      <c r="P381" s="2">
        <v>3.8531</v>
      </c>
      <c r="Q381" s="2">
        <v>16.2151</v>
      </c>
      <c r="T381" s="31">
        <v>0</v>
      </c>
      <c r="U381" s="31"/>
      <c r="V381" s="31"/>
      <c r="AO381" s="2">
        <v>20</v>
      </c>
      <c r="AP381" s="31">
        <v>0</v>
      </c>
      <c r="AQ381" s="31"/>
      <c r="AR381" s="2">
        <v>1.84375</v>
      </c>
      <c r="AS381" s="2">
        <v>2.5</v>
      </c>
      <c r="AT381" s="2">
        <v>0.65625</v>
      </c>
      <c r="AU381" s="2">
        <v>1.3125</v>
      </c>
      <c r="AV381" s="2">
        <v>0.29207920792079212</v>
      </c>
      <c r="AW381" s="2">
        <v>0.39603960396039611</v>
      </c>
      <c r="AX381" s="2">
        <v>0.103960396039604</v>
      </c>
      <c r="AY381" s="2">
        <v>0.20792079207920791</v>
      </c>
      <c r="AZ381" s="31">
        <v>1</v>
      </c>
      <c r="BA381" s="31">
        <v>3.44</v>
      </c>
      <c r="BB381" s="31">
        <v>2.44</v>
      </c>
      <c r="BC381" s="31">
        <v>2.703125</v>
      </c>
      <c r="BD381" s="2">
        <v>2.703125</v>
      </c>
      <c r="BE381" s="2">
        <v>6.2732334543656876</v>
      </c>
    </row>
    <row r="382" spans="1:57" s="2" customFormat="1" x14ac:dyDescent="0.3">
      <c r="A382" s="2" t="s">
        <v>46</v>
      </c>
      <c r="B382" s="36" t="s">
        <v>726</v>
      </c>
      <c r="C382" s="36"/>
      <c r="F382" s="2">
        <v>3.34</v>
      </c>
      <c r="G382" s="2" t="s">
        <v>307</v>
      </c>
      <c r="H382" s="37" t="s">
        <v>555</v>
      </c>
      <c r="I382" s="2" t="s">
        <v>633</v>
      </c>
      <c r="N382" s="31">
        <v>2</v>
      </c>
      <c r="T382" s="31">
        <v>7.41544296</v>
      </c>
      <c r="U382" s="31">
        <v>7.4154429599999991</v>
      </c>
      <c r="V382" s="31">
        <v>7.41544296</v>
      </c>
      <c r="AO382" s="2">
        <v>14</v>
      </c>
      <c r="AP382" s="31">
        <v>288.33429290182369</v>
      </c>
      <c r="AQ382" s="31">
        <v>9.7109503410799117E-2</v>
      </c>
      <c r="AR382" s="2">
        <v>2</v>
      </c>
      <c r="AS382" s="2">
        <v>2.545454545454545</v>
      </c>
      <c r="AT382" s="2">
        <v>0.54545454545454541</v>
      </c>
      <c r="AU382" s="2">
        <v>0</v>
      </c>
      <c r="AV382" s="2">
        <v>0.39285714285714279</v>
      </c>
      <c r="AW382" s="2">
        <v>0.5</v>
      </c>
      <c r="AX382" s="2">
        <v>0.1071428571428571</v>
      </c>
      <c r="AY382" s="2">
        <v>0</v>
      </c>
      <c r="AZ382" s="31">
        <v>1.1000000000000001</v>
      </c>
      <c r="BA382" s="31">
        <v>3.44</v>
      </c>
      <c r="BB382" s="31">
        <v>2.34</v>
      </c>
      <c r="BC382" s="31">
        <v>2.669090909090909</v>
      </c>
      <c r="BD382" s="2">
        <v>2.669090909090909</v>
      </c>
      <c r="BE382" s="2">
        <v>5.9831974772727277</v>
      </c>
    </row>
    <row r="383" spans="1:57" s="2" customFormat="1" x14ac:dyDescent="0.3">
      <c r="A383" s="2" t="s">
        <v>895</v>
      </c>
      <c r="B383" s="36" t="s">
        <v>726</v>
      </c>
      <c r="C383" s="36"/>
      <c r="D383" s="2" t="s">
        <v>680</v>
      </c>
      <c r="E383" s="2">
        <v>0.22</v>
      </c>
      <c r="F383" s="2">
        <v>3.17</v>
      </c>
      <c r="G383" s="2" t="s">
        <v>307</v>
      </c>
      <c r="H383" s="37" t="s">
        <v>555</v>
      </c>
      <c r="I383" s="2" t="s">
        <v>633</v>
      </c>
      <c r="N383" s="31">
        <v>2</v>
      </c>
      <c r="T383" s="31">
        <v>7.41544296</v>
      </c>
      <c r="U383" s="31">
        <v>7.4154429599999991</v>
      </c>
      <c r="V383" s="31">
        <v>7.41544296</v>
      </c>
      <c r="AO383" s="2">
        <v>14</v>
      </c>
      <c r="AP383" s="31">
        <v>288.33429290182369</v>
      </c>
      <c r="AQ383" s="31">
        <v>9.7109503410799117E-2</v>
      </c>
      <c r="AR383" s="2">
        <v>2</v>
      </c>
      <c r="AS383" s="2">
        <v>2.545454545454545</v>
      </c>
      <c r="AT383" s="2">
        <v>0.54545454545454541</v>
      </c>
      <c r="AU383" s="2">
        <v>0</v>
      </c>
      <c r="AV383" s="2">
        <v>0.39285714285714279</v>
      </c>
      <c r="AW383" s="2">
        <v>0.5</v>
      </c>
      <c r="AX383" s="2">
        <v>0.1071428571428571</v>
      </c>
      <c r="AY383" s="2">
        <v>0</v>
      </c>
      <c r="AZ383" s="31">
        <v>1.1000000000000001</v>
      </c>
      <c r="BA383" s="31">
        <v>3.44</v>
      </c>
      <c r="BB383" s="31">
        <v>2.34</v>
      </c>
      <c r="BC383" s="31">
        <v>2.669090909090909</v>
      </c>
      <c r="BD383" s="2">
        <v>2.669090909090909</v>
      </c>
      <c r="BE383" s="2">
        <v>5.9831974772727277</v>
      </c>
    </row>
    <row r="384" spans="1:57" s="2" customFormat="1" x14ac:dyDescent="0.3">
      <c r="A384" s="2" t="s">
        <v>308</v>
      </c>
      <c r="B384" s="36" t="s">
        <v>834</v>
      </c>
      <c r="C384" s="36"/>
      <c r="F384" s="2">
        <v>3.44</v>
      </c>
      <c r="G384" s="2" t="s">
        <v>309</v>
      </c>
      <c r="H384" s="37" t="s">
        <v>605</v>
      </c>
      <c r="I384" s="2" t="s">
        <v>676</v>
      </c>
      <c r="N384" s="31">
        <v>1</v>
      </c>
      <c r="T384" s="31">
        <v>3.9408639999999999</v>
      </c>
      <c r="U384" s="31">
        <v>3.9455239999999989</v>
      </c>
      <c r="V384" s="31">
        <v>15.25730117</v>
      </c>
      <c r="AO384" s="2">
        <v>20</v>
      </c>
      <c r="AP384" s="31">
        <v>235.24089263777751</v>
      </c>
      <c r="AQ384" s="31">
        <v>8.5019231884976218E-2</v>
      </c>
      <c r="AR384" s="2">
        <v>1.9375</v>
      </c>
      <c r="AS384" s="2">
        <v>2.5</v>
      </c>
      <c r="AT384" s="2">
        <v>0.5625</v>
      </c>
      <c r="AU384" s="2">
        <v>2.625</v>
      </c>
      <c r="AV384" s="2">
        <v>0.25409836065573771</v>
      </c>
      <c r="AW384" s="2">
        <v>0.32786885245901642</v>
      </c>
      <c r="AX384" s="2">
        <v>7.3770491803278687E-2</v>
      </c>
      <c r="AY384" s="2">
        <v>0.34426229508196721</v>
      </c>
      <c r="AZ384" s="31">
        <v>0.82</v>
      </c>
      <c r="BA384" s="31">
        <v>3.44</v>
      </c>
      <c r="BB384" s="31">
        <v>2.62</v>
      </c>
      <c r="BC384" s="31">
        <v>2.6074999999999999</v>
      </c>
      <c r="BD384" s="2">
        <v>2.6074999999999999</v>
      </c>
      <c r="BE384" s="2">
        <v>5.9852253687500001</v>
      </c>
    </row>
    <row r="385" spans="1:57" s="2" customFormat="1" x14ac:dyDescent="0.3">
      <c r="A385" s="2" t="s">
        <v>63</v>
      </c>
      <c r="B385" s="36" t="s">
        <v>777</v>
      </c>
      <c r="C385" s="36"/>
      <c r="F385" s="2">
        <v>3.4</v>
      </c>
      <c r="G385" s="2" t="s">
        <v>310</v>
      </c>
      <c r="H385" s="37">
        <v>-1</v>
      </c>
      <c r="I385" s="2">
        <v>-1</v>
      </c>
      <c r="N385" s="31">
        <v>0</v>
      </c>
      <c r="O385" s="2">
        <v>3.8531</v>
      </c>
      <c r="P385" s="2">
        <v>3.8531</v>
      </c>
      <c r="Q385" s="2">
        <v>16.2151</v>
      </c>
      <c r="T385" s="31">
        <v>0</v>
      </c>
      <c r="U385" s="31"/>
      <c r="V385" s="31"/>
      <c r="AO385" s="2">
        <v>20</v>
      </c>
      <c r="AP385" s="31">
        <v>0</v>
      </c>
      <c r="AQ385" s="31"/>
      <c r="AR385" s="2">
        <v>1.75</v>
      </c>
      <c r="AS385" s="2">
        <v>2.5</v>
      </c>
      <c r="AT385" s="2">
        <v>0.75</v>
      </c>
      <c r="AU385" s="2">
        <v>0</v>
      </c>
      <c r="AV385" s="2">
        <v>0.35</v>
      </c>
      <c r="AW385" s="2">
        <v>0.5</v>
      </c>
      <c r="AX385" s="2">
        <v>0.15</v>
      </c>
      <c r="AY385" s="2">
        <v>0</v>
      </c>
      <c r="AZ385" s="31">
        <v>1</v>
      </c>
      <c r="BA385" s="31">
        <v>3.44</v>
      </c>
      <c r="BB385" s="31">
        <v>2.44</v>
      </c>
      <c r="BC385" s="31">
        <v>2.7124999999999999</v>
      </c>
      <c r="BD385" s="2">
        <v>2.7124999999999999</v>
      </c>
      <c r="BE385" s="2">
        <v>6.264025610615688</v>
      </c>
    </row>
    <row r="386" spans="1:57" s="2" customFormat="1" x14ac:dyDescent="0.3">
      <c r="A386" s="2" t="s">
        <v>63</v>
      </c>
      <c r="B386" s="36" t="s">
        <v>777</v>
      </c>
      <c r="C386" s="36"/>
      <c r="D386" s="2" t="s">
        <v>246</v>
      </c>
      <c r="E386" s="2">
        <v>0.7</v>
      </c>
      <c r="F386" s="2">
        <v>2.15</v>
      </c>
      <c r="G386" s="2" t="s">
        <v>310</v>
      </c>
      <c r="H386" s="37">
        <v>-1</v>
      </c>
      <c r="I386" s="2">
        <v>-1</v>
      </c>
      <c r="N386" s="31">
        <v>0</v>
      </c>
      <c r="O386" s="2">
        <v>3.8531</v>
      </c>
      <c r="P386" s="2">
        <v>3.8531</v>
      </c>
      <c r="Q386" s="2">
        <v>16.2151</v>
      </c>
      <c r="T386" s="31">
        <v>0</v>
      </c>
      <c r="U386" s="31"/>
      <c r="V386" s="31"/>
      <c r="AO386" s="2">
        <v>20</v>
      </c>
      <c r="AP386" s="31">
        <v>0</v>
      </c>
      <c r="AQ386" s="31"/>
      <c r="AR386" s="2">
        <v>1.75</v>
      </c>
      <c r="AS386" s="2">
        <v>2.5</v>
      </c>
      <c r="AT386" s="2">
        <v>0.75</v>
      </c>
      <c r="AU386" s="2">
        <v>0</v>
      </c>
      <c r="AV386" s="2">
        <v>0.35</v>
      </c>
      <c r="AW386" s="2">
        <v>0.5</v>
      </c>
      <c r="AX386" s="2">
        <v>0.15</v>
      </c>
      <c r="AY386" s="2">
        <v>0</v>
      </c>
      <c r="AZ386" s="31">
        <v>1</v>
      </c>
      <c r="BA386" s="31">
        <v>3.44</v>
      </c>
      <c r="BB386" s="31">
        <v>2.44</v>
      </c>
      <c r="BC386" s="31">
        <v>2.7124999999999999</v>
      </c>
      <c r="BD386" s="2">
        <v>2.7124999999999999</v>
      </c>
      <c r="BE386" s="2">
        <v>6.264025610615688</v>
      </c>
    </row>
    <row r="387" spans="1:57" x14ac:dyDescent="0.3">
      <c r="A387" s="2" t="s">
        <v>311</v>
      </c>
      <c r="B387" s="15" t="s">
        <v>835</v>
      </c>
      <c r="C387" s="15"/>
      <c r="D387" s="2"/>
      <c r="E387" s="2"/>
      <c r="F387" s="2">
        <v>3.54</v>
      </c>
      <c r="G387" s="2" t="s">
        <v>312</v>
      </c>
      <c r="H387" s="11">
        <v>-1</v>
      </c>
      <c r="I387">
        <v>-1</v>
      </c>
      <c r="K387" s="2"/>
      <c r="L387" s="2"/>
      <c r="M387" s="2"/>
      <c r="N387" s="25">
        <v>0</v>
      </c>
      <c r="O387" s="2">
        <v>3.9647999999999999</v>
      </c>
      <c r="P387" s="2">
        <v>3.9647999999999999</v>
      </c>
      <c r="Q387" s="2">
        <v>15.7392</v>
      </c>
      <c r="R387" s="2" t="s">
        <v>439</v>
      </c>
      <c r="S387" s="2"/>
      <c r="T387" s="25">
        <v>0</v>
      </c>
      <c r="U387" s="25"/>
      <c r="V387" s="25"/>
      <c r="W387" s="2"/>
      <c r="X387" s="2">
        <v>1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O387">
        <v>20</v>
      </c>
      <c r="AP387" s="23">
        <v>0</v>
      </c>
      <c r="AQ387" s="23"/>
      <c r="AR387" s="30">
        <v>1.9375</v>
      </c>
      <c r="AS387" s="30">
        <v>2.5</v>
      </c>
      <c r="AT387" s="30">
        <v>0.5625</v>
      </c>
      <c r="AU387" s="30">
        <v>2.625</v>
      </c>
      <c r="AV387" s="30">
        <v>0.25409836065573771</v>
      </c>
      <c r="AW387" s="30">
        <v>0.32786885245901642</v>
      </c>
      <c r="AX387" s="30">
        <v>7.3770491803278687E-2</v>
      </c>
      <c r="AY387" s="30">
        <v>0.34426229508196721</v>
      </c>
      <c r="AZ387" s="27">
        <v>0.79</v>
      </c>
      <c r="BA387" s="27">
        <v>3.44</v>
      </c>
      <c r="BB387" s="27">
        <v>2.65</v>
      </c>
      <c r="BC387" s="27">
        <v>2.5918749999999999</v>
      </c>
      <c r="BD387">
        <v>2.5918749999999999</v>
      </c>
      <c r="BE387">
        <v>5.9214935367946877</v>
      </c>
    </row>
    <row r="388" spans="1:57" x14ac:dyDescent="0.3">
      <c r="A388" s="2" t="s">
        <v>313</v>
      </c>
      <c r="B388" s="15" t="s">
        <v>724</v>
      </c>
      <c r="C388" s="15"/>
      <c r="D388" s="2"/>
      <c r="E388" s="2"/>
      <c r="F388" s="2">
        <v>3.5</v>
      </c>
      <c r="G388" s="2" t="s">
        <v>314</v>
      </c>
      <c r="H388" s="11" t="s">
        <v>553</v>
      </c>
      <c r="I388">
        <v>-1</v>
      </c>
      <c r="K388" s="2"/>
      <c r="L388" t="s">
        <v>1125</v>
      </c>
      <c r="M388" s="2"/>
      <c r="N388" s="25">
        <v>1</v>
      </c>
      <c r="O388" s="2">
        <v>-1</v>
      </c>
      <c r="P388" s="2"/>
      <c r="Q388" s="2"/>
      <c r="R388" s="2"/>
      <c r="S388" s="2"/>
      <c r="T388" s="25">
        <v>15.28115725</v>
      </c>
      <c r="U388" s="25">
        <v>15.28115725</v>
      </c>
      <c r="V388" s="25">
        <v>15.28115725</v>
      </c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O388">
        <v>20</v>
      </c>
      <c r="AP388" s="23">
        <v>229.90248606119221</v>
      </c>
      <c r="AQ388" s="23">
        <v>8.6993404650164072E-2</v>
      </c>
      <c r="AR388" s="30">
        <v>1.882352941176471</v>
      </c>
      <c r="AS388" s="30">
        <v>2.3529411764705879</v>
      </c>
      <c r="AT388" s="30">
        <v>0.47058823529411759</v>
      </c>
      <c r="AU388" s="30">
        <v>0</v>
      </c>
      <c r="AV388" s="30">
        <v>0.4</v>
      </c>
      <c r="AW388" s="30">
        <v>0.5</v>
      </c>
      <c r="AX388" s="30">
        <v>9.9999999999999992E-2</v>
      </c>
      <c r="AY388" s="30">
        <v>0</v>
      </c>
      <c r="AZ388" s="27">
        <v>0.82</v>
      </c>
      <c r="BA388" s="27">
        <v>3.44</v>
      </c>
      <c r="BB388" s="27">
        <v>2.62</v>
      </c>
      <c r="BC388" s="27">
        <v>2.5211764705882351</v>
      </c>
      <c r="BD388">
        <v>2.521176470588236</v>
      </c>
      <c r="BE388">
        <v>5.6898745917647062</v>
      </c>
    </row>
    <row r="389" spans="1:57" x14ac:dyDescent="0.3">
      <c r="A389" s="2" t="s">
        <v>44</v>
      </c>
      <c r="B389" s="15" t="s">
        <v>724</v>
      </c>
      <c r="C389" s="15"/>
      <c r="D389" s="2" t="s">
        <v>246</v>
      </c>
      <c r="E389" s="2" t="s">
        <v>1071</v>
      </c>
      <c r="F389" s="2">
        <v>2.2599999999999998</v>
      </c>
      <c r="G389" s="2" t="s">
        <v>314</v>
      </c>
      <c r="H389" s="11" t="s">
        <v>553</v>
      </c>
      <c r="I389">
        <v>-1</v>
      </c>
      <c r="K389" s="2"/>
      <c r="L389" s="2"/>
      <c r="M389" s="2"/>
      <c r="N389" s="25">
        <v>1</v>
      </c>
      <c r="O389" s="2">
        <v>-1</v>
      </c>
      <c r="P389" s="2"/>
      <c r="Q389" s="2"/>
      <c r="R389" s="2"/>
      <c r="S389" s="2"/>
      <c r="T389" s="25">
        <v>15.28115725</v>
      </c>
      <c r="U389" s="25">
        <v>15.28115725</v>
      </c>
      <c r="V389" s="25">
        <v>15.28115725</v>
      </c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O389">
        <v>20</v>
      </c>
      <c r="AP389" s="23">
        <v>229.90248606119221</v>
      </c>
      <c r="AQ389" s="23">
        <v>8.6993404650164072E-2</v>
      </c>
      <c r="AR389" s="30">
        <v>1.882352941176471</v>
      </c>
      <c r="AS389" s="30">
        <v>2.3529411764705879</v>
      </c>
      <c r="AT389" s="30">
        <v>0.47058823529411759</v>
      </c>
      <c r="AU389" s="30">
        <v>0</v>
      </c>
      <c r="AV389" s="30">
        <v>0.4</v>
      </c>
      <c r="AW389" s="30">
        <v>0.5</v>
      </c>
      <c r="AX389" s="30">
        <v>9.9999999999999992E-2</v>
      </c>
      <c r="AY389" s="30">
        <v>0</v>
      </c>
      <c r="AZ389" s="27">
        <v>0.82</v>
      </c>
      <c r="BA389" s="27">
        <v>3.44</v>
      </c>
      <c r="BB389" s="27">
        <v>2.62</v>
      </c>
      <c r="BC389" s="27">
        <v>2.5211764705882351</v>
      </c>
      <c r="BD389">
        <v>2.521176470588236</v>
      </c>
      <c r="BE389">
        <v>5.6898745917647062</v>
      </c>
    </row>
    <row r="390" spans="1:57" ht="15" x14ac:dyDescent="0.35">
      <c r="A390" s="2" t="s">
        <v>69</v>
      </c>
      <c r="B390" s="15" t="s">
        <v>742</v>
      </c>
      <c r="C390" s="15"/>
      <c r="D390" s="2"/>
      <c r="E390" s="2"/>
      <c r="F390" s="2">
        <v>2.82</v>
      </c>
      <c r="G390" s="8" t="s">
        <v>315</v>
      </c>
      <c r="H390" s="11" t="s">
        <v>564</v>
      </c>
      <c r="I390" t="s">
        <v>642</v>
      </c>
      <c r="K390" s="8"/>
      <c r="L390" s="8"/>
      <c r="M390" s="8"/>
      <c r="N390" s="25">
        <v>2</v>
      </c>
      <c r="O390" s="2">
        <v>-1</v>
      </c>
      <c r="P390" s="2"/>
      <c r="Q390" s="2"/>
      <c r="R390" s="2"/>
      <c r="S390" s="2"/>
      <c r="T390" s="25">
        <v>8.3195821399999996</v>
      </c>
      <c r="U390" s="25">
        <v>8.3195821399999996</v>
      </c>
      <c r="V390" s="25">
        <v>8.2425581700000006</v>
      </c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O390">
        <v>12</v>
      </c>
      <c r="AP390" s="23">
        <v>248.80917443900231</v>
      </c>
      <c r="AQ390" s="23">
        <v>9.6459465588893734E-2</v>
      </c>
      <c r="AR390" s="30">
        <v>2</v>
      </c>
      <c r="AS390" s="30">
        <v>3.333333333333333</v>
      </c>
      <c r="AT390" s="30">
        <v>2.666666666666667</v>
      </c>
      <c r="AU390" s="30">
        <v>4.666666666666667</v>
      </c>
      <c r="AV390" s="30">
        <v>0.15789473684210531</v>
      </c>
      <c r="AW390" s="30">
        <v>0.26315789473684209</v>
      </c>
      <c r="AX390" s="30">
        <v>0.2105263157894737</v>
      </c>
      <c r="AY390" s="30">
        <v>0.36842105263157898</v>
      </c>
      <c r="AZ390" s="27">
        <v>2.02</v>
      </c>
      <c r="BA390" s="27">
        <v>3.44</v>
      </c>
      <c r="BB390" s="27">
        <v>1.42</v>
      </c>
      <c r="BC390" s="27">
        <v>3.0044444444444438</v>
      </c>
      <c r="BD390">
        <v>3.0044444444444438</v>
      </c>
      <c r="BE390">
        <v>6.4228342255555546</v>
      </c>
    </row>
    <row r="391" spans="1:57" x14ac:dyDescent="0.3">
      <c r="A391" s="2" t="s">
        <v>316</v>
      </c>
      <c r="B391" s="19" t="s">
        <v>955</v>
      </c>
      <c r="C391" s="15"/>
      <c r="D391" s="2"/>
      <c r="E391" s="2"/>
      <c r="F391" s="2">
        <v>3.6</v>
      </c>
      <c r="G391" s="2" t="s">
        <v>317</v>
      </c>
      <c r="H391" s="11">
        <v>-1</v>
      </c>
      <c r="I391">
        <v>-1</v>
      </c>
      <c r="K391" s="2"/>
      <c r="L391" s="2"/>
      <c r="M391" s="2"/>
      <c r="N391" s="25">
        <v>0</v>
      </c>
      <c r="O391" s="2">
        <v>3.823</v>
      </c>
      <c r="P391" s="2">
        <v>17.215</v>
      </c>
      <c r="Q391" s="2">
        <v>2.9550000000000001</v>
      </c>
      <c r="R391" s="2" t="s">
        <v>523</v>
      </c>
      <c r="S391" s="2"/>
      <c r="T391" s="25">
        <v>0</v>
      </c>
      <c r="U391" s="25"/>
      <c r="V391" s="25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O391">
        <v>8</v>
      </c>
      <c r="AP391" s="23">
        <v>0</v>
      </c>
      <c r="AQ391" s="23"/>
      <c r="AR391" s="30">
        <v>1.8969230769230769</v>
      </c>
      <c r="AS391" s="30">
        <v>2.4615384615384621</v>
      </c>
      <c r="AT391" s="30">
        <v>0.56307692307692314</v>
      </c>
      <c r="AU391" s="30">
        <v>0</v>
      </c>
      <c r="AV391" s="30">
        <v>0.38543294779618631</v>
      </c>
      <c r="AW391" s="30">
        <v>0.50015629884338852</v>
      </c>
      <c r="AX391" s="30">
        <v>0.1144107533604251</v>
      </c>
      <c r="AY391" s="30">
        <v>0</v>
      </c>
      <c r="AZ391" s="27">
        <v>0.79</v>
      </c>
      <c r="BA391" s="27">
        <v>3.44</v>
      </c>
      <c r="BB391" s="27">
        <v>2.65</v>
      </c>
      <c r="BC391" s="27">
        <v>2.6319230769230768</v>
      </c>
      <c r="BD391">
        <v>2.6319230769230768</v>
      </c>
      <c r="BE391">
        <v>5.8365582503752389</v>
      </c>
    </row>
    <row r="392" spans="1:57" x14ac:dyDescent="0.3">
      <c r="A392" s="2" t="s">
        <v>318</v>
      </c>
      <c r="B392" s="15" t="s">
        <v>836</v>
      </c>
      <c r="C392" s="15"/>
      <c r="D392" s="2"/>
      <c r="E392" s="2"/>
      <c r="F392" s="2">
        <v>3.45</v>
      </c>
      <c r="G392" s="2" t="s">
        <v>319</v>
      </c>
      <c r="H392" s="11">
        <v>-1</v>
      </c>
      <c r="I392">
        <v>-1</v>
      </c>
      <c r="K392" s="2"/>
      <c r="L392" s="2"/>
      <c r="M392" s="2"/>
      <c r="N392" s="25">
        <v>0</v>
      </c>
      <c r="O392" s="2">
        <v>3.71</v>
      </c>
      <c r="P392" s="2">
        <v>3.71</v>
      </c>
      <c r="Q392" s="2">
        <v>12.2</v>
      </c>
      <c r="R392" s="2" t="s">
        <v>523</v>
      </c>
      <c r="S392" s="2"/>
      <c r="T392" s="25">
        <v>0</v>
      </c>
      <c r="U392" s="25"/>
      <c r="V392" s="25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O392">
        <v>8</v>
      </c>
      <c r="AP392" s="23">
        <v>0</v>
      </c>
      <c r="AQ392" s="23"/>
      <c r="AR392" s="30">
        <v>1.857142857142857</v>
      </c>
      <c r="AS392" s="30">
        <v>2.285714285714286</v>
      </c>
      <c r="AT392" s="30">
        <v>0.42857142857142849</v>
      </c>
      <c r="AU392" s="30">
        <v>0</v>
      </c>
      <c r="AV392" s="30">
        <v>0.40625000000000011</v>
      </c>
      <c r="AW392" s="30">
        <v>0.5</v>
      </c>
      <c r="AX392" s="30">
        <v>9.375E-2</v>
      </c>
      <c r="AY392" s="30">
        <v>0</v>
      </c>
      <c r="AZ392" s="27">
        <v>1.1000000000000001</v>
      </c>
      <c r="BA392" s="27">
        <v>3.44</v>
      </c>
      <c r="BB392" s="27">
        <v>2.34</v>
      </c>
      <c r="BC392" s="27">
        <v>2.657142857142857</v>
      </c>
      <c r="BD392">
        <v>2.657142857142857</v>
      </c>
      <c r="BE392">
        <v>6.2648417856930001</v>
      </c>
    </row>
    <row r="393" spans="1:57" x14ac:dyDescent="0.3">
      <c r="A393" s="2" t="s">
        <v>320</v>
      </c>
      <c r="B393" s="20" t="s">
        <v>998</v>
      </c>
      <c r="C393" s="15"/>
      <c r="D393" s="2"/>
      <c r="E393" s="2"/>
      <c r="F393" s="2">
        <v>3.58</v>
      </c>
      <c r="G393" s="2" t="s">
        <v>319</v>
      </c>
      <c r="H393" s="11">
        <v>-1</v>
      </c>
      <c r="I393">
        <v>-1</v>
      </c>
      <c r="K393" s="2"/>
      <c r="L393" s="2"/>
      <c r="M393" s="2"/>
      <c r="N393" s="25">
        <v>0</v>
      </c>
      <c r="O393" s="2">
        <v>3.77</v>
      </c>
      <c r="P393" s="2">
        <v>3.77</v>
      </c>
      <c r="Q393" s="2">
        <v>33.299999999999997</v>
      </c>
      <c r="R393" s="2" t="s">
        <v>523</v>
      </c>
      <c r="S393" s="2"/>
      <c r="T393" s="25">
        <v>0</v>
      </c>
      <c r="U393" s="25"/>
      <c r="V393" s="25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O393">
        <v>8</v>
      </c>
      <c r="AP393" s="23">
        <v>0</v>
      </c>
      <c r="AQ393" s="23"/>
      <c r="AR393" s="30">
        <v>1.571428571428571</v>
      </c>
      <c r="AS393" s="30">
        <v>1.5</v>
      </c>
      <c r="AT393" s="30">
        <v>0.2142857142857143</v>
      </c>
      <c r="AU393" s="30">
        <v>0</v>
      </c>
      <c r="AV393" s="30">
        <v>0.47826086956521741</v>
      </c>
      <c r="AW393" s="30">
        <v>0.45652173913043481</v>
      </c>
      <c r="AX393" s="30">
        <v>6.5217391304347824E-2</v>
      </c>
      <c r="AY393" s="30">
        <v>0</v>
      </c>
      <c r="AZ393" s="27">
        <v>1.1000000000000001</v>
      </c>
      <c r="BA393" s="27">
        <v>3.44</v>
      </c>
      <c r="BB393" s="27">
        <v>2.34</v>
      </c>
      <c r="BC393" s="27">
        <v>2.5135714285714279</v>
      </c>
      <c r="BD393">
        <v>2.5135714285714279</v>
      </c>
      <c r="BE393">
        <v>6.6592671289361416</v>
      </c>
    </row>
    <row r="394" spans="1:57" x14ac:dyDescent="0.3">
      <c r="A394" s="2" t="s">
        <v>321</v>
      </c>
      <c r="B394" s="20" t="s">
        <v>999</v>
      </c>
      <c r="C394" s="15"/>
      <c r="D394" s="2"/>
      <c r="E394" s="2"/>
      <c r="F394" s="2">
        <v>3.48</v>
      </c>
      <c r="G394" s="2" t="s">
        <v>319</v>
      </c>
      <c r="H394" s="11">
        <v>-1</v>
      </c>
      <c r="I394">
        <v>-1</v>
      </c>
      <c r="K394" s="2"/>
      <c r="L394" s="2"/>
      <c r="M394" s="2"/>
      <c r="N394" s="25">
        <v>0</v>
      </c>
      <c r="O394" s="2">
        <v>3.75</v>
      </c>
      <c r="P394" s="2">
        <v>3.75</v>
      </c>
      <c r="Q394" s="2">
        <v>37.299999999999997</v>
      </c>
      <c r="R394" s="2" t="s">
        <v>523</v>
      </c>
      <c r="S394" s="2"/>
      <c r="T394" s="25">
        <v>0</v>
      </c>
      <c r="U394" s="25"/>
      <c r="V394" s="25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O394">
        <v>8</v>
      </c>
      <c r="AP394" s="23">
        <v>0</v>
      </c>
      <c r="AQ394" s="23"/>
      <c r="AR394" s="30">
        <v>1.529411764705882</v>
      </c>
      <c r="AS394" s="30">
        <v>1.3529411764705881</v>
      </c>
      <c r="AT394" s="30">
        <v>0.1764705882352941</v>
      </c>
      <c r="AU394" s="30">
        <v>0</v>
      </c>
      <c r="AV394" s="30">
        <v>0.5</v>
      </c>
      <c r="AW394" s="30">
        <v>0.44230769230769229</v>
      </c>
      <c r="AX394" s="30">
        <v>5.7692307692307702E-2</v>
      </c>
      <c r="AY394" s="30">
        <v>0</v>
      </c>
      <c r="AZ394" s="27">
        <v>1.1000000000000001</v>
      </c>
      <c r="BA394" s="27">
        <v>3.44</v>
      </c>
      <c r="BB394" s="27">
        <v>2.34</v>
      </c>
      <c r="BC394" s="27">
        <v>2.4788235294117649</v>
      </c>
      <c r="BD394">
        <v>2.4788235294117649</v>
      </c>
      <c r="BE394">
        <v>6.6967043065181171</v>
      </c>
    </row>
    <row r="395" spans="1:57" x14ac:dyDescent="0.3">
      <c r="A395" s="2" t="s">
        <v>322</v>
      </c>
      <c r="B395" s="20" t="s">
        <v>1000</v>
      </c>
      <c r="C395" s="15"/>
      <c r="D395" s="2"/>
      <c r="E395" s="2"/>
      <c r="F395" s="2">
        <v>3.5</v>
      </c>
      <c r="G395" s="2" t="s">
        <v>319</v>
      </c>
      <c r="H395" s="11">
        <v>-1</v>
      </c>
      <c r="I395">
        <v>-1</v>
      </c>
      <c r="K395" s="2"/>
      <c r="L395" s="2"/>
      <c r="M395" s="2"/>
      <c r="N395" s="25">
        <v>0</v>
      </c>
      <c r="O395" s="2">
        <v>3.76</v>
      </c>
      <c r="P395" s="2">
        <v>3.76</v>
      </c>
      <c r="Q395" s="2">
        <v>41.2</v>
      </c>
      <c r="R395" s="2" t="s">
        <v>523</v>
      </c>
      <c r="S395" s="2"/>
      <c r="T395" s="25">
        <v>0</v>
      </c>
      <c r="U395" s="25"/>
      <c r="V395" s="25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O395">
        <v>8</v>
      </c>
      <c r="AP395" s="23">
        <v>0</v>
      </c>
      <c r="AQ395" s="23"/>
      <c r="AR395" s="30">
        <v>1.5</v>
      </c>
      <c r="AS395" s="30">
        <v>1.25</v>
      </c>
      <c r="AT395" s="30">
        <v>0.15</v>
      </c>
      <c r="AU395" s="30">
        <v>0</v>
      </c>
      <c r="AV395" s="30">
        <v>0.51724137931034486</v>
      </c>
      <c r="AW395" s="30">
        <v>0.43103448275862072</v>
      </c>
      <c r="AX395" s="30">
        <v>5.1724137931034482E-2</v>
      </c>
      <c r="AY395" s="30">
        <v>0</v>
      </c>
      <c r="AZ395" s="27">
        <v>1.1000000000000001</v>
      </c>
      <c r="BA395" s="27">
        <v>3.44</v>
      </c>
      <c r="BB395" s="27">
        <v>2.34</v>
      </c>
      <c r="BC395" s="27">
        <v>2.4544999999999999</v>
      </c>
      <c r="BD395">
        <v>2.4544999999999999</v>
      </c>
      <c r="BE395">
        <v>6.7229103308255</v>
      </c>
    </row>
    <row r="396" spans="1:57" x14ac:dyDescent="0.3">
      <c r="A396" s="2" t="s">
        <v>323</v>
      </c>
      <c r="B396" s="20" t="s">
        <v>1001</v>
      </c>
      <c r="C396" s="15"/>
      <c r="D396" s="2"/>
      <c r="E396" s="2"/>
      <c r="F396" s="2">
        <v>3.61</v>
      </c>
      <c r="G396" s="2" t="s">
        <v>319</v>
      </c>
      <c r="H396" s="11">
        <v>-1</v>
      </c>
      <c r="I396">
        <v>-1</v>
      </c>
      <c r="K396" s="2"/>
      <c r="L396" s="2"/>
      <c r="M396" s="2"/>
      <c r="N396" s="25">
        <v>0</v>
      </c>
      <c r="O396" s="2">
        <v>3.76</v>
      </c>
      <c r="P396" s="2">
        <v>3.76</v>
      </c>
      <c r="Q396" s="2">
        <v>47.8</v>
      </c>
      <c r="R396" s="2" t="s">
        <v>523</v>
      </c>
      <c r="S396" s="2"/>
      <c r="T396" s="25">
        <v>0</v>
      </c>
      <c r="U396" s="25"/>
      <c r="V396" s="25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O396">
        <v>8</v>
      </c>
      <c r="AP396" s="23">
        <v>0</v>
      </c>
      <c r="AQ396" s="23"/>
      <c r="AR396" s="30">
        <v>1.4782608695652171</v>
      </c>
      <c r="AS396" s="30">
        <v>1.173913043478261</v>
      </c>
      <c r="AT396" s="30">
        <v>0.13043478260869559</v>
      </c>
      <c r="AU396" s="30">
        <v>0</v>
      </c>
      <c r="AV396" s="30">
        <v>0.53125</v>
      </c>
      <c r="AW396" s="30">
        <v>0.42187500000000011</v>
      </c>
      <c r="AX396" s="30">
        <v>4.6875E-2</v>
      </c>
      <c r="AY396" s="30">
        <v>0</v>
      </c>
      <c r="AZ396" s="27">
        <v>1.1000000000000001</v>
      </c>
      <c r="BA396" s="27">
        <v>3.44</v>
      </c>
      <c r="BB396" s="27">
        <v>2.34</v>
      </c>
      <c r="BC396" s="27">
        <v>2.436521739130435</v>
      </c>
      <c r="BD396">
        <v>2.436521739130435</v>
      </c>
      <c r="BE396">
        <v>6.7422800009657378</v>
      </c>
    </row>
    <row r="397" spans="1:57" x14ac:dyDescent="0.3">
      <c r="A397" s="2" t="s">
        <v>324</v>
      </c>
      <c r="B397" s="20" t="s">
        <v>1003</v>
      </c>
      <c r="C397" s="15"/>
      <c r="D397" s="2"/>
      <c r="E397" s="2"/>
      <c r="F397" s="2">
        <v>3.47</v>
      </c>
      <c r="G397" s="2" t="s">
        <v>319</v>
      </c>
      <c r="H397" s="11">
        <v>-1</v>
      </c>
      <c r="I397">
        <v>-1</v>
      </c>
      <c r="K397" s="2"/>
      <c r="L397" s="2"/>
      <c r="M397" s="2"/>
      <c r="N397" s="25">
        <v>0</v>
      </c>
      <c r="O397" s="2">
        <v>3.76</v>
      </c>
      <c r="P397" s="2">
        <v>3.76</v>
      </c>
      <c r="Q397" s="2">
        <v>54.9</v>
      </c>
      <c r="R397" s="2" t="s">
        <v>523</v>
      </c>
      <c r="S397" s="2"/>
      <c r="T397" s="25">
        <v>0</v>
      </c>
      <c r="U397" s="25"/>
      <c r="V397" s="25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O397">
        <v>8</v>
      </c>
      <c r="AP397" s="23">
        <v>0</v>
      </c>
      <c r="AQ397" s="23"/>
      <c r="AR397" s="30">
        <v>1.448275862068966</v>
      </c>
      <c r="AS397" s="30">
        <v>1.068965517241379</v>
      </c>
      <c r="AT397" s="30">
        <v>0.10344827586206901</v>
      </c>
      <c r="AU397" s="30">
        <v>0</v>
      </c>
      <c r="AV397" s="30">
        <v>0.55263157894736847</v>
      </c>
      <c r="AW397" s="30">
        <v>0.40789473684210531</v>
      </c>
      <c r="AX397" s="30">
        <v>3.9473684210526307E-2</v>
      </c>
      <c r="AY397" s="30">
        <v>0</v>
      </c>
      <c r="AZ397" s="27">
        <v>1.1000000000000001</v>
      </c>
      <c r="BA397" s="27">
        <v>3.44</v>
      </c>
      <c r="BB397" s="27">
        <v>2.34</v>
      </c>
      <c r="BC397" s="27">
        <v>2.411724137931035</v>
      </c>
      <c r="BD397">
        <v>2.4117241379310341</v>
      </c>
      <c r="BE397">
        <v>6.7689967873660688</v>
      </c>
    </row>
    <row r="398" spans="1:57" x14ac:dyDescent="0.3">
      <c r="A398" s="2" t="s">
        <v>325</v>
      </c>
      <c r="B398" s="20" t="s">
        <v>1002</v>
      </c>
      <c r="C398" s="15"/>
      <c r="D398" s="2"/>
      <c r="E398" s="2"/>
      <c r="F398" s="2">
        <v>3.49</v>
      </c>
      <c r="G398" s="2" t="s">
        <v>319</v>
      </c>
      <c r="H398" s="11">
        <v>-1</v>
      </c>
      <c r="I398">
        <v>-1</v>
      </c>
      <c r="K398" s="2"/>
      <c r="L398" s="2"/>
      <c r="M398" s="2"/>
      <c r="N398" s="25">
        <v>0</v>
      </c>
      <c r="O398" s="2">
        <v>3.78</v>
      </c>
      <c r="P398" s="2">
        <v>3.78</v>
      </c>
      <c r="Q398" s="2">
        <v>66.3</v>
      </c>
      <c r="R398" s="2" t="s">
        <v>523</v>
      </c>
      <c r="S398" s="2"/>
      <c r="T398" s="25">
        <v>0</v>
      </c>
      <c r="U398" s="25"/>
      <c r="V398" s="25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O398">
        <v>8</v>
      </c>
      <c r="AP398" s="23">
        <v>0</v>
      </c>
      <c r="AQ398" s="23"/>
      <c r="AR398" s="30">
        <v>1.428571428571429</v>
      </c>
      <c r="AS398" s="30">
        <v>1</v>
      </c>
      <c r="AT398" s="30">
        <v>8.5714285714285715E-2</v>
      </c>
      <c r="AU398" s="30">
        <v>0</v>
      </c>
      <c r="AV398" s="30">
        <v>0.56818181818181823</v>
      </c>
      <c r="AW398" s="30">
        <v>0.39772727272727282</v>
      </c>
      <c r="AX398" s="30">
        <v>3.4090909090909102E-2</v>
      </c>
      <c r="AY398" s="30">
        <v>0</v>
      </c>
      <c r="AZ398" s="27">
        <v>1.1000000000000001</v>
      </c>
      <c r="BA398" s="27">
        <v>3.44</v>
      </c>
      <c r="BB398" s="27">
        <v>2.34</v>
      </c>
      <c r="BC398" s="27">
        <v>2.3954285714285719</v>
      </c>
      <c r="BD398">
        <v>2.395428571428571</v>
      </c>
      <c r="BE398">
        <v>6.7865535327148558</v>
      </c>
    </row>
    <row r="399" spans="1:57" x14ac:dyDescent="0.3">
      <c r="A399" s="2" t="s">
        <v>326</v>
      </c>
      <c r="B399" s="20" t="s">
        <v>1009</v>
      </c>
      <c r="C399" s="15"/>
      <c r="D399" s="2"/>
      <c r="E399" s="2"/>
      <c r="F399" s="2">
        <v>3.47</v>
      </c>
      <c r="G399" s="2" t="s">
        <v>319</v>
      </c>
      <c r="H399" s="11">
        <v>-1</v>
      </c>
      <c r="I399">
        <v>-1</v>
      </c>
      <c r="K399" s="2"/>
      <c r="L399" s="2"/>
      <c r="M399" s="2"/>
      <c r="N399" s="25">
        <v>0</v>
      </c>
      <c r="O399" s="2">
        <v>3.72</v>
      </c>
      <c r="P399" s="2">
        <v>3.72</v>
      </c>
      <c r="Q399" s="2">
        <v>32.299999999999997</v>
      </c>
      <c r="R399" s="2" t="s">
        <v>523</v>
      </c>
      <c r="S399" s="2"/>
      <c r="T399" s="25">
        <v>0</v>
      </c>
      <c r="U399" s="25"/>
      <c r="V399" s="25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O399">
        <v>10</v>
      </c>
      <c r="AP399" s="23">
        <v>0</v>
      </c>
      <c r="AQ399" s="23"/>
      <c r="AR399" s="30">
        <v>1.615384615384615</v>
      </c>
      <c r="AS399" s="30">
        <v>1.6923076923076921</v>
      </c>
      <c r="AT399" s="30">
        <v>0.23076923076923081</v>
      </c>
      <c r="AU399" s="30">
        <v>0</v>
      </c>
      <c r="AV399" s="30">
        <v>0.45652173913043481</v>
      </c>
      <c r="AW399" s="30">
        <v>0.47826086956521741</v>
      </c>
      <c r="AX399" s="30">
        <v>6.5217391304347838E-2</v>
      </c>
      <c r="AY399" s="30">
        <v>0</v>
      </c>
      <c r="AZ399" s="27">
        <v>1.1000000000000001</v>
      </c>
      <c r="BA399" s="27">
        <v>3.44</v>
      </c>
      <c r="BB399" s="27">
        <v>2.34</v>
      </c>
      <c r="BC399" s="27">
        <v>2.568461538461539</v>
      </c>
      <c r="BD399">
        <v>2.568461538461539</v>
      </c>
      <c r="BE399">
        <v>6.6431337427119228</v>
      </c>
    </row>
    <row r="400" spans="1:57" x14ac:dyDescent="0.3">
      <c r="A400" s="2" t="s">
        <v>327</v>
      </c>
      <c r="B400" s="20" t="s">
        <v>1008</v>
      </c>
      <c r="C400" s="15"/>
      <c r="D400" s="2"/>
      <c r="E400" s="2"/>
      <c r="F400" s="2">
        <v>3.47</v>
      </c>
      <c r="G400" s="2" t="s">
        <v>319</v>
      </c>
      <c r="H400" s="11">
        <v>-1</v>
      </c>
      <c r="I400">
        <v>-1</v>
      </c>
      <c r="K400" s="2"/>
      <c r="L400" s="2"/>
      <c r="M400" s="2"/>
      <c r="N400" s="25">
        <v>0</v>
      </c>
      <c r="O400" s="2">
        <v>3.72</v>
      </c>
      <c r="P400" s="2">
        <v>3.72</v>
      </c>
      <c r="Q400" s="2">
        <v>36.6</v>
      </c>
      <c r="R400" s="2" t="s">
        <v>523</v>
      </c>
      <c r="S400" s="2"/>
      <c r="T400" s="25">
        <v>0</v>
      </c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O400">
        <v>10</v>
      </c>
      <c r="AP400" s="23">
        <v>0</v>
      </c>
      <c r="AR400" s="30">
        <v>1.5625</v>
      </c>
      <c r="AS400" s="30">
        <v>1.5</v>
      </c>
      <c r="AT400" s="30">
        <v>0.1875</v>
      </c>
      <c r="AU400" s="30">
        <v>0</v>
      </c>
      <c r="AV400" s="30">
        <v>0.48076923076923078</v>
      </c>
      <c r="AW400" s="30">
        <v>0.46153846153846162</v>
      </c>
      <c r="AX400" s="30">
        <v>5.7692307692307702E-2</v>
      </c>
      <c r="AY400" s="30">
        <v>0</v>
      </c>
      <c r="AZ400" s="27">
        <v>1.1000000000000001</v>
      </c>
      <c r="BA400" s="27">
        <v>3.44</v>
      </c>
      <c r="BB400" s="27">
        <v>2.34</v>
      </c>
      <c r="BC400" s="27">
        <v>2.5212500000000002</v>
      </c>
      <c r="BD400">
        <v>2.5212500000000002</v>
      </c>
      <c r="BE400">
        <v>6.6859357538098134</v>
      </c>
    </row>
    <row r="401" spans="1:57" x14ac:dyDescent="0.3">
      <c r="A401" s="2" t="s">
        <v>328</v>
      </c>
      <c r="B401" s="20" t="s">
        <v>1007</v>
      </c>
      <c r="C401" s="15"/>
      <c r="D401" s="2"/>
      <c r="E401" s="2"/>
      <c r="F401" s="2">
        <v>3.45</v>
      </c>
      <c r="G401" s="2" t="s">
        <v>319</v>
      </c>
      <c r="H401" s="11">
        <v>-1</v>
      </c>
      <c r="I401">
        <v>-1</v>
      </c>
      <c r="K401" s="2"/>
      <c r="L401" s="2"/>
      <c r="M401" s="2"/>
      <c r="N401" s="25">
        <v>0</v>
      </c>
      <c r="O401" s="2">
        <v>3.73</v>
      </c>
      <c r="P401" s="2">
        <v>3.73</v>
      </c>
      <c r="Q401" s="2">
        <v>41.6</v>
      </c>
      <c r="R401" s="2" t="s">
        <v>523</v>
      </c>
      <c r="S401" s="2"/>
      <c r="T401" s="25">
        <v>0</v>
      </c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O401">
        <v>10</v>
      </c>
      <c r="AP401" s="23">
        <v>0</v>
      </c>
      <c r="AR401" s="30">
        <v>1.5263157894736841</v>
      </c>
      <c r="AS401" s="30">
        <v>1.368421052631579</v>
      </c>
      <c r="AT401" s="30">
        <v>0.15789473684210531</v>
      </c>
      <c r="AU401" s="30">
        <v>0</v>
      </c>
      <c r="AV401" s="30">
        <v>0.5</v>
      </c>
      <c r="AW401" s="30">
        <v>0.44827586206896552</v>
      </c>
      <c r="AX401" s="30">
        <v>5.1724137931034482E-2</v>
      </c>
      <c r="AY401" s="30">
        <v>0</v>
      </c>
      <c r="AZ401" s="27">
        <v>1.1000000000000001</v>
      </c>
      <c r="BA401" s="27">
        <v>3.44</v>
      </c>
      <c r="BB401" s="27">
        <v>2.34</v>
      </c>
      <c r="BC401" s="27">
        <v>2.4889473684210528</v>
      </c>
      <c r="BD401">
        <v>2.4889473684210528</v>
      </c>
      <c r="BE401">
        <v>6.7152213403504719</v>
      </c>
    </row>
    <row r="402" spans="1:57" x14ac:dyDescent="0.3">
      <c r="A402" s="2" t="s">
        <v>329</v>
      </c>
      <c r="B402" s="20" t="s">
        <v>1006</v>
      </c>
      <c r="C402" s="15"/>
      <c r="D402" s="2"/>
      <c r="E402" s="2"/>
      <c r="F402" s="2">
        <v>3.45</v>
      </c>
      <c r="G402" s="2" t="s">
        <v>319</v>
      </c>
      <c r="H402" s="11">
        <v>-1</v>
      </c>
      <c r="I402">
        <v>-1</v>
      </c>
      <c r="K402" s="2"/>
      <c r="L402" s="2"/>
      <c r="M402" s="2"/>
      <c r="N402" s="25">
        <v>0</v>
      </c>
      <c r="O402" s="2">
        <v>3.73</v>
      </c>
      <c r="P402" s="2">
        <v>3.73</v>
      </c>
      <c r="Q402" s="2">
        <v>45.6</v>
      </c>
      <c r="R402" s="2" t="s">
        <v>523</v>
      </c>
      <c r="S402" s="2"/>
      <c r="T402" s="25">
        <v>0</v>
      </c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O402">
        <v>10</v>
      </c>
      <c r="AP402" s="23">
        <v>0</v>
      </c>
      <c r="AR402" s="30">
        <v>1.5</v>
      </c>
      <c r="AS402" s="30">
        <v>1.2727272727272729</v>
      </c>
      <c r="AT402" s="30">
        <v>0.13636363636363641</v>
      </c>
      <c r="AU402" s="30">
        <v>0</v>
      </c>
      <c r="AV402" s="30">
        <v>0.515625</v>
      </c>
      <c r="AW402" s="30">
        <v>0.4375</v>
      </c>
      <c r="AX402" s="30">
        <v>4.6874999999999993E-2</v>
      </c>
      <c r="AY402" s="30">
        <v>0</v>
      </c>
      <c r="AZ402" s="27">
        <v>1.1000000000000001</v>
      </c>
      <c r="BA402" s="27">
        <v>3.44</v>
      </c>
      <c r="BB402" s="27">
        <v>2.34</v>
      </c>
      <c r="BC402" s="27">
        <v>2.4654545454545449</v>
      </c>
      <c r="BD402">
        <v>2.4654545454545449</v>
      </c>
      <c r="BE402">
        <v>6.7365199487436813</v>
      </c>
    </row>
    <row r="403" spans="1:57" x14ac:dyDescent="0.3">
      <c r="A403" s="2" t="s">
        <v>330</v>
      </c>
      <c r="B403" s="20" t="s">
        <v>1005</v>
      </c>
      <c r="C403" s="15"/>
      <c r="D403" s="2"/>
      <c r="E403" s="2"/>
      <c r="F403" s="2">
        <v>3.46</v>
      </c>
      <c r="G403" s="2" t="s">
        <v>319</v>
      </c>
      <c r="H403" s="11">
        <v>-1</v>
      </c>
      <c r="I403">
        <v>-1</v>
      </c>
      <c r="K403" s="2"/>
      <c r="L403" s="2"/>
      <c r="M403" s="2"/>
      <c r="N403" s="25">
        <v>0</v>
      </c>
      <c r="O403" s="2">
        <v>3.74</v>
      </c>
      <c r="P403" s="2">
        <v>3.74</v>
      </c>
      <c r="Q403" s="2">
        <v>55.4</v>
      </c>
      <c r="R403" s="2" t="s">
        <v>523</v>
      </c>
      <c r="S403" s="2"/>
      <c r="T403" s="25">
        <v>0</v>
      </c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O403">
        <v>10</v>
      </c>
      <c r="AP403" s="23">
        <v>0</v>
      </c>
      <c r="AR403" s="30">
        <v>1.464285714285714</v>
      </c>
      <c r="AS403" s="30">
        <v>1.142857142857143</v>
      </c>
      <c r="AT403" s="30">
        <v>0.1071428571428571</v>
      </c>
      <c r="AU403" s="30">
        <v>0</v>
      </c>
      <c r="AV403" s="30">
        <v>0.53947368421052622</v>
      </c>
      <c r="AW403" s="30">
        <v>0.42105263157894729</v>
      </c>
      <c r="AX403" s="30">
        <v>3.9473684210526307E-2</v>
      </c>
      <c r="AY403" s="30">
        <v>0</v>
      </c>
      <c r="AZ403" s="27">
        <v>1.1000000000000001</v>
      </c>
      <c r="BA403" s="27">
        <v>3.44</v>
      </c>
      <c r="BB403" s="27">
        <v>2.34</v>
      </c>
      <c r="BC403" s="27">
        <v>2.4335714285714292</v>
      </c>
      <c r="BD403">
        <v>2.4335714285714292</v>
      </c>
      <c r="BE403">
        <v>6.7654252029916062</v>
      </c>
    </row>
    <row r="404" spans="1:57" x14ac:dyDescent="0.3">
      <c r="A404" s="2" t="s">
        <v>331</v>
      </c>
      <c r="B404" s="20" t="s">
        <v>1004</v>
      </c>
      <c r="C404" s="15"/>
      <c r="D404" s="2"/>
      <c r="E404" s="2"/>
      <c r="F404" s="2">
        <v>3.46</v>
      </c>
      <c r="G404" s="2" t="s">
        <v>319</v>
      </c>
      <c r="H404" s="11">
        <v>-1</v>
      </c>
      <c r="I404">
        <v>-1</v>
      </c>
      <c r="K404" s="2"/>
      <c r="L404" s="2"/>
      <c r="M404" s="2"/>
      <c r="N404" s="25">
        <v>0</v>
      </c>
      <c r="O404" s="2">
        <v>3.73</v>
      </c>
      <c r="P404" s="2">
        <v>3.73</v>
      </c>
      <c r="Q404" s="2">
        <v>56.8</v>
      </c>
      <c r="R404" s="2" t="s">
        <v>523</v>
      </c>
      <c r="S404" s="2"/>
      <c r="T404" s="25">
        <v>0</v>
      </c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O404">
        <v>10</v>
      </c>
      <c r="AP404" s="23">
        <v>0</v>
      </c>
      <c r="AR404" s="30">
        <v>1.4411764705882351</v>
      </c>
      <c r="AS404" s="30">
        <v>1.0588235294117649</v>
      </c>
      <c r="AT404" s="30">
        <v>8.8235294117647065E-2</v>
      </c>
      <c r="AU404" s="30">
        <v>0</v>
      </c>
      <c r="AV404" s="30">
        <v>0.55681818181818177</v>
      </c>
      <c r="AW404" s="30">
        <v>0.40909090909090912</v>
      </c>
      <c r="AX404" s="30">
        <v>3.4090909090909088E-2</v>
      </c>
      <c r="AY404" s="30">
        <v>0</v>
      </c>
      <c r="AZ404" s="27">
        <v>1.1000000000000001</v>
      </c>
      <c r="BA404" s="27">
        <v>3.44</v>
      </c>
      <c r="BB404" s="27">
        <v>2.34</v>
      </c>
      <c r="BC404" s="27">
        <v>2.4129411764705879</v>
      </c>
      <c r="BD404">
        <v>2.4129411764705888</v>
      </c>
      <c r="BE404">
        <v>6.7841286027990879</v>
      </c>
    </row>
    <row r="405" spans="1:57" x14ac:dyDescent="0.3">
      <c r="A405" s="2" t="s">
        <v>332</v>
      </c>
      <c r="B405" s="20" t="s">
        <v>837</v>
      </c>
      <c r="C405" s="15"/>
      <c r="D405" s="2"/>
      <c r="E405" s="2"/>
      <c r="F405" s="2">
        <v>3.48</v>
      </c>
      <c r="G405" s="2" t="s">
        <v>319</v>
      </c>
      <c r="H405" s="11">
        <v>-1</v>
      </c>
      <c r="I405">
        <v>-1</v>
      </c>
      <c r="K405" s="2"/>
      <c r="L405" s="2"/>
      <c r="M405" s="2"/>
      <c r="N405" s="25">
        <v>0</v>
      </c>
      <c r="O405" s="2">
        <v>3.68</v>
      </c>
      <c r="P405" s="2">
        <v>3.68</v>
      </c>
      <c r="Q405" s="2">
        <v>12.1</v>
      </c>
      <c r="R405" s="2" t="s">
        <v>523</v>
      </c>
      <c r="S405" s="2"/>
      <c r="T405" s="25">
        <v>0</v>
      </c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O405">
        <v>8</v>
      </c>
      <c r="AP405" s="23">
        <v>0</v>
      </c>
      <c r="AR405" s="30">
        <v>1.857142857142857</v>
      </c>
      <c r="AS405" s="30">
        <v>2.285714285714286</v>
      </c>
      <c r="AT405" s="30">
        <v>0.2857142857142857</v>
      </c>
      <c r="AU405" s="30">
        <v>0.5714285714285714</v>
      </c>
      <c r="AV405" s="30">
        <v>0.37142857142857139</v>
      </c>
      <c r="AW405" s="30">
        <v>0.45714285714285707</v>
      </c>
      <c r="AX405" s="30">
        <v>5.7142857142857141E-2</v>
      </c>
      <c r="AY405" s="30">
        <v>0.1142857142857143</v>
      </c>
      <c r="AZ405" s="27">
        <v>1.1399999999999999</v>
      </c>
      <c r="BA405" s="27">
        <v>3.44</v>
      </c>
      <c r="BB405" s="27">
        <v>2.2999999999999998</v>
      </c>
      <c r="BC405" s="27">
        <v>2.6628571428571428</v>
      </c>
      <c r="BD405">
        <v>2.6628571428571428</v>
      </c>
      <c r="BE405">
        <v>6.2282737214072856</v>
      </c>
    </row>
    <row r="406" spans="1:57" x14ac:dyDescent="0.3">
      <c r="A406" s="2" t="s">
        <v>333</v>
      </c>
      <c r="B406" s="20" t="s">
        <v>1010</v>
      </c>
      <c r="C406" s="15"/>
      <c r="D406" s="2"/>
      <c r="E406" s="2"/>
      <c r="F406" s="2">
        <v>3.41</v>
      </c>
      <c r="G406" s="2" t="s">
        <v>319</v>
      </c>
      <c r="H406" s="11">
        <v>-1</v>
      </c>
      <c r="I406">
        <v>-1</v>
      </c>
      <c r="K406" s="2"/>
      <c r="L406" s="2"/>
      <c r="M406" s="2"/>
      <c r="N406" s="25">
        <v>0</v>
      </c>
      <c r="O406" s="2">
        <v>3.74</v>
      </c>
      <c r="P406" s="2">
        <v>3.74</v>
      </c>
      <c r="Q406" s="2">
        <v>33.1</v>
      </c>
      <c r="R406" s="2" t="s">
        <v>523</v>
      </c>
      <c r="S406" s="2"/>
      <c r="T406" s="25">
        <v>0</v>
      </c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O406">
        <v>8</v>
      </c>
      <c r="AP406" s="23">
        <v>0</v>
      </c>
      <c r="AR406" s="30">
        <v>1.571428571428571</v>
      </c>
      <c r="AS406" s="30">
        <v>1.5</v>
      </c>
      <c r="AT406" s="30">
        <v>0.14285714285714279</v>
      </c>
      <c r="AU406" s="30">
        <v>0.2857142857142857</v>
      </c>
      <c r="AV406" s="30">
        <v>0.44897959183673469</v>
      </c>
      <c r="AW406" s="30">
        <v>0.42857142857142849</v>
      </c>
      <c r="AX406" s="30">
        <v>4.0816326530612242E-2</v>
      </c>
      <c r="AY406" s="30">
        <v>8.1632653061224483E-2</v>
      </c>
      <c r="AZ406" s="27">
        <v>1.1399999999999999</v>
      </c>
      <c r="BA406" s="27">
        <v>3.44</v>
      </c>
      <c r="BB406" s="27">
        <v>2.2999999999999998</v>
      </c>
      <c r="BC406" s="27">
        <v>2.516428571428571</v>
      </c>
      <c r="BD406">
        <v>2.516428571428571</v>
      </c>
      <c r="BE406">
        <v>6.6409830967932857</v>
      </c>
    </row>
    <row r="407" spans="1:57" x14ac:dyDescent="0.3">
      <c r="A407" s="2" t="s">
        <v>334</v>
      </c>
      <c r="B407" s="20" t="s">
        <v>1011</v>
      </c>
      <c r="C407" s="15"/>
      <c r="D407" s="2"/>
      <c r="E407" s="2"/>
      <c r="F407" s="2">
        <v>3.5</v>
      </c>
      <c r="G407" s="2" t="s">
        <v>319</v>
      </c>
      <c r="H407" s="11">
        <v>-1</v>
      </c>
      <c r="I407">
        <v>-1</v>
      </c>
      <c r="K407" s="2"/>
      <c r="L407" s="2"/>
      <c r="M407" s="2"/>
      <c r="N407" s="25">
        <v>0</v>
      </c>
      <c r="O407" s="2">
        <v>3.74</v>
      </c>
      <c r="P407" s="2">
        <v>3.74</v>
      </c>
      <c r="Q407" s="2">
        <v>37.6</v>
      </c>
      <c r="R407" s="2" t="s">
        <v>523</v>
      </c>
      <c r="S407" s="2"/>
      <c r="T407" s="25">
        <v>0</v>
      </c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O407">
        <v>8</v>
      </c>
      <c r="AP407" s="23">
        <v>0</v>
      </c>
      <c r="AR407" s="30">
        <v>1.529411764705882</v>
      </c>
      <c r="AS407" s="30">
        <v>1.3529411764705881</v>
      </c>
      <c r="AT407" s="30">
        <v>0.1176470588235294</v>
      </c>
      <c r="AU407" s="30">
        <v>0.23529411764705879</v>
      </c>
      <c r="AV407" s="30">
        <v>0.47272727272727272</v>
      </c>
      <c r="AW407" s="30">
        <v>0.41818181818181821</v>
      </c>
      <c r="AX407" s="30">
        <v>3.6363636363636362E-2</v>
      </c>
      <c r="AY407" s="30">
        <v>7.2727272727272724E-2</v>
      </c>
      <c r="AZ407" s="27">
        <v>1.1399999999999999</v>
      </c>
      <c r="BA407" s="27">
        <v>3.44</v>
      </c>
      <c r="BB407" s="27">
        <v>2.2999999999999998</v>
      </c>
      <c r="BC407" s="27">
        <v>2.4811764705882351</v>
      </c>
      <c r="BD407">
        <v>2.481176470588236</v>
      </c>
      <c r="BE407">
        <v>6.6816468682828232</v>
      </c>
    </row>
    <row r="408" spans="1:57" x14ac:dyDescent="0.3">
      <c r="A408" s="2" t="s">
        <v>335</v>
      </c>
      <c r="B408" s="20" t="s">
        <v>1012</v>
      </c>
      <c r="C408" s="15"/>
      <c r="D408" s="2"/>
      <c r="E408" s="2"/>
      <c r="F408" s="2">
        <v>3.43</v>
      </c>
      <c r="G408" s="2" t="s">
        <v>319</v>
      </c>
      <c r="H408" s="11">
        <v>-1</v>
      </c>
      <c r="I408">
        <v>-1</v>
      </c>
      <c r="K408" s="2"/>
      <c r="L408" s="2"/>
      <c r="M408" s="2"/>
      <c r="N408" s="25">
        <v>0</v>
      </c>
      <c r="O408" s="2">
        <v>3.74</v>
      </c>
      <c r="P408" s="2">
        <v>3.74</v>
      </c>
      <c r="Q408" s="2">
        <v>40.4</v>
      </c>
      <c r="R408" s="2" t="s">
        <v>523</v>
      </c>
      <c r="S408" s="2"/>
      <c r="T408" s="25">
        <v>0</v>
      </c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O408">
        <v>8</v>
      </c>
      <c r="AP408" s="23">
        <v>0</v>
      </c>
      <c r="AR408" s="30">
        <v>1.5</v>
      </c>
      <c r="AS408" s="30">
        <v>1.25</v>
      </c>
      <c r="AT408" s="30">
        <v>0.1</v>
      </c>
      <c r="AU408" s="30">
        <v>0.2</v>
      </c>
      <c r="AV408" s="30">
        <v>0.49180327868852458</v>
      </c>
      <c r="AW408" s="30">
        <v>0.4098360655737705</v>
      </c>
      <c r="AX408" s="30">
        <v>3.2786885245901641E-2</v>
      </c>
      <c r="AY408" s="30">
        <v>6.5573770491803282E-2</v>
      </c>
      <c r="AZ408" s="27">
        <v>1.1399999999999999</v>
      </c>
      <c r="BA408" s="27">
        <v>3.44</v>
      </c>
      <c r="BB408" s="27">
        <v>2.2999999999999998</v>
      </c>
      <c r="BC408" s="27">
        <v>2.4565000000000001</v>
      </c>
      <c r="BD408">
        <v>2.4565000000000001</v>
      </c>
      <c r="BE408">
        <v>6.7101115083254994</v>
      </c>
    </row>
    <row r="409" spans="1:57" x14ac:dyDescent="0.3">
      <c r="A409" s="2" t="s">
        <v>336</v>
      </c>
      <c r="B409" s="20" t="s">
        <v>1013</v>
      </c>
      <c r="C409" s="15"/>
      <c r="D409" s="2"/>
      <c r="E409" s="2"/>
      <c r="F409" s="2">
        <v>3.5</v>
      </c>
      <c r="G409" s="2" t="s">
        <v>319</v>
      </c>
      <c r="H409" s="11">
        <v>-1</v>
      </c>
      <c r="I409">
        <v>-1</v>
      </c>
      <c r="K409" s="2"/>
      <c r="L409" s="2"/>
      <c r="M409" s="2"/>
      <c r="N409" s="25">
        <v>0</v>
      </c>
      <c r="O409" s="2">
        <v>3.74</v>
      </c>
      <c r="P409" s="2">
        <v>3.74</v>
      </c>
      <c r="Q409" s="2">
        <v>47.7</v>
      </c>
      <c r="R409" s="2" t="s">
        <v>523</v>
      </c>
      <c r="S409" s="2"/>
      <c r="T409" s="25">
        <v>0</v>
      </c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O409">
        <v>8</v>
      </c>
      <c r="AP409" s="23">
        <v>0</v>
      </c>
      <c r="AR409" s="30">
        <v>1.4782608695652171</v>
      </c>
      <c r="AS409" s="30">
        <v>1.173913043478261</v>
      </c>
      <c r="AT409" s="30">
        <v>8.6956521739130432E-2</v>
      </c>
      <c r="AU409" s="30">
        <v>0.17391304347826089</v>
      </c>
      <c r="AV409" s="30">
        <v>0.50746268656716409</v>
      </c>
      <c r="AW409" s="30">
        <v>0.40298507462686572</v>
      </c>
      <c r="AX409" s="30">
        <v>2.9850746268656719E-2</v>
      </c>
      <c r="AY409" s="30">
        <v>5.9701492537313432E-2</v>
      </c>
      <c r="AZ409" s="27">
        <v>1.1399999999999999</v>
      </c>
      <c r="BA409" s="27">
        <v>3.44</v>
      </c>
      <c r="BB409" s="27">
        <v>2.2999999999999998</v>
      </c>
      <c r="BC409" s="27">
        <v>2.4382608695652168</v>
      </c>
      <c r="BD409">
        <v>2.4382608695652168</v>
      </c>
      <c r="BE409">
        <v>6.7311505900961732</v>
      </c>
    </row>
    <row r="410" spans="1:57" x14ac:dyDescent="0.3">
      <c r="A410" s="2" t="s">
        <v>337</v>
      </c>
      <c r="B410" s="20" t="s">
        <v>1014</v>
      </c>
      <c r="C410" s="15"/>
      <c r="D410" s="2"/>
      <c r="E410" s="2"/>
      <c r="F410" s="2">
        <v>3.42</v>
      </c>
      <c r="G410" s="2" t="s">
        <v>319</v>
      </c>
      <c r="H410" s="11">
        <v>-1</v>
      </c>
      <c r="I410">
        <v>-1</v>
      </c>
      <c r="K410" s="2"/>
      <c r="L410" s="2"/>
      <c r="M410" s="2"/>
      <c r="N410" s="25">
        <v>0</v>
      </c>
      <c r="O410" s="2">
        <v>3.72</v>
      </c>
      <c r="P410" s="2">
        <v>3.72</v>
      </c>
      <c r="Q410" s="2">
        <v>54</v>
      </c>
      <c r="R410" s="2" t="s">
        <v>523</v>
      </c>
      <c r="S410" s="2"/>
      <c r="T410" s="25">
        <v>0</v>
      </c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O410">
        <v>8</v>
      </c>
      <c r="AP410" s="23">
        <v>0</v>
      </c>
      <c r="AR410" s="30">
        <v>1.448275862068966</v>
      </c>
      <c r="AS410" s="30">
        <v>1.068965517241379</v>
      </c>
      <c r="AT410" s="30">
        <v>6.8965517241379309E-2</v>
      </c>
      <c r="AU410" s="30">
        <v>0.13793103448275859</v>
      </c>
      <c r="AV410" s="30">
        <v>0.53164556962025322</v>
      </c>
      <c r="AW410" s="30">
        <v>0.39240506329113922</v>
      </c>
      <c r="AX410" s="30">
        <v>2.5316455696202531E-2</v>
      </c>
      <c r="AY410" s="30">
        <v>5.0632911392405063E-2</v>
      </c>
      <c r="AZ410" s="27">
        <v>1.1399999999999999</v>
      </c>
      <c r="BA410" s="27">
        <v>3.44</v>
      </c>
      <c r="BB410" s="27">
        <v>2.2999999999999998</v>
      </c>
      <c r="BC410" s="27">
        <v>2.4131034482758622</v>
      </c>
      <c r="BD410">
        <v>2.4131034482758622</v>
      </c>
      <c r="BE410">
        <v>6.7601700132281373</v>
      </c>
    </row>
    <row r="411" spans="1:57" x14ac:dyDescent="0.3">
      <c r="A411" s="2" t="s">
        <v>338</v>
      </c>
      <c r="B411" s="20" t="s">
        <v>1015</v>
      </c>
      <c r="C411" s="15"/>
      <c r="D411" s="2"/>
      <c r="E411" s="2"/>
      <c r="F411" s="2">
        <v>3.45</v>
      </c>
      <c r="G411" s="2" t="s">
        <v>319</v>
      </c>
      <c r="H411" s="11">
        <v>-1</v>
      </c>
      <c r="I411">
        <v>-1</v>
      </c>
      <c r="K411" s="2"/>
      <c r="L411" s="2"/>
      <c r="M411" s="2"/>
      <c r="N411" s="25">
        <v>0</v>
      </c>
      <c r="O411" s="2">
        <v>3.81</v>
      </c>
      <c r="P411" s="2">
        <v>3.81</v>
      </c>
      <c r="Q411" s="2">
        <v>65.400000000000006</v>
      </c>
      <c r="R411" s="2" t="s">
        <v>523</v>
      </c>
      <c r="S411" s="2"/>
      <c r="T411" s="25">
        <v>0</v>
      </c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O411">
        <v>8</v>
      </c>
      <c r="AP411" s="23">
        <v>0</v>
      </c>
      <c r="AR411" s="30">
        <v>1.428571428571429</v>
      </c>
      <c r="AS411" s="30">
        <v>1</v>
      </c>
      <c r="AT411" s="30">
        <v>5.7142857142857141E-2</v>
      </c>
      <c r="AU411" s="30">
        <v>0.1142857142857143</v>
      </c>
      <c r="AV411" s="30">
        <v>0.5494505494505495</v>
      </c>
      <c r="AW411" s="30">
        <v>0.38461538461538458</v>
      </c>
      <c r="AX411" s="30">
        <v>2.197802197802198E-2</v>
      </c>
      <c r="AY411" s="30">
        <v>4.3956043956043953E-2</v>
      </c>
      <c r="AZ411" s="27">
        <v>1.1399999999999999</v>
      </c>
      <c r="BA411" s="27">
        <v>3.44</v>
      </c>
      <c r="BB411" s="27">
        <v>2.2999999999999998</v>
      </c>
      <c r="BC411" s="27">
        <v>2.3965714285714288</v>
      </c>
      <c r="BD411">
        <v>2.3965714285714279</v>
      </c>
      <c r="BE411">
        <v>6.7792399198577131</v>
      </c>
    </row>
    <row r="412" spans="1:57" x14ac:dyDescent="0.3">
      <c r="A412" s="2" t="s">
        <v>339</v>
      </c>
      <c r="B412" s="20" t="s">
        <v>1016</v>
      </c>
      <c r="C412" s="15"/>
      <c r="D412" s="2"/>
      <c r="E412" s="2"/>
      <c r="F412" s="2">
        <v>3.42</v>
      </c>
      <c r="G412" s="2" t="s">
        <v>319</v>
      </c>
      <c r="H412" s="11">
        <v>-1</v>
      </c>
      <c r="I412">
        <v>-1</v>
      </c>
      <c r="K412" s="2"/>
      <c r="L412" s="2"/>
      <c r="M412" s="2"/>
      <c r="N412" s="25">
        <v>0</v>
      </c>
      <c r="O412" s="2">
        <v>3.71</v>
      </c>
      <c r="P412" s="2">
        <v>3.71</v>
      </c>
      <c r="Q412" s="2">
        <v>32</v>
      </c>
      <c r="R412" s="2" t="s">
        <v>523</v>
      </c>
      <c r="S412" s="2"/>
      <c r="T412" s="25">
        <v>0</v>
      </c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O412">
        <v>10</v>
      </c>
      <c r="AP412" s="23">
        <v>0</v>
      </c>
      <c r="AR412" s="30">
        <v>1.615384615384615</v>
      </c>
      <c r="AS412" s="30">
        <v>1.6923076923076921</v>
      </c>
      <c r="AT412" s="30">
        <v>0.15384615384615391</v>
      </c>
      <c r="AU412" s="30">
        <v>0.30769230769230771</v>
      </c>
      <c r="AV412" s="30">
        <v>0.4285714285714286</v>
      </c>
      <c r="AW412" s="30">
        <v>0.44897959183673469</v>
      </c>
      <c r="AX412" s="30">
        <v>4.0816326530612249E-2</v>
      </c>
      <c r="AY412" s="30">
        <v>8.1632653061224497E-2</v>
      </c>
      <c r="AZ412" s="27">
        <v>1.1399999999999999</v>
      </c>
      <c r="BA412" s="27">
        <v>3.44</v>
      </c>
      <c r="BB412" s="27">
        <v>2.2999999999999998</v>
      </c>
      <c r="BC412" s="27">
        <v>2.571538461538462</v>
      </c>
      <c r="BD412">
        <v>2.571538461538462</v>
      </c>
      <c r="BE412">
        <v>6.623443246558077</v>
      </c>
    </row>
    <row r="413" spans="1:57" x14ac:dyDescent="0.3">
      <c r="A413" s="2" t="s">
        <v>340</v>
      </c>
      <c r="B413" s="20" t="s">
        <v>1017</v>
      </c>
      <c r="C413" s="15"/>
      <c r="D413" s="2"/>
      <c r="E413" s="2"/>
      <c r="F413" s="2">
        <v>3.39</v>
      </c>
      <c r="G413" s="2" t="s">
        <v>319</v>
      </c>
      <c r="H413" s="11">
        <v>-1</v>
      </c>
      <c r="I413">
        <v>-1</v>
      </c>
      <c r="K413" s="2"/>
      <c r="L413" s="2"/>
      <c r="M413" s="2"/>
      <c r="N413" s="25">
        <v>0</v>
      </c>
      <c r="O413" s="2">
        <v>3.7</v>
      </c>
      <c r="P413" s="2">
        <v>3.7</v>
      </c>
      <c r="Q413" s="2">
        <v>36.4</v>
      </c>
      <c r="R413" s="2" t="s">
        <v>523</v>
      </c>
      <c r="S413" s="2"/>
      <c r="T413" s="25">
        <v>0</v>
      </c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O413">
        <v>10</v>
      </c>
      <c r="AP413" s="23">
        <v>0</v>
      </c>
      <c r="AR413" s="30">
        <v>1.5625</v>
      </c>
      <c r="AS413" s="30">
        <v>1.5</v>
      </c>
      <c r="AT413" s="30">
        <v>0.125</v>
      </c>
      <c r="AU413" s="30">
        <v>0.25</v>
      </c>
      <c r="AV413" s="30">
        <v>0.45454545454545447</v>
      </c>
      <c r="AW413" s="30">
        <v>0.43636363636363629</v>
      </c>
      <c r="AX413" s="30">
        <v>3.6363636363636362E-2</v>
      </c>
      <c r="AY413" s="30">
        <v>7.2727272727272724E-2</v>
      </c>
      <c r="AZ413" s="27">
        <v>1.1399999999999999</v>
      </c>
      <c r="BA413" s="27">
        <v>3.44</v>
      </c>
      <c r="BB413" s="27">
        <v>2.2999999999999998</v>
      </c>
      <c r="BC413" s="27">
        <v>2.5237500000000002</v>
      </c>
      <c r="BD413">
        <v>2.5237500000000002</v>
      </c>
      <c r="BE413">
        <v>6.6699372256848122</v>
      </c>
    </row>
    <row r="414" spans="1:57" x14ac:dyDescent="0.3">
      <c r="A414" s="2" t="s">
        <v>341</v>
      </c>
      <c r="B414" s="20" t="s">
        <v>1018</v>
      </c>
      <c r="C414" s="15"/>
      <c r="D414" s="2"/>
      <c r="E414" s="2"/>
      <c r="F414" s="2">
        <v>3.45</v>
      </c>
      <c r="G414" s="2" t="s">
        <v>319</v>
      </c>
      <c r="H414" s="11">
        <v>-1</v>
      </c>
      <c r="I414">
        <v>-1</v>
      </c>
      <c r="K414" s="2"/>
      <c r="L414" s="2"/>
      <c r="M414" s="2"/>
      <c r="N414" s="25">
        <v>0</v>
      </c>
      <c r="O414" s="2">
        <v>3.72</v>
      </c>
      <c r="P414" s="2">
        <v>3.72</v>
      </c>
      <c r="Q414" s="2">
        <v>41.1</v>
      </c>
      <c r="R414" s="2" t="s">
        <v>523</v>
      </c>
      <c r="S414" s="2"/>
      <c r="T414" s="25">
        <v>0</v>
      </c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O414">
        <v>10</v>
      </c>
      <c r="AP414" s="23">
        <v>0</v>
      </c>
      <c r="AR414" s="30">
        <v>1.5263157894736841</v>
      </c>
      <c r="AS414" s="30">
        <v>1.368421052631579</v>
      </c>
      <c r="AT414" s="30">
        <v>0.10526315789473679</v>
      </c>
      <c r="AU414" s="30">
        <v>0.2105263157894737</v>
      </c>
      <c r="AV414" s="30">
        <v>0.47540983606557369</v>
      </c>
      <c r="AW414" s="30">
        <v>0.42622950819672129</v>
      </c>
      <c r="AX414" s="30">
        <v>3.2786885245901627E-2</v>
      </c>
      <c r="AY414" s="30">
        <v>6.5573770491803268E-2</v>
      </c>
      <c r="AZ414" s="27">
        <v>1.1399999999999999</v>
      </c>
      <c r="BA414" s="27">
        <v>3.44</v>
      </c>
      <c r="BB414" s="27">
        <v>2.2999999999999998</v>
      </c>
      <c r="BC414" s="27">
        <v>2.4910526315789472</v>
      </c>
      <c r="BD414">
        <v>2.4910526315789481</v>
      </c>
      <c r="BE414">
        <v>6.7017488956136306</v>
      </c>
    </row>
    <row r="415" spans="1:57" x14ac:dyDescent="0.3">
      <c r="A415" s="2" t="s">
        <v>342</v>
      </c>
      <c r="B415" s="20" t="s">
        <v>1019</v>
      </c>
      <c r="C415" s="15"/>
      <c r="D415" s="2"/>
      <c r="E415" s="2"/>
      <c r="F415" s="2">
        <v>3.45</v>
      </c>
      <c r="G415" s="2" t="s">
        <v>319</v>
      </c>
      <c r="H415" s="11">
        <v>-1</v>
      </c>
      <c r="I415">
        <v>-1</v>
      </c>
      <c r="K415" s="2"/>
      <c r="L415" s="2"/>
      <c r="M415" s="2"/>
      <c r="N415" s="25">
        <v>0</v>
      </c>
      <c r="O415" s="2">
        <v>3.71</v>
      </c>
      <c r="P415" s="2">
        <v>3.71</v>
      </c>
      <c r="Q415" s="2">
        <v>44.5</v>
      </c>
      <c r="R415" s="2" t="s">
        <v>523</v>
      </c>
      <c r="S415" s="2"/>
      <c r="T415" s="25">
        <v>0</v>
      </c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O415">
        <v>10</v>
      </c>
      <c r="AP415" s="23">
        <v>0</v>
      </c>
      <c r="AR415" s="30">
        <v>1.5</v>
      </c>
      <c r="AS415" s="30">
        <v>1.2727272727272729</v>
      </c>
      <c r="AT415" s="30">
        <v>9.0909090909090912E-2</v>
      </c>
      <c r="AU415" s="30">
        <v>0.1818181818181818</v>
      </c>
      <c r="AV415" s="30">
        <v>0.49253731343283591</v>
      </c>
      <c r="AW415" s="30">
        <v>0.41791044776119401</v>
      </c>
      <c r="AX415" s="30">
        <v>2.9850746268656719E-2</v>
      </c>
      <c r="AY415" s="30">
        <v>5.9701492537313439E-2</v>
      </c>
      <c r="AZ415" s="27">
        <v>1.1399999999999999</v>
      </c>
      <c r="BA415" s="27">
        <v>3.44</v>
      </c>
      <c r="BB415" s="27">
        <v>2.2999999999999998</v>
      </c>
      <c r="BC415" s="27">
        <v>2.4672727272727282</v>
      </c>
      <c r="BD415">
        <v>2.4672727272727268</v>
      </c>
      <c r="BE415">
        <v>6.7248846555618629</v>
      </c>
    </row>
    <row r="416" spans="1:57" x14ac:dyDescent="0.3">
      <c r="A416" s="2" t="s">
        <v>343</v>
      </c>
      <c r="B416" s="20" t="s">
        <v>1020</v>
      </c>
      <c r="C416" s="15"/>
      <c r="D416" s="2"/>
      <c r="E416" s="2"/>
      <c r="F416" s="2">
        <v>3.41</v>
      </c>
      <c r="G416" s="2" t="s">
        <v>319</v>
      </c>
      <c r="H416" s="11">
        <v>-1</v>
      </c>
      <c r="I416">
        <v>-1</v>
      </c>
      <c r="K416" s="2"/>
      <c r="L416" s="2"/>
      <c r="M416" s="2"/>
      <c r="N416" s="25">
        <v>0</v>
      </c>
      <c r="O416" s="2">
        <v>3.71</v>
      </c>
      <c r="P416" s="2">
        <v>3.71</v>
      </c>
      <c r="Q416" s="2">
        <v>54.9</v>
      </c>
      <c r="R416" s="2" t="s">
        <v>523</v>
      </c>
      <c r="S416" s="2"/>
      <c r="T416" s="25">
        <v>0</v>
      </c>
      <c r="U416" s="25"/>
      <c r="V416" s="25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O416">
        <v>10</v>
      </c>
      <c r="AP416" s="23">
        <v>0</v>
      </c>
      <c r="AQ416" s="25"/>
      <c r="AR416" s="30">
        <v>1.464285714285714</v>
      </c>
      <c r="AS416" s="30">
        <v>1.142857142857143</v>
      </c>
      <c r="AT416" s="30">
        <v>7.1428571428571425E-2</v>
      </c>
      <c r="AU416" s="30">
        <v>0.14285714285714279</v>
      </c>
      <c r="AV416" s="30">
        <v>0.51898734177215178</v>
      </c>
      <c r="AW416" s="30">
        <v>0.40506329113924039</v>
      </c>
      <c r="AX416" s="30">
        <v>2.5316455696202531E-2</v>
      </c>
      <c r="AY416" s="30">
        <v>5.0632911392405063E-2</v>
      </c>
      <c r="AZ416" s="27">
        <v>1.1399999999999999</v>
      </c>
      <c r="BA416" s="27">
        <v>3.44</v>
      </c>
      <c r="BB416" s="27">
        <v>2.2999999999999998</v>
      </c>
      <c r="BC416" s="27">
        <v>2.4350000000000001</v>
      </c>
      <c r="BD416">
        <v>2.4350000000000001</v>
      </c>
      <c r="BE416">
        <v>6.7562831869201787</v>
      </c>
    </row>
    <row r="417" spans="1:57" x14ac:dyDescent="0.3">
      <c r="A417" s="2" t="s">
        <v>344</v>
      </c>
      <c r="B417" s="20" t="s">
        <v>1021</v>
      </c>
      <c r="C417" s="15"/>
      <c r="D417" s="2"/>
      <c r="E417" s="2"/>
      <c r="F417" s="2">
        <v>3.41</v>
      </c>
      <c r="G417" s="2" t="s">
        <v>319</v>
      </c>
      <c r="H417" s="11">
        <v>-1</v>
      </c>
      <c r="I417">
        <v>-1</v>
      </c>
      <c r="K417" s="2"/>
      <c r="L417" s="2"/>
      <c r="M417" s="2"/>
      <c r="N417" s="25">
        <v>0</v>
      </c>
      <c r="O417" s="2">
        <v>3.71</v>
      </c>
      <c r="P417" s="2">
        <v>3.71</v>
      </c>
      <c r="Q417" s="2">
        <v>58</v>
      </c>
      <c r="R417" s="2" t="s">
        <v>523</v>
      </c>
      <c r="S417" s="2"/>
      <c r="T417" s="25">
        <v>0</v>
      </c>
      <c r="U417" s="25"/>
      <c r="V417" s="25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O417">
        <v>10</v>
      </c>
      <c r="AP417" s="23">
        <v>0</v>
      </c>
      <c r="AQ417" s="25"/>
      <c r="AR417" s="30">
        <v>1.4411764705882351</v>
      </c>
      <c r="AS417" s="30">
        <v>1.0588235294117649</v>
      </c>
      <c r="AT417" s="30">
        <v>5.8823529411764712E-2</v>
      </c>
      <c r="AU417" s="30">
        <v>0.1176470588235294</v>
      </c>
      <c r="AV417" s="30">
        <v>0.53846153846153855</v>
      </c>
      <c r="AW417" s="30">
        <v>0.39560439560439559</v>
      </c>
      <c r="AX417" s="30">
        <v>2.197802197802198E-2</v>
      </c>
      <c r="AY417" s="30">
        <v>4.3956043956043959E-2</v>
      </c>
      <c r="AZ417" s="27">
        <v>1.1399999999999999</v>
      </c>
      <c r="BA417" s="27">
        <v>3.44</v>
      </c>
      <c r="BB417" s="27">
        <v>2.2999999999999998</v>
      </c>
      <c r="BC417" s="27">
        <v>2.4141176470588239</v>
      </c>
      <c r="BD417">
        <v>2.4141176470588239</v>
      </c>
      <c r="BE417">
        <v>6.776599883681441</v>
      </c>
    </row>
    <row r="418" spans="1:57" x14ac:dyDescent="0.3">
      <c r="A418" s="2" t="s">
        <v>151</v>
      </c>
      <c r="B418" s="15" t="s">
        <v>778</v>
      </c>
      <c r="C418" s="15"/>
      <c r="D418" s="2"/>
      <c r="E418" s="2"/>
      <c r="F418" s="2">
        <v>3.26</v>
      </c>
      <c r="G418" s="2" t="s">
        <v>345</v>
      </c>
      <c r="H418" s="11">
        <v>-1</v>
      </c>
      <c r="I418">
        <v>-1</v>
      </c>
      <c r="K418" s="2"/>
      <c r="L418" s="2"/>
      <c r="M418" s="2"/>
      <c r="N418" s="25">
        <v>0</v>
      </c>
      <c r="O418" s="2">
        <v>3.89</v>
      </c>
      <c r="P418" s="2">
        <v>3.89</v>
      </c>
      <c r="Q418" s="2">
        <v>16.399999999999999</v>
      </c>
      <c r="R418" s="2"/>
      <c r="S418" s="2"/>
      <c r="T418" s="25">
        <v>0</v>
      </c>
      <c r="U418" s="25"/>
      <c r="V418" s="25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O418">
        <v>20</v>
      </c>
      <c r="AP418" s="23">
        <v>0</v>
      </c>
      <c r="AQ418" s="25"/>
      <c r="AR418" s="30">
        <v>1.75</v>
      </c>
      <c r="AS418" s="30">
        <v>2.5</v>
      </c>
      <c r="AT418" s="30">
        <v>0.75</v>
      </c>
      <c r="AU418" s="30">
        <v>0</v>
      </c>
      <c r="AV418" s="30">
        <v>0.35</v>
      </c>
      <c r="AW418" s="30">
        <v>0.5</v>
      </c>
      <c r="AX418" s="30">
        <v>0.15</v>
      </c>
      <c r="AY418" s="30">
        <v>0</v>
      </c>
      <c r="AZ418" s="27">
        <v>0.95</v>
      </c>
      <c r="BA418" s="27">
        <v>3.44</v>
      </c>
      <c r="BB418" s="27">
        <v>2.4900000000000002</v>
      </c>
      <c r="BC418" s="27">
        <v>2.7062499999999998</v>
      </c>
      <c r="BD418">
        <v>2.7062499999999998</v>
      </c>
      <c r="BE418">
        <v>6.2396022968656872</v>
      </c>
    </row>
    <row r="419" spans="1:57" x14ac:dyDescent="0.3">
      <c r="A419" s="2" t="s">
        <v>63</v>
      </c>
      <c r="B419" s="15" t="s">
        <v>777</v>
      </c>
      <c r="C419" s="15"/>
      <c r="D419" s="2"/>
      <c r="E419" s="2"/>
      <c r="F419" s="2">
        <v>3.5</v>
      </c>
      <c r="G419" s="2" t="s">
        <v>345</v>
      </c>
      <c r="H419" s="11">
        <v>-1</v>
      </c>
      <c r="I419">
        <v>-1</v>
      </c>
      <c r="K419" s="2"/>
      <c r="L419" s="2"/>
      <c r="M419" s="2"/>
      <c r="N419" s="25">
        <v>0</v>
      </c>
      <c r="O419" s="2">
        <v>3.82</v>
      </c>
      <c r="P419" s="2">
        <v>3.82</v>
      </c>
      <c r="Q419" s="2">
        <v>16</v>
      </c>
      <c r="R419" s="2"/>
      <c r="S419" s="2"/>
      <c r="T419" s="25">
        <v>0</v>
      </c>
      <c r="U419" s="25"/>
      <c r="V419" s="25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O419">
        <v>20</v>
      </c>
      <c r="AP419" s="23">
        <v>0</v>
      </c>
      <c r="AQ419" s="23"/>
      <c r="AR419" s="30">
        <v>1.75</v>
      </c>
      <c r="AS419" s="30">
        <v>2.5</v>
      </c>
      <c r="AT419" s="30">
        <v>0.75</v>
      </c>
      <c r="AU419" s="30">
        <v>0</v>
      </c>
      <c r="AV419" s="30">
        <v>0.35</v>
      </c>
      <c r="AW419" s="30">
        <v>0.5</v>
      </c>
      <c r="AX419" s="30">
        <v>0.15</v>
      </c>
      <c r="AY419" s="30">
        <v>0</v>
      </c>
      <c r="AZ419" s="27">
        <v>1</v>
      </c>
      <c r="BA419" s="27">
        <v>3.44</v>
      </c>
      <c r="BB419" s="27">
        <v>2.44</v>
      </c>
      <c r="BC419" s="27">
        <v>2.7124999999999999</v>
      </c>
      <c r="BD419">
        <v>2.7124999999999999</v>
      </c>
      <c r="BE419">
        <v>6.264025610615688</v>
      </c>
    </row>
    <row r="420" spans="1:57" x14ac:dyDescent="0.3">
      <c r="A420" s="2" t="s">
        <v>4</v>
      </c>
      <c r="B420" s="15" t="s">
        <v>693</v>
      </c>
      <c r="C420" s="15"/>
      <c r="D420" s="2"/>
      <c r="E420" s="2"/>
      <c r="F420" s="2">
        <v>3.54</v>
      </c>
      <c r="G420" s="2" t="s">
        <v>352</v>
      </c>
      <c r="H420" s="11" t="s">
        <v>531</v>
      </c>
      <c r="I420" t="s">
        <v>613</v>
      </c>
      <c r="K420" s="2"/>
      <c r="L420" s="2"/>
      <c r="M420" s="2"/>
      <c r="N420" s="25">
        <v>4</v>
      </c>
      <c r="O420" s="2">
        <v>3.86</v>
      </c>
      <c r="P420" s="2">
        <v>3.86</v>
      </c>
      <c r="Q420" s="2">
        <v>29.4</v>
      </c>
      <c r="R420" s="2"/>
      <c r="S420" s="2"/>
      <c r="T420" s="25">
        <v>7.8084429999999996</v>
      </c>
      <c r="U420" s="25">
        <v>7.8548809999999998</v>
      </c>
      <c r="V420" s="25">
        <v>15.19056011</v>
      </c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O420">
        <v>20</v>
      </c>
      <c r="AP420" s="23">
        <v>924.74694800021894</v>
      </c>
      <c r="AQ420" s="23">
        <v>8.6510153045653584E-2</v>
      </c>
      <c r="AR420" s="30">
        <v>1.75</v>
      </c>
      <c r="AS420" s="30">
        <v>2.5</v>
      </c>
      <c r="AT420" s="30">
        <v>0.75</v>
      </c>
      <c r="AU420" s="30">
        <v>0</v>
      </c>
      <c r="AV420" s="30">
        <v>0.35</v>
      </c>
      <c r="AW420" s="30">
        <v>0.5</v>
      </c>
      <c r="AX420" s="30">
        <v>0.15</v>
      </c>
      <c r="AY420" s="30">
        <v>0</v>
      </c>
      <c r="AZ420" s="27">
        <v>0.82</v>
      </c>
      <c r="BA420" s="27">
        <v>3.44</v>
      </c>
      <c r="BB420" s="27">
        <v>2.62</v>
      </c>
      <c r="BC420" s="27">
        <v>2.6262500000000002</v>
      </c>
      <c r="BD420">
        <v>2.6262500000000002</v>
      </c>
      <c r="BE420">
        <v>5.96680968125</v>
      </c>
    </row>
    <row r="421" spans="1:57" x14ac:dyDescent="0.3">
      <c r="A421" s="2" t="s">
        <v>63</v>
      </c>
      <c r="B421" s="15" t="s">
        <v>777</v>
      </c>
      <c r="C421" s="15"/>
      <c r="D421" s="2"/>
      <c r="E421" s="2"/>
      <c r="F421" s="2">
        <v>3.5</v>
      </c>
      <c r="G421" s="2" t="s">
        <v>352</v>
      </c>
      <c r="H421" s="11">
        <v>-1</v>
      </c>
      <c r="I421">
        <v>-1</v>
      </c>
      <c r="K421" s="2"/>
      <c r="L421" s="2"/>
      <c r="M421" s="2"/>
      <c r="N421" s="25">
        <v>0</v>
      </c>
      <c r="O421" s="2">
        <v>3.82</v>
      </c>
      <c r="P421" s="2">
        <v>3.82</v>
      </c>
      <c r="Q421" s="2">
        <v>16</v>
      </c>
      <c r="R421" s="2"/>
      <c r="S421" s="2"/>
      <c r="T421" s="25">
        <v>0</v>
      </c>
      <c r="U421" s="25"/>
      <c r="V421" s="25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O421">
        <v>20</v>
      </c>
      <c r="AP421" s="23">
        <v>0</v>
      </c>
      <c r="AQ421" s="23"/>
      <c r="AR421" s="30">
        <v>1.75</v>
      </c>
      <c r="AS421" s="30">
        <v>2.5</v>
      </c>
      <c r="AT421" s="30">
        <v>0.75</v>
      </c>
      <c r="AU421" s="30">
        <v>0</v>
      </c>
      <c r="AV421" s="30">
        <v>0.35</v>
      </c>
      <c r="AW421" s="30">
        <v>0.5</v>
      </c>
      <c r="AX421" s="30">
        <v>0.15</v>
      </c>
      <c r="AY421" s="30">
        <v>0</v>
      </c>
      <c r="AZ421" s="27">
        <v>1</v>
      </c>
      <c r="BA421" s="27">
        <v>3.44</v>
      </c>
      <c r="BB421" s="27">
        <v>2.44</v>
      </c>
      <c r="BC421" s="27">
        <v>2.7124999999999999</v>
      </c>
      <c r="BD421">
        <v>2.7124999999999999</v>
      </c>
      <c r="BE421">
        <v>6.264025610615688</v>
      </c>
    </row>
    <row r="422" spans="1:57" x14ac:dyDescent="0.3">
      <c r="A422" s="2" t="s">
        <v>346</v>
      </c>
      <c r="B422" s="20" t="s">
        <v>1022</v>
      </c>
      <c r="C422" s="15"/>
      <c r="D422" s="2"/>
      <c r="E422" s="2"/>
      <c r="F422" s="2">
        <v>3.45</v>
      </c>
      <c r="G422" s="2" t="s">
        <v>352</v>
      </c>
      <c r="H422" s="11">
        <v>-1</v>
      </c>
      <c r="I422">
        <v>-1</v>
      </c>
      <c r="K422" s="2"/>
      <c r="L422" s="2"/>
      <c r="M422" s="2"/>
      <c r="N422" s="25">
        <v>0</v>
      </c>
      <c r="O422" s="2">
        <v>3.86</v>
      </c>
      <c r="P422" s="2">
        <v>3.86</v>
      </c>
      <c r="Q422" s="2">
        <v>20.9</v>
      </c>
      <c r="R422" s="2"/>
      <c r="S422" s="2"/>
      <c r="T422" s="25">
        <v>0</v>
      </c>
      <c r="U422" s="25"/>
      <c r="V422" s="25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O422">
        <v>20</v>
      </c>
      <c r="AP422" s="23">
        <v>0</v>
      </c>
      <c r="AQ422" s="23"/>
      <c r="AR422" s="30">
        <v>1.6190476190476191</v>
      </c>
      <c r="AS422" s="30">
        <v>2</v>
      </c>
      <c r="AT422" s="30">
        <v>0.5714285714285714</v>
      </c>
      <c r="AU422" s="30">
        <v>0</v>
      </c>
      <c r="AV422" s="30">
        <v>0.38636363636363641</v>
      </c>
      <c r="AW422" s="30">
        <v>0.47727272727272718</v>
      </c>
      <c r="AX422" s="30">
        <v>0.13636363636363641</v>
      </c>
      <c r="AY422" s="30">
        <v>0</v>
      </c>
      <c r="AZ422" s="27">
        <v>1</v>
      </c>
      <c r="BA422" s="27">
        <v>3.44</v>
      </c>
      <c r="BB422" s="27">
        <v>2.44</v>
      </c>
      <c r="BC422" s="27">
        <v>2.6071428571428572</v>
      </c>
      <c r="BD422">
        <v>2.6071428571428572</v>
      </c>
      <c r="BE422">
        <v>6.4376988464407141</v>
      </c>
    </row>
    <row r="423" spans="1:57" x14ac:dyDescent="0.3">
      <c r="A423" s="2" t="s">
        <v>347</v>
      </c>
      <c r="B423" s="20" t="s">
        <v>1023</v>
      </c>
      <c r="C423" s="15"/>
      <c r="D423" s="2"/>
      <c r="E423" s="2"/>
      <c r="F423" s="2">
        <v>3.5</v>
      </c>
      <c r="G423" s="2" t="s">
        <v>352</v>
      </c>
      <c r="H423" s="11">
        <v>-1</v>
      </c>
      <c r="I423">
        <v>-1</v>
      </c>
      <c r="K423" s="2"/>
      <c r="L423" s="2"/>
      <c r="M423" s="2"/>
      <c r="N423" s="25">
        <v>0</v>
      </c>
      <c r="O423" s="2">
        <v>3.86</v>
      </c>
      <c r="P423" s="2">
        <v>3.86</v>
      </c>
      <c r="Q423" s="2">
        <v>17.899999999999999</v>
      </c>
      <c r="R423" s="2"/>
      <c r="S423" s="2"/>
      <c r="T423" s="25">
        <v>0</v>
      </c>
      <c r="U423" s="25"/>
      <c r="V423" s="25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O423">
        <v>20</v>
      </c>
      <c r="AP423" s="23">
        <v>0</v>
      </c>
      <c r="AQ423" s="23"/>
      <c r="AR423" s="30">
        <v>1.583333333333333</v>
      </c>
      <c r="AS423" s="30">
        <v>1.833333333333333</v>
      </c>
      <c r="AT423" s="30">
        <v>0.5</v>
      </c>
      <c r="AU423" s="30">
        <v>0</v>
      </c>
      <c r="AV423" s="30">
        <v>0.40425531914893609</v>
      </c>
      <c r="AW423" s="30">
        <v>0.46808510638297868</v>
      </c>
      <c r="AX423" s="30">
        <v>0.1276595744680851</v>
      </c>
      <c r="AY423" s="30">
        <v>0</v>
      </c>
      <c r="AZ423" s="27">
        <v>1</v>
      </c>
      <c r="BA423" s="27">
        <v>3.44</v>
      </c>
      <c r="BB423" s="27">
        <v>2.44</v>
      </c>
      <c r="BC423" s="27">
        <v>2.5708333333333329</v>
      </c>
      <c r="BD423">
        <v>2.5708333333333329</v>
      </c>
      <c r="BE423">
        <v>6.4919128825398751</v>
      </c>
    </row>
    <row r="424" spans="1:57" x14ac:dyDescent="0.3">
      <c r="A424" s="2" t="s">
        <v>348</v>
      </c>
      <c r="B424" s="20" t="s">
        <v>1024</v>
      </c>
      <c r="C424" s="15"/>
      <c r="D424" s="2"/>
      <c r="E424" s="2"/>
      <c r="F424" s="2">
        <v>3.53</v>
      </c>
      <c r="G424" s="2" t="s">
        <v>352</v>
      </c>
      <c r="H424" s="11">
        <v>-1</v>
      </c>
      <c r="I424">
        <v>-1</v>
      </c>
      <c r="K424" s="2"/>
      <c r="L424" s="2"/>
      <c r="M424" s="2"/>
      <c r="N424" s="25">
        <v>0</v>
      </c>
      <c r="O424" s="2">
        <v>3.86</v>
      </c>
      <c r="P424" s="2">
        <v>3.86</v>
      </c>
      <c r="Q424" s="2">
        <v>19.899999999999999</v>
      </c>
      <c r="R424" s="2"/>
      <c r="S424" s="2"/>
      <c r="T424" s="25">
        <v>0</v>
      </c>
      <c r="U424" s="25"/>
      <c r="V424" s="25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O424">
        <v>20</v>
      </c>
      <c r="AP424" s="23">
        <v>0</v>
      </c>
      <c r="AQ424" s="23"/>
      <c r="AR424" s="30">
        <v>1.555555555555556</v>
      </c>
      <c r="AS424" s="30">
        <v>1.7037037037037039</v>
      </c>
      <c r="AT424" s="30">
        <v>0.44444444444444442</v>
      </c>
      <c r="AU424" s="30">
        <v>0</v>
      </c>
      <c r="AV424" s="30">
        <v>0.42</v>
      </c>
      <c r="AW424" s="30">
        <v>0.46</v>
      </c>
      <c r="AX424" s="30">
        <v>0.12</v>
      </c>
      <c r="AY424" s="30">
        <v>0</v>
      </c>
      <c r="AZ424" s="27">
        <v>1</v>
      </c>
      <c r="BA424" s="27">
        <v>3.44</v>
      </c>
      <c r="BB424" s="27">
        <v>2.44</v>
      </c>
      <c r="BC424" s="27">
        <v>2.5425925925925932</v>
      </c>
      <c r="BD424">
        <v>2.5425925925925932</v>
      </c>
      <c r="BE424">
        <v>6.5340793550614444</v>
      </c>
    </row>
    <row r="425" spans="1:57" x14ac:dyDescent="0.3">
      <c r="A425" s="2" t="s">
        <v>349</v>
      </c>
      <c r="B425" s="20" t="s">
        <v>1025</v>
      </c>
      <c r="C425" s="15"/>
      <c r="D425" s="2"/>
      <c r="E425" s="2"/>
      <c r="F425" s="2">
        <v>3.5</v>
      </c>
      <c r="G425" s="2" t="s">
        <v>352</v>
      </c>
      <c r="H425" s="11">
        <v>-1</v>
      </c>
      <c r="I425">
        <v>-1</v>
      </c>
      <c r="K425" s="2"/>
      <c r="L425" s="2"/>
      <c r="M425" s="2"/>
      <c r="N425" s="25">
        <v>0</v>
      </c>
      <c r="O425" s="2">
        <v>3.87</v>
      </c>
      <c r="P425" s="2">
        <v>3.87</v>
      </c>
      <c r="Q425" s="2">
        <v>22.1</v>
      </c>
      <c r="R425" s="2"/>
      <c r="S425" s="2"/>
      <c r="T425" s="25">
        <v>0</v>
      </c>
      <c r="U425" s="25"/>
      <c r="V425" s="25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O425">
        <v>20</v>
      </c>
      <c r="AP425" s="23">
        <v>0</v>
      </c>
      <c r="AQ425" s="23"/>
      <c r="AR425" s="30">
        <v>1.533333333333333</v>
      </c>
      <c r="AS425" s="30">
        <v>1.6</v>
      </c>
      <c r="AT425" s="30">
        <v>0.4</v>
      </c>
      <c r="AU425" s="30">
        <v>0</v>
      </c>
      <c r="AV425" s="30">
        <v>0.43396226415094352</v>
      </c>
      <c r="AW425" s="30">
        <v>0.45283018867924529</v>
      </c>
      <c r="AX425" s="30">
        <v>0.1132075471698113</v>
      </c>
      <c r="AY425" s="30">
        <v>0</v>
      </c>
      <c r="AZ425" s="27">
        <v>1</v>
      </c>
      <c r="BA425" s="27">
        <v>3.44</v>
      </c>
      <c r="BB425" s="27">
        <v>2.44</v>
      </c>
      <c r="BC425" s="27">
        <v>2.52</v>
      </c>
      <c r="BD425">
        <v>2.52</v>
      </c>
      <c r="BE425">
        <v>6.5678125330786994</v>
      </c>
    </row>
    <row r="426" spans="1:57" x14ac:dyDescent="0.3">
      <c r="A426" s="2" t="s">
        <v>350</v>
      </c>
      <c r="B426" s="20" t="s">
        <v>1026</v>
      </c>
      <c r="C426" s="15"/>
      <c r="D426" s="2"/>
      <c r="E426" s="2"/>
      <c r="F426" s="2">
        <v>3.47</v>
      </c>
      <c r="G426" s="2" t="s">
        <v>352</v>
      </c>
      <c r="H426" s="11">
        <v>-1</v>
      </c>
      <c r="I426">
        <v>-1</v>
      </c>
      <c r="K426" s="2"/>
      <c r="L426" s="2"/>
      <c r="M426" s="2"/>
      <c r="N426" s="25">
        <v>0</v>
      </c>
      <c r="O426" s="2">
        <v>3.87</v>
      </c>
      <c r="P426" s="2">
        <v>3.87</v>
      </c>
      <c r="Q426" s="2">
        <v>26.4</v>
      </c>
      <c r="R426" s="2"/>
      <c r="S426" s="2"/>
      <c r="T426" s="25">
        <v>0</v>
      </c>
      <c r="U426" s="25"/>
      <c r="V426" s="25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O426">
        <v>20</v>
      </c>
      <c r="AP426" s="23">
        <v>0</v>
      </c>
      <c r="AQ426" s="23"/>
      <c r="AR426" s="30">
        <v>1.5</v>
      </c>
      <c r="AS426" s="30">
        <v>1.444444444444444</v>
      </c>
      <c r="AT426" s="30">
        <v>0.33333333333333331</v>
      </c>
      <c r="AU426" s="30">
        <v>0</v>
      </c>
      <c r="AV426" s="30">
        <v>0.4576271186440678</v>
      </c>
      <c r="AW426" s="30">
        <v>0.44067796610169491</v>
      </c>
      <c r="AX426" s="30">
        <v>0.10169491525423729</v>
      </c>
      <c r="AY426" s="30">
        <v>0</v>
      </c>
      <c r="AZ426" s="27">
        <v>1</v>
      </c>
      <c r="BA426" s="27">
        <v>3.44</v>
      </c>
      <c r="BB426" s="27">
        <v>2.44</v>
      </c>
      <c r="BC426" s="27">
        <v>2.4861111111111112</v>
      </c>
      <c r="BD426">
        <v>2.4861111111111112</v>
      </c>
      <c r="BE426">
        <v>6.6184123001045831</v>
      </c>
    </row>
    <row r="427" spans="1:57" x14ac:dyDescent="0.3">
      <c r="A427" s="2" t="s">
        <v>351</v>
      </c>
      <c r="B427" s="20" t="s">
        <v>1027</v>
      </c>
      <c r="C427" s="15"/>
      <c r="D427" s="2"/>
      <c r="E427" s="2"/>
      <c r="F427" s="2">
        <v>3.51</v>
      </c>
      <c r="G427" s="2" t="s">
        <v>352</v>
      </c>
      <c r="H427" s="11">
        <v>-1</v>
      </c>
      <c r="I427">
        <v>-1</v>
      </c>
      <c r="K427" s="2"/>
      <c r="L427" s="2"/>
      <c r="M427" s="2"/>
      <c r="N427" s="25">
        <v>0</v>
      </c>
      <c r="O427" s="2">
        <v>3.87</v>
      </c>
      <c r="P427" s="2">
        <v>3.87</v>
      </c>
      <c r="Q427" s="2">
        <v>34.799999999999997</v>
      </c>
      <c r="R427" s="2"/>
      <c r="S427" s="2"/>
      <c r="T427" s="25">
        <v>0</v>
      </c>
      <c r="U427" s="25"/>
      <c r="V427" s="25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O427">
        <v>20</v>
      </c>
      <c r="AP427" s="23">
        <v>0</v>
      </c>
      <c r="AQ427" s="23"/>
      <c r="AR427" s="30">
        <v>1.4761904761904761</v>
      </c>
      <c r="AS427" s="30">
        <v>1.333333333333333</v>
      </c>
      <c r="AT427" s="30">
        <v>0.2857142857142857</v>
      </c>
      <c r="AU427" s="30">
        <v>0</v>
      </c>
      <c r="AV427" s="30">
        <v>0.47692307692307689</v>
      </c>
      <c r="AW427" s="30">
        <v>0.43076923076923068</v>
      </c>
      <c r="AX427" s="30">
        <v>9.2307692307692299E-2</v>
      </c>
      <c r="AY427" s="30">
        <v>0</v>
      </c>
      <c r="AZ427" s="27">
        <v>1</v>
      </c>
      <c r="BA427" s="27">
        <v>3.44</v>
      </c>
      <c r="BB427" s="27">
        <v>2.44</v>
      </c>
      <c r="BC427" s="27">
        <v>2.461904761904762</v>
      </c>
      <c r="BD427">
        <v>2.461904761904762</v>
      </c>
      <c r="BE427">
        <v>6.6545549908373571</v>
      </c>
    </row>
    <row r="428" spans="1:57" x14ac:dyDescent="0.3">
      <c r="A428" s="2" t="s">
        <v>180</v>
      </c>
      <c r="B428" s="15" t="s">
        <v>800</v>
      </c>
      <c r="C428" s="15"/>
      <c r="D428" s="2"/>
      <c r="E428" s="2"/>
      <c r="F428" s="2">
        <v>3.6</v>
      </c>
      <c r="G428" s="2" t="s">
        <v>354</v>
      </c>
      <c r="H428" s="11">
        <v>-1</v>
      </c>
      <c r="I428">
        <v>-1</v>
      </c>
      <c r="K428" s="2"/>
      <c r="L428" s="2"/>
      <c r="M428" s="2"/>
      <c r="N428" s="25">
        <v>0</v>
      </c>
      <c r="O428" s="2">
        <v>3.895</v>
      </c>
      <c r="P428" s="2">
        <v>3.895</v>
      </c>
      <c r="Q428" s="2">
        <v>30.46</v>
      </c>
      <c r="R428" s="2" t="s">
        <v>440</v>
      </c>
      <c r="S428" s="2"/>
      <c r="T428" s="25">
        <v>0</v>
      </c>
      <c r="U428" s="25"/>
      <c r="V428" s="25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O428">
        <v>20</v>
      </c>
      <c r="AP428" s="23">
        <v>0</v>
      </c>
      <c r="AQ428" s="23"/>
      <c r="AR428" s="30">
        <v>1.882352941176471</v>
      </c>
      <c r="AS428" s="30">
        <v>2.3529411764705879</v>
      </c>
      <c r="AT428" s="30">
        <v>0.47058823529411759</v>
      </c>
      <c r="AU428" s="30">
        <v>0</v>
      </c>
      <c r="AV428" s="30">
        <v>0.4</v>
      </c>
      <c r="AW428" s="30">
        <v>0.5</v>
      </c>
      <c r="AX428" s="30">
        <v>9.9999999999999992E-2</v>
      </c>
      <c r="AY428" s="30">
        <v>0</v>
      </c>
      <c r="AZ428" s="27">
        <v>0.82</v>
      </c>
      <c r="BA428" s="27">
        <v>3.44</v>
      </c>
      <c r="BB428" s="27">
        <v>2.62</v>
      </c>
      <c r="BC428" s="27">
        <v>2.5211764705882351</v>
      </c>
      <c r="BD428">
        <v>2.521176470588236</v>
      </c>
      <c r="BE428">
        <v>5.6793405594117647</v>
      </c>
    </row>
    <row r="429" spans="1:57" x14ac:dyDescent="0.3">
      <c r="A429" s="2" t="s">
        <v>956</v>
      </c>
      <c r="B429" s="19" t="s">
        <v>958</v>
      </c>
      <c r="C429" s="15"/>
      <c r="D429" s="2"/>
      <c r="E429" s="2"/>
      <c r="F429" s="2">
        <v>3.65</v>
      </c>
      <c r="G429" s="2" t="s">
        <v>354</v>
      </c>
      <c r="H429" s="11">
        <v>-1</v>
      </c>
      <c r="I429">
        <v>-1</v>
      </c>
      <c r="K429" s="2"/>
      <c r="L429" s="2"/>
      <c r="M429" s="2"/>
      <c r="N429" s="25">
        <v>0</v>
      </c>
      <c r="O429" s="2">
        <v>3.84</v>
      </c>
      <c r="P429" s="2">
        <v>3.84</v>
      </c>
      <c r="Q429" s="2">
        <v>32.520000000000003</v>
      </c>
      <c r="R429" s="2" t="s">
        <v>1135</v>
      </c>
      <c r="S429" s="2"/>
      <c r="T429" s="25">
        <v>0</v>
      </c>
      <c r="U429" s="25"/>
      <c r="V429" s="25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O429">
        <v>20</v>
      </c>
      <c r="AP429" s="23">
        <v>0</v>
      </c>
      <c r="AQ429" s="23"/>
      <c r="AR429" s="30">
        <v>1.882352941176471</v>
      </c>
      <c r="AS429" s="30">
        <v>2.3529411764705879</v>
      </c>
      <c r="AT429" s="30">
        <v>0.47058823529411759</v>
      </c>
      <c r="AU429" s="30">
        <v>0</v>
      </c>
      <c r="AV429" s="30">
        <v>0.4</v>
      </c>
      <c r="AW429" s="30">
        <v>0.5</v>
      </c>
      <c r="AX429" s="30">
        <v>9.9999999999999992E-2</v>
      </c>
      <c r="AY429" s="30">
        <v>0</v>
      </c>
      <c r="AZ429" s="27">
        <v>0.82</v>
      </c>
      <c r="BA429" s="27">
        <v>3.44</v>
      </c>
      <c r="BB429" s="27">
        <v>2.62</v>
      </c>
      <c r="BC429" s="27">
        <v>2.6023529411764699</v>
      </c>
      <c r="BD429">
        <v>2.6023529411764712</v>
      </c>
      <c r="BE429">
        <v>5.9643402149912346</v>
      </c>
    </row>
    <row r="430" spans="1:57" x14ac:dyDescent="0.3">
      <c r="A430" s="2" t="s">
        <v>957</v>
      </c>
      <c r="B430" s="19" t="s">
        <v>959</v>
      </c>
      <c r="C430" s="15"/>
      <c r="D430" s="2"/>
      <c r="E430" s="2"/>
      <c r="F430" s="2">
        <v>3.58</v>
      </c>
      <c r="G430" s="2" t="s">
        <v>354</v>
      </c>
      <c r="H430" s="11">
        <v>-1</v>
      </c>
      <c r="I430">
        <v>-1</v>
      </c>
      <c r="K430" s="2"/>
      <c r="L430" s="2"/>
      <c r="M430" s="2"/>
      <c r="N430" s="25">
        <v>0</v>
      </c>
      <c r="O430" s="2">
        <v>3.82</v>
      </c>
      <c r="P430" s="2">
        <v>3.82</v>
      </c>
      <c r="Q430" s="2">
        <v>14.9</v>
      </c>
      <c r="R430" s="2" t="s">
        <v>439</v>
      </c>
      <c r="S430" s="2"/>
      <c r="T430" s="25">
        <v>0</v>
      </c>
      <c r="U430" s="25"/>
      <c r="V430" s="25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O430">
        <v>20</v>
      </c>
      <c r="AP430" s="23">
        <v>0</v>
      </c>
      <c r="AQ430" s="23"/>
      <c r="AR430" s="30">
        <v>1.882352941176471</v>
      </c>
      <c r="AS430" s="30">
        <v>2.3529411764705879</v>
      </c>
      <c r="AT430" s="30">
        <v>0.47058823529411759</v>
      </c>
      <c r="AU430" s="30">
        <v>0</v>
      </c>
      <c r="AV430" s="30">
        <v>0.4</v>
      </c>
      <c r="AW430" s="30">
        <v>0.5</v>
      </c>
      <c r="AX430" s="30">
        <v>9.9999999999999992E-2</v>
      </c>
      <c r="AY430" s="30">
        <v>0</v>
      </c>
      <c r="AZ430" s="27">
        <v>0.82</v>
      </c>
      <c r="BA430" s="27">
        <v>3.44</v>
      </c>
      <c r="BB430" s="27">
        <v>2.62</v>
      </c>
      <c r="BC430" s="27">
        <v>2.6429411764705879</v>
      </c>
      <c r="BD430">
        <v>2.6429411764705879</v>
      </c>
      <c r="BE430">
        <v>6.1068400427809717</v>
      </c>
    </row>
    <row r="431" spans="1:57" x14ac:dyDescent="0.3">
      <c r="A431" s="2" t="s">
        <v>353</v>
      </c>
      <c r="B431" s="15" t="s">
        <v>838</v>
      </c>
      <c r="C431" s="15"/>
      <c r="D431" s="2"/>
      <c r="E431" s="2"/>
      <c r="F431" s="2">
        <v>3.55</v>
      </c>
      <c r="G431" s="2" t="s">
        <v>354</v>
      </c>
      <c r="H431" s="11">
        <v>-1</v>
      </c>
      <c r="I431">
        <v>-1</v>
      </c>
      <c r="K431" s="2"/>
      <c r="L431" s="2"/>
      <c r="M431" s="2"/>
      <c r="N431" s="25">
        <v>0</v>
      </c>
      <c r="O431" s="2">
        <v>3.8050000000000002</v>
      </c>
      <c r="P431" s="2">
        <v>3.8050000000000002</v>
      </c>
      <c r="Q431" s="2">
        <v>27.44</v>
      </c>
      <c r="R431" s="2" t="s">
        <v>1135</v>
      </c>
      <c r="S431" s="2"/>
      <c r="T431" s="25">
        <v>0</v>
      </c>
      <c r="U431" s="25"/>
      <c r="V431" s="25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O431">
        <v>20</v>
      </c>
      <c r="AP431" s="23">
        <v>0</v>
      </c>
      <c r="AQ431" s="23"/>
      <c r="AR431" s="30">
        <v>1.882352941176471</v>
      </c>
      <c r="AS431" s="30">
        <v>2.3529411764705879</v>
      </c>
      <c r="AT431" s="30">
        <v>0.47058823529411759</v>
      </c>
      <c r="AU431" s="30">
        <v>0</v>
      </c>
      <c r="AV431" s="30">
        <v>0.4</v>
      </c>
      <c r="AW431" s="30">
        <v>0.5</v>
      </c>
      <c r="AX431" s="30">
        <v>9.9999999999999992E-2</v>
      </c>
      <c r="AY431" s="30">
        <v>0</v>
      </c>
      <c r="AZ431" s="27">
        <v>1.1000000000000001</v>
      </c>
      <c r="BA431" s="27">
        <v>3.44</v>
      </c>
      <c r="BB431" s="27">
        <v>2.34</v>
      </c>
      <c r="BC431" s="27">
        <v>2.6835294117647059</v>
      </c>
      <c r="BD431">
        <v>2.6835294117647059</v>
      </c>
      <c r="BE431">
        <v>6.2493398705707062</v>
      </c>
    </row>
    <row r="432" spans="1:57" s="2" customFormat="1" x14ac:dyDescent="0.3">
      <c r="A432" s="2" t="s">
        <v>142</v>
      </c>
      <c r="B432" s="36" t="s">
        <v>770</v>
      </c>
      <c r="C432" s="36"/>
      <c r="F432" s="2">
        <v>4.3600000000000003</v>
      </c>
      <c r="G432" s="2" t="s">
        <v>357</v>
      </c>
      <c r="H432" s="37">
        <v>-1</v>
      </c>
      <c r="I432" s="2">
        <v>-1</v>
      </c>
      <c r="J432" s="2" t="s">
        <v>1168</v>
      </c>
      <c r="N432" s="31">
        <v>0</v>
      </c>
      <c r="O432" s="2">
        <v>3.89</v>
      </c>
      <c r="P432" s="2">
        <v>3.89</v>
      </c>
      <c r="Q432" s="2">
        <v>10.48</v>
      </c>
      <c r="R432" s="2" t="s">
        <v>440</v>
      </c>
      <c r="T432" s="31">
        <v>0</v>
      </c>
      <c r="AO432" s="2">
        <v>14</v>
      </c>
      <c r="AP432" s="31">
        <v>0</v>
      </c>
      <c r="AR432" s="2">
        <v>1.9090909090909089</v>
      </c>
      <c r="AS432" s="2">
        <v>2.545454545454545</v>
      </c>
      <c r="AT432" s="2">
        <v>0.54545454545454541</v>
      </c>
      <c r="AU432" s="2">
        <v>2.9090909090909092</v>
      </c>
      <c r="AV432" s="2">
        <v>0.2413793103448276</v>
      </c>
      <c r="AW432" s="2">
        <v>0.32183908045977011</v>
      </c>
      <c r="AX432" s="2">
        <v>6.8965517241379309E-2</v>
      </c>
      <c r="AY432" s="2">
        <v>0.36781609195402298</v>
      </c>
      <c r="AZ432" s="31">
        <v>1.1399999999999999</v>
      </c>
      <c r="BA432" s="31">
        <v>3.44</v>
      </c>
      <c r="BB432" s="31">
        <v>2.2999999999999998</v>
      </c>
      <c r="BC432" s="31">
        <v>2.7654545454545452</v>
      </c>
      <c r="BD432" s="2">
        <v>2.7654545454545461</v>
      </c>
      <c r="BE432" s="2">
        <v>6.4215922727137267</v>
      </c>
    </row>
    <row r="433" spans="1:57" x14ac:dyDescent="0.3">
      <c r="A433" s="2" t="s">
        <v>355</v>
      </c>
      <c r="B433" s="15" t="s">
        <v>839</v>
      </c>
      <c r="C433" s="15"/>
      <c r="D433" s="2"/>
      <c r="E433" s="2"/>
      <c r="F433" s="2">
        <v>4.49</v>
      </c>
      <c r="G433" s="2" t="s">
        <v>357</v>
      </c>
      <c r="H433" s="11">
        <v>-1</v>
      </c>
      <c r="I433">
        <v>-1</v>
      </c>
      <c r="J433" t="s">
        <v>1184</v>
      </c>
      <c r="K433" s="2"/>
      <c r="L433" s="2"/>
      <c r="M433" s="2"/>
      <c r="N433" s="25">
        <v>0</v>
      </c>
      <c r="O433" s="2">
        <v>-1</v>
      </c>
      <c r="P433" s="2"/>
      <c r="Q433" s="2"/>
      <c r="R433" s="2"/>
      <c r="S433" s="2"/>
      <c r="T433" s="25">
        <v>0</v>
      </c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O433">
        <v>14</v>
      </c>
      <c r="AP433" s="23">
        <v>0</v>
      </c>
      <c r="AR433" s="30">
        <v>1.9090909090909089</v>
      </c>
      <c r="AS433" s="30">
        <v>2.545454545454545</v>
      </c>
      <c r="AT433" s="30">
        <v>0.54545454545454541</v>
      </c>
      <c r="AU433" s="30">
        <v>2.9090909090909092</v>
      </c>
      <c r="AV433" s="30">
        <v>0.2413793103448276</v>
      </c>
      <c r="AW433" s="30">
        <v>0.32183908045977011</v>
      </c>
      <c r="AX433" s="30">
        <v>6.8965517241379309E-2</v>
      </c>
      <c r="AY433" s="30">
        <v>0.36781609195402298</v>
      </c>
      <c r="AZ433" s="27">
        <v>0.98</v>
      </c>
      <c r="BA433" s="27">
        <v>3.44</v>
      </c>
      <c r="BB433" s="27">
        <v>2.46</v>
      </c>
      <c r="BC433" s="27">
        <v>2.6545454545454539</v>
      </c>
      <c r="BD433">
        <v>2.6545454545454539</v>
      </c>
      <c r="BE433">
        <v>6.0423528007272722</v>
      </c>
    </row>
    <row r="434" spans="1:57" x14ac:dyDescent="0.3">
      <c r="A434" s="2" t="s">
        <v>143</v>
      </c>
      <c r="B434" s="15" t="s">
        <v>771</v>
      </c>
      <c r="C434" s="15"/>
      <c r="D434" s="2"/>
      <c r="E434" s="2"/>
      <c r="F434" s="2">
        <v>4.38</v>
      </c>
      <c r="G434" s="2" t="s">
        <v>357</v>
      </c>
      <c r="H434" s="11">
        <v>-1</v>
      </c>
      <c r="I434">
        <v>-1</v>
      </c>
      <c r="J434" t="s">
        <v>1185</v>
      </c>
      <c r="K434" s="2"/>
      <c r="L434" s="2"/>
      <c r="M434" s="2"/>
      <c r="N434" s="25">
        <v>0</v>
      </c>
      <c r="O434" s="2">
        <v>-1</v>
      </c>
      <c r="P434" s="2"/>
      <c r="Q434" s="2">
        <v>21.024000000000001</v>
      </c>
      <c r="R434" s="2"/>
      <c r="S434" s="2"/>
      <c r="T434" s="25">
        <v>0</v>
      </c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O434">
        <v>14</v>
      </c>
      <c r="AP434" s="23">
        <v>0</v>
      </c>
      <c r="AR434" s="30">
        <v>1.9090909090909089</v>
      </c>
      <c r="AS434" s="30">
        <v>2.545454545454545</v>
      </c>
      <c r="AT434" s="30">
        <v>0.54545454545454541</v>
      </c>
      <c r="AU434" s="30">
        <v>2.9090909090909092</v>
      </c>
      <c r="AV434" s="30">
        <v>0.2413793103448276</v>
      </c>
      <c r="AW434" s="30">
        <v>0.32183908045977011</v>
      </c>
      <c r="AX434" s="30">
        <v>6.8965517241379309E-2</v>
      </c>
      <c r="AY434" s="30">
        <v>0.36781609195402298</v>
      </c>
      <c r="AZ434" s="27">
        <v>0.93</v>
      </c>
      <c r="BA434" s="27">
        <v>3.44</v>
      </c>
      <c r="BB434" s="27">
        <v>2.5099999999999998</v>
      </c>
      <c r="BC434" s="27">
        <v>2.65</v>
      </c>
      <c r="BD434">
        <v>2.649999999999999</v>
      </c>
      <c r="BE434">
        <v>6.0276818459090906</v>
      </c>
    </row>
    <row r="435" spans="1:57" x14ac:dyDescent="0.3">
      <c r="A435" s="2" t="s">
        <v>356</v>
      </c>
      <c r="B435" s="15" t="s">
        <v>840</v>
      </c>
      <c r="C435" s="15"/>
      <c r="D435" s="2"/>
      <c r="E435" s="2"/>
      <c r="F435" s="2">
        <v>4.38</v>
      </c>
      <c r="G435" s="2" t="s">
        <v>357</v>
      </c>
      <c r="H435" s="11">
        <v>-1</v>
      </c>
      <c r="I435">
        <v>-1</v>
      </c>
      <c r="J435" t="s">
        <v>1186</v>
      </c>
      <c r="K435" s="2"/>
      <c r="L435" s="2"/>
      <c r="M435" s="2"/>
      <c r="N435" s="25">
        <v>0</v>
      </c>
      <c r="O435" s="2">
        <v>-1</v>
      </c>
      <c r="P435" s="2"/>
      <c r="Q435" s="2"/>
      <c r="R435" s="2"/>
      <c r="S435" s="2"/>
      <c r="T435" s="25">
        <v>0</v>
      </c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O435">
        <v>14</v>
      </c>
      <c r="AP435" s="23">
        <v>0</v>
      </c>
      <c r="AR435" s="30">
        <v>1.9090909090909089</v>
      </c>
      <c r="AS435" s="30">
        <v>2.545454545454545</v>
      </c>
      <c r="AT435" s="30">
        <v>0.54545454545454541</v>
      </c>
      <c r="AU435" s="30">
        <v>2.9090909090909092</v>
      </c>
      <c r="AV435" s="30">
        <v>0.2413793103448276</v>
      </c>
      <c r="AW435" s="30">
        <v>0.32183908045977011</v>
      </c>
      <c r="AX435" s="30">
        <v>6.8965517241379309E-2</v>
      </c>
      <c r="AY435" s="30">
        <v>0.36781609195402298</v>
      </c>
      <c r="AZ435" s="27">
        <v>0.82</v>
      </c>
      <c r="BA435" s="27">
        <v>3.44</v>
      </c>
      <c r="BB435" s="27">
        <v>2.62</v>
      </c>
      <c r="BC435" s="27">
        <v>2.64</v>
      </c>
      <c r="BD435">
        <v>2.64</v>
      </c>
      <c r="BE435">
        <v>5.9892781936363626</v>
      </c>
    </row>
    <row r="436" spans="1:57" x14ac:dyDescent="0.3">
      <c r="A436" s="2" t="s">
        <v>12</v>
      </c>
      <c r="B436" s="15" t="s">
        <v>701</v>
      </c>
      <c r="C436" s="15"/>
      <c r="D436" s="2"/>
      <c r="E436" s="2"/>
      <c r="F436" s="2">
        <v>4.54</v>
      </c>
      <c r="G436" s="2" t="s">
        <v>357</v>
      </c>
      <c r="H436" s="11">
        <v>-1</v>
      </c>
      <c r="I436">
        <v>-1</v>
      </c>
      <c r="J436" t="s">
        <v>1149</v>
      </c>
      <c r="K436" s="2"/>
      <c r="L436" s="2"/>
      <c r="M436" s="2"/>
      <c r="N436" s="25">
        <v>0</v>
      </c>
      <c r="O436" s="2">
        <v>-1</v>
      </c>
      <c r="P436" s="2"/>
      <c r="Q436" s="2"/>
      <c r="R436" s="2"/>
      <c r="S436" s="2"/>
      <c r="T436" s="25">
        <v>0</v>
      </c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O436">
        <v>14</v>
      </c>
      <c r="AP436" s="23">
        <v>0</v>
      </c>
      <c r="AR436" s="30">
        <v>1.9090909090909089</v>
      </c>
      <c r="AS436" s="30">
        <v>2.545454545454545</v>
      </c>
      <c r="AT436" s="30">
        <v>0.54545454545454541</v>
      </c>
      <c r="AU436" s="30">
        <v>2.9090909090909092</v>
      </c>
      <c r="AV436" s="30">
        <v>0.2413793103448276</v>
      </c>
      <c r="AW436" s="30">
        <v>0.32183908045977011</v>
      </c>
      <c r="AX436" s="30">
        <v>6.8965517241379309E-2</v>
      </c>
      <c r="AY436" s="30">
        <v>0.36781609195402298</v>
      </c>
      <c r="AZ436" s="27">
        <v>0.82</v>
      </c>
      <c r="BA436" s="27">
        <v>3.44</v>
      </c>
      <c r="BB436" s="27">
        <v>2.62</v>
      </c>
      <c r="BC436" s="27">
        <v>2.64</v>
      </c>
      <c r="BD436">
        <v>2.64</v>
      </c>
      <c r="BE436">
        <v>5.9811382595454541</v>
      </c>
    </row>
    <row r="437" spans="1:57" x14ac:dyDescent="0.3">
      <c r="A437" s="2" t="s">
        <v>144</v>
      </c>
      <c r="B437" s="15" t="s">
        <v>772</v>
      </c>
      <c r="C437" s="15"/>
      <c r="D437" s="2"/>
      <c r="E437" s="2"/>
      <c r="F437" s="2">
        <v>4.4000000000000004</v>
      </c>
      <c r="G437" s="2" t="s">
        <v>357</v>
      </c>
      <c r="H437" s="11">
        <v>-1</v>
      </c>
      <c r="I437">
        <v>-1</v>
      </c>
      <c r="J437" t="s">
        <v>1187</v>
      </c>
      <c r="K437" s="2"/>
      <c r="L437" s="2"/>
      <c r="M437" s="2"/>
      <c r="N437" s="25">
        <v>0</v>
      </c>
      <c r="O437" s="2">
        <v>-1</v>
      </c>
      <c r="P437" s="2"/>
      <c r="Q437" s="2"/>
      <c r="R437" s="2"/>
      <c r="S437" s="2"/>
      <c r="T437" s="25">
        <v>0</v>
      </c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O437">
        <v>14</v>
      </c>
      <c r="AP437" s="23">
        <v>0</v>
      </c>
      <c r="AR437" s="30">
        <v>1.9090909090909089</v>
      </c>
      <c r="AS437" s="30">
        <v>2.545454545454545</v>
      </c>
      <c r="AT437" s="30">
        <v>0.54545454545454541</v>
      </c>
      <c r="AU437" s="30">
        <v>2.9090909090909092</v>
      </c>
      <c r="AV437" s="30">
        <v>0.2413793103448276</v>
      </c>
      <c r="AW437" s="30">
        <v>0.32183908045977011</v>
      </c>
      <c r="AX437" s="30">
        <v>6.8965517241379309E-2</v>
      </c>
      <c r="AY437" s="30">
        <v>0.36781609195402298</v>
      </c>
      <c r="AZ437" s="27">
        <v>0.79</v>
      </c>
      <c r="BA437" s="27">
        <v>3.44</v>
      </c>
      <c r="BB437" s="27">
        <v>2.65</v>
      </c>
      <c r="BC437" s="27">
        <v>2.6372727272727272</v>
      </c>
      <c r="BD437">
        <v>2.6372727272727272</v>
      </c>
      <c r="BE437">
        <v>5.967615153519545</v>
      </c>
    </row>
    <row r="438" spans="1:57" x14ac:dyDescent="0.3">
      <c r="A438" s="2" t="s">
        <v>63</v>
      </c>
      <c r="B438" s="15" t="s">
        <v>777</v>
      </c>
      <c r="C438" s="15"/>
      <c r="D438" s="2"/>
      <c r="E438" s="2"/>
      <c r="F438" s="2">
        <v>3.5</v>
      </c>
      <c r="G438" s="2" t="s">
        <v>361</v>
      </c>
      <c r="H438" s="11">
        <v>-1</v>
      </c>
      <c r="I438">
        <v>-1</v>
      </c>
      <c r="K438" s="2"/>
      <c r="L438" s="2"/>
      <c r="M438" s="2"/>
      <c r="N438" s="25">
        <v>0</v>
      </c>
      <c r="O438" s="2">
        <v>3.82</v>
      </c>
      <c r="P438" s="2">
        <v>3.82</v>
      </c>
      <c r="Q438" s="2">
        <v>16</v>
      </c>
      <c r="R438" s="2" t="s">
        <v>523</v>
      </c>
      <c r="S438" s="2">
        <v>16</v>
      </c>
      <c r="T438" s="25">
        <v>0</v>
      </c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O438">
        <v>20</v>
      </c>
      <c r="AP438" s="23">
        <v>0</v>
      </c>
      <c r="AR438" s="30">
        <v>1.75</v>
      </c>
      <c r="AS438" s="30">
        <v>2.5</v>
      </c>
      <c r="AT438" s="30">
        <v>0.75</v>
      </c>
      <c r="AU438" s="30">
        <v>0</v>
      </c>
      <c r="AV438" s="30">
        <v>0.35</v>
      </c>
      <c r="AW438" s="30">
        <v>0.5</v>
      </c>
      <c r="AX438" s="30">
        <v>0.15</v>
      </c>
      <c r="AY438" s="30">
        <v>0</v>
      </c>
      <c r="AZ438" s="27">
        <v>1</v>
      </c>
      <c r="BA438" s="27">
        <v>3.44</v>
      </c>
      <c r="BB438" s="27">
        <v>2.44</v>
      </c>
      <c r="BC438" s="27">
        <v>2.7124999999999999</v>
      </c>
      <c r="BD438">
        <v>2.7124999999999999</v>
      </c>
      <c r="BE438">
        <v>6.264025610615688</v>
      </c>
    </row>
    <row r="439" spans="1:57" x14ac:dyDescent="0.3">
      <c r="A439" s="2" t="s">
        <v>366</v>
      </c>
      <c r="B439" s="20" t="s">
        <v>1028</v>
      </c>
      <c r="C439" s="15"/>
      <c r="D439" s="2"/>
      <c r="E439" s="2"/>
      <c r="F439" s="2">
        <v>3.62</v>
      </c>
      <c r="G439" s="2" t="s">
        <v>361</v>
      </c>
      <c r="H439" s="11">
        <v>-1</v>
      </c>
      <c r="I439">
        <v>-1</v>
      </c>
      <c r="K439" s="2"/>
      <c r="L439" s="2"/>
      <c r="M439" s="2"/>
      <c r="N439" s="25">
        <v>0</v>
      </c>
      <c r="O439" s="2">
        <v>3.86</v>
      </c>
      <c r="P439" s="2">
        <v>3.86</v>
      </c>
      <c r="Q439" s="2">
        <v>25.4</v>
      </c>
      <c r="R439" s="2" t="s">
        <v>523</v>
      </c>
      <c r="S439" s="2">
        <v>25.4</v>
      </c>
      <c r="T439" s="25">
        <v>0</v>
      </c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O439">
        <v>20</v>
      </c>
      <c r="AP439" s="23">
        <v>0</v>
      </c>
      <c r="AR439" s="30">
        <v>1.53125</v>
      </c>
      <c r="AS439" s="30">
        <v>1.59375</v>
      </c>
      <c r="AT439" s="30">
        <v>0.375</v>
      </c>
      <c r="AU439" s="30">
        <v>0</v>
      </c>
      <c r="AV439" s="30">
        <v>0.4375</v>
      </c>
      <c r="AW439" s="30">
        <v>0.45535714285714279</v>
      </c>
      <c r="AX439" s="30">
        <v>0.1071428571428571</v>
      </c>
      <c r="AY439" s="30">
        <v>0</v>
      </c>
      <c r="AZ439" s="27">
        <v>1</v>
      </c>
      <c r="BA439" s="27">
        <v>3.44</v>
      </c>
      <c r="BB439" s="27">
        <v>2.44</v>
      </c>
      <c r="BC439" s="27">
        <v>2.5262500000000001</v>
      </c>
      <c r="BD439">
        <v>2.5262500000000001</v>
      </c>
      <c r="BE439">
        <v>6.6075924153816246</v>
      </c>
    </row>
    <row r="440" spans="1:57" x14ac:dyDescent="0.3">
      <c r="A440" s="2" t="s">
        <v>347</v>
      </c>
      <c r="B440" s="20" t="s">
        <v>1029</v>
      </c>
      <c r="C440" s="15"/>
      <c r="D440" s="2"/>
      <c r="E440" s="2"/>
      <c r="F440" s="2">
        <v>3.5</v>
      </c>
      <c r="G440" s="2" t="s">
        <v>361</v>
      </c>
      <c r="H440" s="11">
        <v>-1</v>
      </c>
      <c r="I440">
        <v>-1</v>
      </c>
      <c r="K440" s="2"/>
      <c r="L440" s="2"/>
      <c r="M440" s="2"/>
      <c r="N440" s="25">
        <v>0</v>
      </c>
      <c r="O440" s="2">
        <v>3.86</v>
      </c>
      <c r="P440" s="2">
        <v>3.86</v>
      </c>
      <c r="Q440" s="2">
        <v>35.799999999999997</v>
      </c>
      <c r="R440" s="2" t="s">
        <v>523</v>
      </c>
      <c r="S440" s="2">
        <v>17.899999999999999</v>
      </c>
      <c r="T440" s="25">
        <v>0</v>
      </c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O440">
        <v>22</v>
      </c>
      <c r="AP440" s="23">
        <v>0</v>
      </c>
      <c r="AR440" s="30">
        <v>1.6</v>
      </c>
      <c r="AS440" s="30">
        <v>1.92</v>
      </c>
      <c r="AT440" s="30">
        <v>0.48</v>
      </c>
      <c r="AU440" s="30">
        <v>0</v>
      </c>
      <c r="AV440" s="30">
        <v>0.4</v>
      </c>
      <c r="AW440" s="30">
        <v>0.48</v>
      </c>
      <c r="AX440" s="30">
        <v>0.12</v>
      </c>
      <c r="AY440" s="30">
        <v>0</v>
      </c>
      <c r="AZ440" s="27">
        <v>1</v>
      </c>
      <c r="BA440" s="27">
        <v>3.44</v>
      </c>
      <c r="BB440" s="27">
        <v>2.44</v>
      </c>
      <c r="BC440" s="27">
        <v>2.6055999999999999</v>
      </c>
      <c r="BD440">
        <v>2.6055999999999999</v>
      </c>
      <c r="BE440">
        <v>6.5338195732382802</v>
      </c>
    </row>
    <row r="441" spans="1:57" x14ac:dyDescent="0.3">
      <c r="A441" s="2" t="s">
        <v>358</v>
      </c>
      <c r="B441" s="15" t="s">
        <v>841</v>
      </c>
      <c r="C441" s="15"/>
      <c r="D441" s="2"/>
      <c r="E441" s="2"/>
      <c r="F441" s="2">
        <v>3.44</v>
      </c>
      <c r="G441" s="2" t="s">
        <v>361</v>
      </c>
      <c r="H441" s="11">
        <v>-1</v>
      </c>
      <c r="I441">
        <v>-1</v>
      </c>
      <c r="K441" s="2"/>
      <c r="L441" s="2"/>
      <c r="M441" s="2"/>
      <c r="N441" s="25">
        <v>0</v>
      </c>
      <c r="O441" s="2">
        <v>3.79</v>
      </c>
      <c r="P441" s="2">
        <v>3.79</v>
      </c>
      <c r="Q441" s="2">
        <v>27.2</v>
      </c>
      <c r="R441" s="2" t="s">
        <v>523</v>
      </c>
      <c r="S441" s="2">
        <v>13.6</v>
      </c>
      <c r="T441" s="25">
        <v>0</v>
      </c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O441">
        <v>20</v>
      </c>
      <c r="AP441" s="23">
        <v>0</v>
      </c>
      <c r="AR441" s="30">
        <v>1.9375</v>
      </c>
      <c r="AS441" s="30">
        <v>2.5</v>
      </c>
      <c r="AT441" s="30">
        <v>0.5</v>
      </c>
      <c r="AU441" s="30">
        <v>0</v>
      </c>
      <c r="AV441" s="30">
        <v>0.39240506329113922</v>
      </c>
      <c r="AW441" s="30">
        <v>0.50632911392405067</v>
      </c>
      <c r="AX441" s="30">
        <v>0.1012658227848101</v>
      </c>
      <c r="AY441" s="30">
        <v>0</v>
      </c>
      <c r="AZ441" s="27">
        <v>1.1000000000000001</v>
      </c>
      <c r="BA441" s="27">
        <v>3.44</v>
      </c>
      <c r="BB441" s="27">
        <v>2.34</v>
      </c>
      <c r="BC441" s="27">
        <v>2.7137500000000001</v>
      </c>
      <c r="BD441">
        <v>2.7137500000000001</v>
      </c>
      <c r="BE441">
        <v>6.1913913437406878</v>
      </c>
    </row>
    <row r="442" spans="1:57" x14ac:dyDescent="0.3">
      <c r="A442" s="2" t="s">
        <v>359</v>
      </c>
      <c r="B442" s="20" t="s">
        <v>1030</v>
      </c>
      <c r="C442" s="15"/>
      <c r="D442" s="2"/>
      <c r="E442" s="2"/>
      <c r="F442" s="2">
        <v>3.39</v>
      </c>
      <c r="G442" s="2" t="s">
        <v>361</v>
      </c>
      <c r="H442" s="11">
        <v>-1</v>
      </c>
      <c r="I442">
        <v>-1</v>
      </c>
      <c r="K442" s="2"/>
      <c r="L442" s="2"/>
      <c r="M442" s="2"/>
      <c r="N442" s="25">
        <v>0</v>
      </c>
      <c r="O442" s="2">
        <v>3.82</v>
      </c>
      <c r="P442" s="2">
        <v>3.82</v>
      </c>
      <c r="Q442" s="2">
        <v>20.2</v>
      </c>
      <c r="R442" s="2" t="s">
        <v>523</v>
      </c>
      <c r="S442" s="2">
        <v>20.2</v>
      </c>
      <c r="T442" s="25">
        <v>0</v>
      </c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O442">
        <v>20</v>
      </c>
      <c r="AP442" s="23">
        <v>0</v>
      </c>
      <c r="AR442" s="30">
        <v>1.6923076923076921</v>
      </c>
      <c r="AS442" s="30">
        <v>1.8076923076923079</v>
      </c>
      <c r="AT442" s="30">
        <v>0.30769230769230771</v>
      </c>
      <c r="AU442" s="30">
        <v>0</v>
      </c>
      <c r="AV442" s="30">
        <v>0.44444444444444448</v>
      </c>
      <c r="AW442" s="30">
        <v>0.47474747474747481</v>
      </c>
      <c r="AX442" s="30">
        <v>8.0808080808080815E-2</v>
      </c>
      <c r="AY442" s="30">
        <v>0</v>
      </c>
      <c r="AZ442" s="27">
        <v>1.1000000000000001</v>
      </c>
      <c r="BA442" s="27">
        <v>3.44</v>
      </c>
      <c r="BB442" s="27">
        <v>2.34</v>
      </c>
      <c r="BC442" s="27">
        <v>2.5753846153846158</v>
      </c>
      <c r="BD442">
        <v>2.5753846153846149</v>
      </c>
      <c r="BE442">
        <v>6.5020131619541548</v>
      </c>
    </row>
    <row r="443" spans="1:57" x14ac:dyDescent="0.3">
      <c r="A443" s="2" t="s">
        <v>360</v>
      </c>
      <c r="B443" s="20" t="s">
        <v>1031</v>
      </c>
      <c r="C443" s="15"/>
      <c r="D443" s="2"/>
      <c r="E443" s="2"/>
      <c r="F443" s="2">
        <v>3.41</v>
      </c>
      <c r="G443" s="2" t="s">
        <v>361</v>
      </c>
      <c r="H443" s="11">
        <v>-1</v>
      </c>
      <c r="I443">
        <v>-1</v>
      </c>
      <c r="K443" s="2"/>
      <c r="L443" s="2"/>
      <c r="M443" s="2"/>
      <c r="N443" s="25">
        <v>0</v>
      </c>
      <c r="O443" s="2">
        <v>3.83</v>
      </c>
      <c r="P443" s="2">
        <v>3.83</v>
      </c>
      <c r="Q443" s="2">
        <v>39.5</v>
      </c>
      <c r="R443" s="2" t="s">
        <v>523</v>
      </c>
      <c r="S443" s="2">
        <v>19.8</v>
      </c>
      <c r="T443" s="25">
        <v>0</v>
      </c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O443">
        <v>22</v>
      </c>
      <c r="AP443" s="23">
        <v>0</v>
      </c>
      <c r="AR443" s="30">
        <v>1.72</v>
      </c>
      <c r="AS443" s="30">
        <v>1.92</v>
      </c>
      <c r="AT443" s="30">
        <v>0.32</v>
      </c>
      <c r="AU443" s="30">
        <v>0</v>
      </c>
      <c r="AV443" s="30">
        <v>0.43434343434343442</v>
      </c>
      <c r="AW443" s="30">
        <v>0.48484848484848492</v>
      </c>
      <c r="AX443" s="30">
        <v>8.0808080808080815E-2</v>
      </c>
      <c r="AY443" s="30">
        <v>0</v>
      </c>
      <c r="AZ443" s="27">
        <v>1.1000000000000001</v>
      </c>
      <c r="BA443" s="27">
        <v>3.44</v>
      </c>
      <c r="BB443" s="27">
        <v>2.34</v>
      </c>
      <c r="BC443" s="27">
        <v>2.6063999999999998</v>
      </c>
      <c r="BD443">
        <v>2.6063999999999998</v>
      </c>
      <c r="BE443">
        <v>6.4873336424382799</v>
      </c>
    </row>
    <row r="444" spans="1:57" s="5" customFormat="1" x14ac:dyDescent="0.3">
      <c r="A444" s="2" t="s">
        <v>63</v>
      </c>
      <c r="B444" s="36" t="s">
        <v>777</v>
      </c>
      <c r="C444" s="36"/>
      <c r="D444" s="2"/>
      <c r="E444" s="2"/>
      <c r="F444" s="2">
        <v>3.49</v>
      </c>
      <c r="G444" s="2" t="s">
        <v>362</v>
      </c>
      <c r="H444" s="37">
        <v>-1</v>
      </c>
      <c r="I444" s="2">
        <v>-1</v>
      </c>
      <c r="J444" s="2"/>
      <c r="K444" s="2"/>
      <c r="L444" s="2"/>
      <c r="M444" s="2"/>
      <c r="N444" s="31">
        <v>0</v>
      </c>
      <c r="O444" s="2">
        <v>3.8531</v>
      </c>
      <c r="P444" s="2">
        <v>3.8531</v>
      </c>
      <c r="Q444" s="2">
        <v>16.2151</v>
      </c>
      <c r="R444" s="2" t="s">
        <v>523</v>
      </c>
      <c r="T444" s="43">
        <v>0</v>
      </c>
      <c r="AO444" s="5">
        <v>20</v>
      </c>
      <c r="AP444" s="43">
        <v>0</v>
      </c>
      <c r="AR444" s="5">
        <v>1.75</v>
      </c>
      <c r="AS444" s="5">
        <v>2.5</v>
      </c>
      <c r="AT444" s="5">
        <v>0.75</v>
      </c>
      <c r="AU444" s="5">
        <v>0</v>
      </c>
      <c r="AV444" s="5">
        <v>0.35</v>
      </c>
      <c r="AW444" s="5">
        <v>0.5</v>
      </c>
      <c r="AX444" s="5">
        <v>0.15</v>
      </c>
      <c r="AY444" s="5">
        <v>0</v>
      </c>
      <c r="AZ444" s="43">
        <v>1</v>
      </c>
      <c r="BA444" s="43">
        <v>3.44</v>
      </c>
      <c r="BB444" s="43">
        <v>2.44</v>
      </c>
      <c r="BC444" s="43">
        <v>2.7124999999999999</v>
      </c>
      <c r="BD444" s="5">
        <v>2.7124999999999999</v>
      </c>
      <c r="BE444" s="5">
        <v>6.264025610615688</v>
      </c>
    </row>
    <row r="445" spans="1:57" s="5" customFormat="1" x14ac:dyDescent="0.3">
      <c r="A445" s="2" t="s">
        <v>363</v>
      </c>
      <c r="B445" s="50" t="s">
        <v>1032</v>
      </c>
      <c r="C445" s="36"/>
      <c r="D445" s="2"/>
      <c r="E445" s="2"/>
      <c r="F445" s="2">
        <v>3.56</v>
      </c>
      <c r="G445" s="2" t="s">
        <v>362</v>
      </c>
      <c r="H445" s="37">
        <v>-1</v>
      </c>
      <c r="I445" s="2">
        <v>-1</v>
      </c>
      <c r="J445" s="2"/>
      <c r="K445" s="2"/>
      <c r="L445" s="2"/>
      <c r="M445" s="2"/>
      <c r="N445" s="31">
        <v>0</v>
      </c>
      <c r="O445" s="2">
        <v>3.86</v>
      </c>
      <c r="P445" s="2">
        <v>3.86</v>
      </c>
      <c r="Q445" s="2">
        <v>16.079999999999998</v>
      </c>
      <c r="R445" s="2" t="s">
        <v>523</v>
      </c>
      <c r="T445" s="43">
        <v>0</v>
      </c>
      <c r="AO445" s="5">
        <v>20</v>
      </c>
      <c r="AP445" s="43">
        <v>0</v>
      </c>
      <c r="AR445" s="5">
        <v>1.5909090909090911</v>
      </c>
      <c r="AS445" s="5">
        <v>1.9090909090909089</v>
      </c>
      <c r="AT445" s="5">
        <v>0.54545454545454541</v>
      </c>
      <c r="AU445" s="5">
        <v>0</v>
      </c>
      <c r="AV445" s="5">
        <v>0.3932584269662921</v>
      </c>
      <c r="AW445" s="5">
        <v>0.47191011235955049</v>
      </c>
      <c r="AX445" s="5">
        <v>0.1348314606741573</v>
      </c>
      <c r="AY445" s="5">
        <v>0</v>
      </c>
      <c r="AZ445" s="43">
        <v>1</v>
      </c>
      <c r="BA445" s="43">
        <v>3.44</v>
      </c>
      <c r="BB445" s="43">
        <v>2.44</v>
      </c>
      <c r="BC445" s="43">
        <v>2.5886363636363638</v>
      </c>
      <c r="BD445" s="5">
        <v>2.588636363636363</v>
      </c>
      <c r="BE445" s="5">
        <v>6.4712814579593632</v>
      </c>
    </row>
    <row r="446" spans="1:57" s="5" customFormat="1" x14ac:dyDescent="0.3">
      <c r="A446" s="2" t="s">
        <v>364</v>
      </c>
      <c r="B446" s="50" t="s">
        <v>1033</v>
      </c>
      <c r="C446" s="36"/>
      <c r="D446" s="2"/>
      <c r="E446" s="2"/>
      <c r="F446" s="2">
        <v>3.6</v>
      </c>
      <c r="G446" s="2" t="s">
        <v>362</v>
      </c>
      <c r="H446" s="37">
        <v>-1</v>
      </c>
      <c r="I446" s="2">
        <v>-1</v>
      </c>
      <c r="J446" s="2"/>
      <c r="K446" s="2"/>
      <c r="L446" s="2"/>
      <c r="M446" s="2"/>
      <c r="N446" s="31">
        <v>0</v>
      </c>
      <c r="O446" s="2">
        <v>3.87</v>
      </c>
      <c r="P446" s="2">
        <v>3.87</v>
      </c>
      <c r="Q446" s="2">
        <v>20.49</v>
      </c>
      <c r="R446" s="2" t="s">
        <v>523</v>
      </c>
      <c r="T446" s="43">
        <v>0</v>
      </c>
      <c r="AO446" s="5">
        <v>20</v>
      </c>
      <c r="AP446" s="43">
        <v>0</v>
      </c>
      <c r="AR446" s="5">
        <v>1.56</v>
      </c>
      <c r="AS446" s="5">
        <v>1.76</v>
      </c>
      <c r="AT446" s="5">
        <v>0.48</v>
      </c>
      <c r="AU446" s="5">
        <v>0</v>
      </c>
      <c r="AV446" s="5">
        <v>0.41052631578947368</v>
      </c>
      <c r="AW446" s="5">
        <v>0.4631578947368421</v>
      </c>
      <c r="AX446" s="5">
        <v>0.12631578947368419</v>
      </c>
      <c r="AY446" s="5">
        <v>0</v>
      </c>
      <c r="AZ446" s="43">
        <v>1</v>
      </c>
      <c r="BA446" s="43">
        <v>3.44</v>
      </c>
      <c r="BB446" s="43">
        <v>2.44</v>
      </c>
      <c r="BC446" s="43">
        <v>2.556</v>
      </c>
      <c r="BD446" s="5">
        <v>2.556</v>
      </c>
      <c r="BE446" s="5">
        <v>6.5192970192323214</v>
      </c>
    </row>
    <row r="447" spans="1:57" s="5" customFormat="1" x14ac:dyDescent="0.3">
      <c r="A447" s="2" t="s">
        <v>365</v>
      </c>
      <c r="B447" s="50" t="s">
        <v>1034</v>
      </c>
      <c r="C447" s="36"/>
      <c r="D447" s="2"/>
      <c r="E447" s="2"/>
      <c r="F447" s="2">
        <v>3.55</v>
      </c>
      <c r="G447" s="2" t="s">
        <v>362</v>
      </c>
      <c r="H447" s="37">
        <v>-1</v>
      </c>
      <c r="I447" s="2">
        <v>-1</v>
      </c>
      <c r="J447" s="2"/>
      <c r="K447" s="2"/>
      <c r="L447" s="2"/>
      <c r="M447" s="2"/>
      <c r="N447" s="31">
        <v>0</v>
      </c>
      <c r="O447" s="2">
        <v>3.87</v>
      </c>
      <c r="P447" s="2">
        <v>3.87</v>
      </c>
      <c r="Q447" s="2">
        <v>22.22</v>
      </c>
      <c r="R447" s="2" t="s">
        <v>523</v>
      </c>
      <c r="T447" s="43">
        <v>0</v>
      </c>
      <c r="AO447" s="5">
        <v>20</v>
      </c>
      <c r="AP447" s="43">
        <v>0</v>
      </c>
      <c r="AR447" s="5">
        <v>1.535714285714286</v>
      </c>
      <c r="AS447" s="5">
        <v>1.642857142857143</v>
      </c>
      <c r="AT447" s="5">
        <v>0.42857142857142849</v>
      </c>
      <c r="AU447" s="5">
        <v>0</v>
      </c>
      <c r="AV447" s="5">
        <v>0.42574257425742579</v>
      </c>
      <c r="AW447" s="5">
        <v>0.45544554455445541</v>
      </c>
      <c r="AX447" s="5">
        <v>0.11881188118811881</v>
      </c>
      <c r="AY447" s="5">
        <v>0</v>
      </c>
      <c r="AZ447" s="43">
        <v>1</v>
      </c>
      <c r="BA447" s="43">
        <v>3.44</v>
      </c>
      <c r="BB447" s="43">
        <v>2.44</v>
      </c>
      <c r="BC447" s="43">
        <v>2.530357142857143</v>
      </c>
      <c r="BD447" s="5">
        <v>2.530357142857143</v>
      </c>
      <c r="BE447" s="5">
        <v>6.5570235316610717</v>
      </c>
    </row>
    <row r="448" spans="1:57" s="5" customFormat="1" x14ac:dyDescent="0.3">
      <c r="A448" s="2" t="s">
        <v>366</v>
      </c>
      <c r="B448" s="50" t="s">
        <v>1035</v>
      </c>
      <c r="C448" s="36"/>
      <c r="D448" s="2"/>
      <c r="E448" s="2"/>
      <c r="F448" s="2">
        <v>3.62</v>
      </c>
      <c r="G448" s="2" t="s">
        <v>362</v>
      </c>
      <c r="H448" s="37">
        <v>-1</v>
      </c>
      <c r="I448" s="2">
        <v>-1</v>
      </c>
      <c r="J448" s="2"/>
      <c r="K448" s="2"/>
      <c r="L448" s="2"/>
      <c r="M448" s="2"/>
      <c r="N448" s="31">
        <v>0</v>
      </c>
      <c r="O448" s="2">
        <v>3.86</v>
      </c>
      <c r="P448" s="2">
        <v>3.86</v>
      </c>
      <c r="Q448" s="2">
        <v>25.35</v>
      </c>
      <c r="R448" s="2" t="s">
        <v>523</v>
      </c>
      <c r="T448" s="43">
        <v>0</v>
      </c>
      <c r="AO448" s="5">
        <v>20</v>
      </c>
      <c r="AP448" s="43">
        <v>0</v>
      </c>
      <c r="AR448" s="5">
        <v>1.5161290322580649</v>
      </c>
      <c r="AS448" s="5">
        <v>1.5483870967741939</v>
      </c>
      <c r="AT448" s="5">
        <v>0.38709677419354838</v>
      </c>
      <c r="AU448" s="5">
        <v>0</v>
      </c>
      <c r="AV448" s="5">
        <v>0.43925233644859812</v>
      </c>
      <c r="AW448" s="5">
        <v>0.44859813084112149</v>
      </c>
      <c r="AX448" s="5">
        <v>0.1121495327102804</v>
      </c>
      <c r="AY448" s="5">
        <v>0</v>
      </c>
      <c r="AZ448" s="43">
        <v>1</v>
      </c>
      <c r="BA448" s="43">
        <v>3.44</v>
      </c>
      <c r="BB448" s="43">
        <v>2.44</v>
      </c>
      <c r="BC448" s="43">
        <v>2.5096774193548388</v>
      </c>
      <c r="BD448" s="5">
        <v>2.5096774193548388</v>
      </c>
      <c r="BE448" s="5">
        <v>6.587448138458452</v>
      </c>
    </row>
    <row r="449" spans="1:57" s="5" customFormat="1" x14ac:dyDescent="0.3">
      <c r="A449" s="2" t="s">
        <v>367</v>
      </c>
      <c r="B449" s="50" t="s">
        <v>1036</v>
      </c>
      <c r="C449" s="36"/>
      <c r="D449" s="2"/>
      <c r="E449" s="2"/>
      <c r="F449" s="2">
        <v>3.55</v>
      </c>
      <c r="G449" s="2" t="s">
        <v>362</v>
      </c>
      <c r="H449" s="37">
        <v>-1</v>
      </c>
      <c r="I449" s="2">
        <v>-1</v>
      </c>
      <c r="J449" s="2"/>
      <c r="K449" s="2"/>
      <c r="L449" s="2"/>
      <c r="M449" s="2"/>
      <c r="N449" s="31">
        <v>0</v>
      </c>
      <c r="O449" s="2">
        <v>3.86</v>
      </c>
      <c r="P449" s="2">
        <v>3.86</v>
      </c>
      <c r="Q449" s="2">
        <v>29.53</v>
      </c>
      <c r="R449" s="2" t="s">
        <v>523</v>
      </c>
      <c r="T449" s="43">
        <v>0</v>
      </c>
      <c r="AO449" s="5">
        <v>20</v>
      </c>
      <c r="AP449" s="43">
        <v>0</v>
      </c>
      <c r="AR449" s="5">
        <v>1.486486486486486</v>
      </c>
      <c r="AS449" s="5">
        <v>1.405405405405405</v>
      </c>
      <c r="AT449" s="5">
        <v>0.32432432432432429</v>
      </c>
      <c r="AU449" s="5">
        <v>0</v>
      </c>
      <c r="AV449" s="5">
        <v>0.4621848739495798</v>
      </c>
      <c r="AW449" s="5">
        <v>0.43697478991596639</v>
      </c>
      <c r="AX449" s="5">
        <v>0.1008403361344538</v>
      </c>
      <c r="AY449" s="5">
        <v>0</v>
      </c>
      <c r="AZ449" s="43">
        <v>1</v>
      </c>
      <c r="BA449" s="43">
        <v>3.44</v>
      </c>
      <c r="BB449" s="43">
        <v>2.44</v>
      </c>
      <c r="BC449" s="43">
        <v>2.4783783783783782</v>
      </c>
      <c r="BD449" s="5">
        <v>2.478378378378379</v>
      </c>
      <c r="BE449" s="5">
        <v>6.6334961919896216</v>
      </c>
    </row>
    <row r="450" spans="1:57" s="5" customFormat="1" x14ac:dyDescent="0.3">
      <c r="A450" s="2" t="s">
        <v>368</v>
      </c>
      <c r="B450" s="50" t="s">
        <v>1037</v>
      </c>
      <c r="C450" s="36"/>
      <c r="D450" s="2"/>
      <c r="E450" s="2"/>
      <c r="F450" s="2">
        <v>2.6</v>
      </c>
      <c r="G450" s="2" t="s">
        <v>362</v>
      </c>
      <c r="H450" s="37">
        <v>-1</v>
      </c>
      <c r="I450" s="2">
        <v>-1</v>
      </c>
      <c r="J450" s="2"/>
      <c r="K450" s="2"/>
      <c r="L450" s="2"/>
      <c r="M450" s="2"/>
      <c r="N450" s="31">
        <v>0</v>
      </c>
      <c r="O450" s="2">
        <v>3.86</v>
      </c>
      <c r="P450" s="2">
        <v>3.86</v>
      </c>
      <c r="Q450" s="2">
        <v>33.53</v>
      </c>
      <c r="R450" s="2" t="s">
        <v>523</v>
      </c>
      <c r="T450" s="43">
        <v>0</v>
      </c>
      <c r="AO450" s="5">
        <v>20</v>
      </c>
      <c r="AP450" s="43">
        <v>0</v>
      </c>
      <c r="AR450" s="5">
        <v>1.4651162790697669</v>
      </c>
      <c r="AS450" s="5">
        <v>1.3023255813953489</v>
      </c>
      <c r="AT450" s="5">
        <v>0.27906976744186052</v>
      </c>
      <c r="AU450" s="5">
        <v>0</v>
      </c>
      <c r="AV450" s="5">
        <v>0.48091603053435111</v>
      </c>
      <c r="AW450" s="5">
        <v>0.4274809160305344</v>
      </c>
      <c r="AX450" s="5">
        <v>9.1603053435114504E-2</v>
      </c>
      <c r="AY450" s="5">
        <v>0</v>
      </c>
      <c r="AZ450" s="43">
        <v>1</v>
      </c>
      <c r="BA450" s="43">
        <v>3.44</v>
      </c>
      <c r="BB450" s="43">
        <v>2.44</v>
      </c>
      <c r="BC450" s="43">
        <v>2.4558139534883718</v>
      </c>
      <c r="BD450" s="5">
        <v>2.4558139534883718</v>
      </c>
      <c r="BE450" s="5">
        <v>6.6666936259306979</v>
      </c>
    </row>
    <row r="451" spans="1:57" x14ac:dyDescent="0.3">
      <c r="A451" s="2" t="s">
        <v>353</v>
      </c>
      <c r="B451" s="15" t="s">
        <v>838</v>
      </c>
      <c r="C451" s="15"/>
      <c r="D451" s="2"/>
      <c r="E451" s="2"/>
      <c r="F451" s="2">
        <v>3.44</v>
      </c>
      <c r="G451" s="2" t="s">
        <v>380</v>
      </c>
      <c r="H451" s="11">
        <v>-1</v>
      </c>
      <c r="I451">
        <v>-1</v>
      </c>
      <c r="K451" s="2"/>
      <c r="L451" s="2"/>
      <c r="M451" s="2"/>
      <c r="N451" s="25">
        <v>0</v>
      </c>
      <c r="O451" s="2">
        <v>3.79</v>
      </c>
      <c r="P451" s="2">
        <v>3.79</v>
      </c>
      <c r="Q451" s="2">
        <v>27.2</v>
      </c>
      <c r="R451" s="2" t="s">
        <v>523</v>
      </c>
      <c r="S451" s="2">
        <v>13.6</v>
      </c>
      <c r="T451" s="25">
        <v>0</v>
      </c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O451">
        <v>20</v>
      </c>
      <c r="AP451" s="23">
        <v>0</v>
      </c>
      <c r="AR451" s="30">
        <v>1.882352941176471</v>
      </c>
      <c r="AS451" s="30">
        <v>2.3529411764705879</v>
      </c>
      <c r="AT451" s="30">
        <v>0.47058823529411759</v>
      </c>
      <c r="AU451" s="30">
        <v>0</v>
      </c>
      <c r="AV451" s="30">
        <v>0.4</v>
      </c>
      <c r="AW451" s="30">
        <v>0.5</v>
      </c>
      <c r="AX451" s="30">
        <v>9.9999999999999992E-2</v>
      </c>
      <c r="AY451" s="30">
        <v>0</v>
      </c>
      <c r="AZ451" s="27">
        <v>1.1000000000000001</v>
      </c>
      <c r="BA451" s="27">
        <v>3.44</v>
      </c>
      <c r="BB451" s="27">
        <v>2.34</v>
      </c>
      <c r="BC451" s="27">
        <v>2.6835294117647059</v>
      </c>
      <c r="BD451">
        <v>2.6835294117647059</v>
      </c>
      <c r="BE451">
        <v>6.2493398705707062</v>
      </c>
    </row>
    <row r="452" spans="1:57" x14ac:dyDescent="0.3">
      <c r="A452" s="2" t="s">
        <v>369</v>
      </c>
      <c r="B452" s="20" t="s">
        <v>1038</v>
      </c>
      <c r="C452" s="15"/>
      <c r="D452" s="2"/>
      <c r="E452" s="2"/>
      <c r="F452" s="2">
        <v>3.34</v>
      </c>
      <c r="G452" s="2" t="s">
        <v>380</v>
      </c>
      <c r="H452" s="11">
        <v>-1</v>
      </c>
      <c r="I452">
        <v>-1</v>
      </c>
      <c r="K452" s="2"/>
      <c r="L452" s="2"/>
      <c r="M452" s="2"/>
      <c r="N452" s="25">
        <v>0</v>
      </c>
      <c r="O452" s="2">
        <v>3.83</v>
      </c>
      <c r="P452" s="2">
        <v>3.83</v>
      </c>
      <c r="Q452" s="2">
        <v>36.700000000000003</v>
      </c>
      <c r="R452" s="2" t="s">
        <v>523</v>
      </c>
      <c r="S452" s="2">
        <v>18.399999999999999</v>
      </c>
      <c r="T452" s="25">
        <v>0</v>
      </c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O452">
        <v>20</v>
      </c>
      <c r="AP452" s="23">
        <v>0</v>
      </c>
      <c r="AR452" s="30">
        <v>1.7391304347826091</v>
      </c>
      <c r="AS452" s="30">
        <v>1.956521739130435</v>
      </c>
      <c r="AT452" s="30">
        <v>0.34782608695652167</v>
      </c>
      <c r="AU452" s="30">
        <v>0</v>
      </c>
      <c r="AV452" s="30">
        <v>0.43010752688172038</v>
      </c>
      <c r="AW452" s="30">
        <v>0.48387096774193539</v>
      </c>
      <c r="AX452" s="30">
        <v>8.6021505376344079E-2</v>
      </c>
      <c r="AY452" s="30">
        <v>0</v>
      </c>
      <c r="AZ452" s="27">
        <v>1.1000000000000001</v>
      </c>
      <c r="BA452" s="27">
        <v>3.44</v>
      </c>
      <c r="BB452" s="27">
        <v>2.34</v>
      </c>
      <c r="BC452" s="27">
        <v>2.609130434782609</v>
      </c>
      <c r="BD452">
        <v>2.609130434782609</v>
      </c>
      <c r="BE452">
        <v>6.4538308176133041</v>
      </c>
    </row>
    <row r="453" spans="1:57" x14ac:dyDescent="0.3">
      <c r="A453" s="2" t="s">
        <v>370</v>
      </c>
      <c r="B453" s="20" t="s">
        <v>1030</v>
      </c>
      <c r="C453" s="15"/>
      <c r="D453" s="2"/>
      <c r="E453" s="2"/>
      <c r="F453" s="2">
        <v>3.39</v>
      </c>
      <c r="G453" s="2" t="s">
        <v>380</v>
      </c>
      <c r="H453" s="11">
        <v>-1</v>
      </c>
      <c r="I453">
        <v>-1</v>
      </c>
      <c r="K453" s="2"/>
      <c r="L453" s="2"/>
      <c r="M453" s="2"/>
      <c r="N453" s="25">
        <v>0</v>
      </c>
      <c r="O453" s="2">
        <v>3.82</v>
      </c>
      <c r="P453" s="2">
        <v>3.82</v>
      </c>
      <c r="Q453" s="2">
        <v>20.2</v>
      </c>
      <c r="R453" s="2" t="s">
        <v>523</v>
      </c>
      <c r="S453" s="2">
        <v>20.2</v>
      </c>
      <c r="T453" s="25">
        <v>0</v>
      </c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O453">
        <v>20</v>
      </c>
      <c r="AP453" s="23">
        <v>0</v>
      </c>
      <c r="AR453" s="30">
        <v>1.6923076923076921</v>
      </c>
      <c r="AS453" s="30">
        <v>1.8076923076923079</v>
      </c>
      <c r="AT453" s="30">
        <v>0.30769230769230771</v>
      </c>
      <c r="AU453" s="30">
        <v>0</v>
      </c>
      <c r="AV453" s="30">
        <v>0.44444444444444448</v>
      </c>
      <c r="AW453" s="30">
        <v>0.47474747474747481</v>
      </c>
      <c r="AX453" s="30">
        <v>8.0808080808080815E-2</v>
      </c>
      <c r="AY453" s="30">
        <v>0</v>
      </c>
      <c r="AZ453" s="27">
        <v>1.1000000000000001</v>
      </c>
      <c r="BA453" s="27">
        <v>3.44</v>
      </c>
      <c r="BB453" s="27">
        <v>2.34</v>
      </c>
      <c r="BC453" s="27">
        <v>2.5753846153846158</v>
      </c>
      <c r="BD453">
        <v>2.5753846153846149</v>
      </c>
      <c r="BE453">
        <v>6.5020131619541548</v>
      </c>
    </row>
    <row r="454" spans="1:57" x14ac:dyDescent="0.3">
      <c r="A454" s="2" t="s">
        <v>371</v>
      </c>
      <c r="B454" s="20" t="s">
        <v>1039</v>
      </c>
      <c r="C454" s="15"/>
      <c r="D454" s="2"/>
      <c r="E454" s="2"/>
      <c r="F454" s="2">
        <v>3.4</v>
      </c>
      <c r="G454" s="2" t="s">
        <v>380</v>
      </c>
      <c r="H454" s="11">
        <v>-1</v>
      </c>
      <c r="I454">
        <v>-1</v>
      </c>
      <c r="K454" s="2"/>
      <c r="L454" s="2"/>
      <c r="M454" s="2"/>
      <c r="N454" s="25">
        <v>0</v>
      </c>
      <c r="O454" s="2">
        <v>3.82</v>
      </c>
      <c r="P454" s="2">
        <v>3.82</v>
      </c>
      <c r="Q454" s="2">
        <v>21.7</v>
      </c>
      <c r="R454" s="2" t="s">
        <v>523</v>
      </c>
      <c r="S454" s="2">
        <v>21.7</v>
      </c>
      <c r="T454" s="25">
        <v>0</v>
      </c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O454">
        <v>20</v>
      </c>
      <c r="AP454" s="23">
        <v>0</v>
      </c>
      <c r="AR454" s="30">
        <v>1.655172413793103</v>
      </c>
      <c r="AS454" s="30">
        <v>1.6896551724137929</v>
      </c>
      <c r="AT454" s="30">
        <v>0.27586206896551718</v>
      </c>
      <c r="AU454" s="30">
        <v>0</v>
      </c>
      <c r="AV454" s="30">
        <v>0.45714285714285707</v>
      </c>
      <c r="AW454" s="30">
        <v>0.46666666666666667</v>
      </c>
      <c r="AX454" s="30">
        <v>7.6190476190476197E-2</v>
      </c>
      <c r="AY454" s="30">
        <v>0</v>
      </c>
      <c r="AZ454" s="27">
        <v>1.1000000000000001</v>
      </c>
      <c r="BA454" s="27">
        <v>3.44</v>
      </c>
      <c r="BB454" s="27">
        <v>2.34</v>
      </c>
      <c r="BC454" s="27">
        <v>2.5486206896551722</v>
      </c>
      <c r="BD454">
        <v>2.5486206896551722</v>
      </c>
      <c r="BE454">
        <v>6.5402267453968976</v>
      </c>
    </row>
    <row r="455" spans="1:57" x14ac:dyDescent="0.3">
      <c r="A455" s="2" t="s">
        <v>372</v>
      </c>
      <c r="B455" s="20" t="s">
        <v>1040</v>
      </c>
      <c r="C455" s="15"/>
      <c r="D455" s="2"/>
      <c r="E455" s="2"/>
      <c r="F455" s="2">
        <v>3.42</v>
      </c>
      <c r="G455" s="2" t="s">
        <v>380</v>
      </c>
      <c r="H455" s="11">
        <v>-1</v>
      </c>
      <c r="I455">
        <v>-1</v>
      </c>
      <c r="K455" s="2"/>
      <c r="L455" s="2"/>
      <c r="M455" s="2"/>
      <c r="N455" s="25">
        <v>0</v>
      </c>
      <c r="O455" s="2">
        <v>3.81</v>
      </c>
      <c r="P455" s="2">
        <v>3.81</v>
      </c>
      <c r="Q455" s="2">
        <v>24.7</v>
      </c>
      <c r="R455" s="2" t="s">
        <v>523</v>
      </c>
      <c r="S455" s="2">
        <v>24.7</v>
      </c>
      <c r="T455" s="25">
        <v>0</v>
      </c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O455">
        <v>20</v>
      </c>
      <c r="AP455" s="23">
        <v>0</v>
      </c>
      <c r="AR455" s="30">
        <v>1.625</v>
      </c>
      <c r="AS455" s="30">
        <v>1.59375</v>
      </c>
      <c r="AT455" s="30">
        <v>0.25</v>
      </c>
      <c r="AU455" s="30">
        <v>0</v>
      </c>
      <c r="AV455" s="30">
        <v>0.46846846846846851</v>
      </c>
      <c r="AW455" s="30">
        <v>0.45945945945945948</v>
      </c>
      <c r="AX455" s="30">
        <v>7.2072072072072071E-2</v>
      </c>
      <c r="AY455" s="30">
        <v>0</v>
      </c>
      <c r="AZ455" s="27">
        <v>1.1000000000000001</v>
      </c>
      <c r="BA455" s="27">
        <v>3.44</v>
      </c>
      <c r="BB455" s="27">
        <v>2.34</v>
      </c>
      <c r="BC455" s="27">
        <v>2.526875</v>
      </c>
      <c r="BD455">
        <v>2.526875</v>
      </c>
      <c r="BE455">
        <v>6.5712752819441249</v>
      </c>
    </row>
    <row r="456" spans="1:57" x14ac:dyDescent="0.3">
      <c r="A456" s="2" t="s">
        <v>373</v>
      </c>
      <c r="B456" s="20" t="s">
        <v>1041</v>
      </c>
      <c r="C456" s="15"/>
      <c r="D456" s="2"/>
      <c r="E456" s="2"/>
      <c r="F456" s="2">
        <v>3.41</v>
      </c>
      <c r="G456" s="2" t="s">
        <v>380</v>
      </c>
      <c r="H456" s="11">
        <v>-1</v>
      </c>
      <c r="I456">
        <v>-1</v>
      </c>
      <c r="K456" s="2"/>
      <c r="L456" s="2"/>
      <c r="M456" s="2"/>
      <c r="N456" s="25">
        <v>0</v>
      </c>
      <c r="O456" s="2">
        <v>3.87</v>
      </c>
      <c r="P456" s="2">
        <v>3.87</v>
      </c>
      <c r="Q456" s="2">
        <v>29.4</v>
      </c>
      <c r="R456" s="2" t="s">
        <v>523</v>
      </c>
      <c r="S456" s="2">
        <v>29.4</v>
      </c>
      <c r="T456" s="25">
        <v>0</v>
      </c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O456">
        <v>20</v>
      </c>
      <c r="AP456" s="23">
        <v>0</v>
      </c>
      <c r="AR456" s="30">
        <v>1.5789473684210531</v>
      </c>
      <c r="AS456" s="30">
        <v>1.4473684210526321</v>
      </c>
      <c r="AT456" s="30">
        <v>0.2105263157894737</v>
      </c>
      <c r="AU456" s="30">
        <v>0</v>
      </c>
      <c r="AV456" s="30">
        <v>0.48780487804878048</v>
      </c>
      <c r="AW456" s="30">
        <v>0.44715447154471538</v>
      </c>
      <c r="AX456" s="30">
        <v>6.5040650406504058E-2</v>
      </c>
      <c r="AY456" s="30">
        <v>0</v>
      </c>
      <c r="AZ456" s="27">
        <v>1.1000000000000001</v>
      </c>
      <c r="BA456" s="27">
        <v>3.44</v>
      </c>
      <c r="BB456" s="27">
        <v>2.34</v>
      </c>
      <c r="BC456" s="27">
        <v>2.4936842105263159</v>
      </c>
      <c r="BD456">
        <v>2.4936842105263159</v>
      </c>
      <c r="BE456">
        <v>6.6186651535162104</v>
      </c>
    </row>
    <row r="457" spans="1:57" x14ac:dyDescent="0.3">
      <c r="A457" s="2" t="s">
        <v>374</v>
      </c>
      <c r="B457" s="20" t="s">
        <v>1042</v>
      </c>
      <c r="C457" s="15"/>
      <c r="D457" s="2"/>
      <c r="E457" s="2"/>
      <c r="F457" s="2">
        <v>3.4</v>
      </c>
      <c r="G457" s="2" t="s">
        <v>380</v>
      </c>
      <c r="H457" s="11">
        <v>-1</v>
      </c>
      <c r="I457">
        <v>-1</v>
      </c>
      <c r="K457" s="2"/>
      <c r="L457" s="2"/>
      <c r="M457" s="2"/>
      <c r="N457" s="25">
        <v>0</v>
      </c>
      <c r="O457" s="2">
        <v>3.85</v>
      </c>
      <c r="P457" s="2">
        <v>3.85</v>
      </c>
      <c r="Q457" s="2">
        <v>34.200000000000003</v>
      </c>
      <c r="R457" s="2" t="s">
        <v>523</v>
      </c>
      <c r="S457" s="2">
        <v>34.200000000000003</v>
      </c>
      <c r="T457" s="25">
        <v>0</v>
      </c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O457">
        <v>20</v>
      </c>
      <c r="AP457" s="23">
        <v>0</v>
      </c>
      <c r="AR457" s="30">
        <v>1.545454545454545</v>
      </c>
      <c r="AS457" s="30">
        <v>1.3409090909090911</v>
      </c>
      <c r="AT457" s="30">
        <v>0.1818181818181818</v>
      </c>
      <c r="AU457" s="30">
        <v>0</v>
      </c>
      <c r="AV457" s="30">
        <v>0.50370370370370365</v>
      </c>
      <c r="AW457" s="30">
        <v>0.437037037037037</v>
      </c>
      <c r="AX457" s="30">
        <v>5.9259259259259248E-2</v>
      </c>
      <c r="AY457" s="30">
        <v>0</v>
      </c>
      <c r="AZ457" s="27">
        <v>1.1000000000000001</v>
      </c>
      <c r="BA457" s="27">
        <v>3.44</v>
      </c>
      <c r="BB457" s="27">
        <v>2.34</v>
      </c>
      <c r="BC457" s="27">
        <v>2.4695454545454552</v>
      </c>
      <c r="BD457">
        <v>2.4695454545454538</v>
      </c>
      <c r="BE457">
        <v>6.6531305146595452</v>
      </c>
    </row>
    <row r="458" spans="1:57" x14ac:dyDescent="0.3">
      <c r="A458" s="2" t="s">
        <v>375</v>
      </c>
      <c r="B458" s="20" t="s">
        <v>1043</v>
      </c>
      <c r="C458" s="15"/>
      <c r="D458" s="2"/>
      <c r="E458" s="2"/>
      <c r="F458" s="2">
        <v>3.33</v>
      </c>
      <c r="G458" s="2" t="s">
        <v>380</v>
      </c>
      <c r="H458" s="11">
        <v>-1</v>
      </c>
      <c r="I458">
        <v>-1</v>
      </c>
      <c r="K458" s="2"/>
      <c r="L458" s="2"/>
      <c r="M458" s="2"/>
      <c r="N458" s="25">
        <v>0</v>
      </c>
      <c r="O458" s="2">
        <v>3.81</v>
      </c>
      <c r="P458" s="2">
        <v>3.81</v>
      </c>
      <c r="Q458" s="2">
        <v>35.1</v>
      </c>
      <c r="R458" s="2" t="s">
        <v>523</v>
      </c>
      <c r="S458" s="2">
        <v>17.600000000000001</v>
      </c>
      <c r="T458" s="25">
        <v>0</v>
      </c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O458">
        <v>22</v>
      </c>
      <c r="AP458" s="23">
        <v>0</v>
      </c>
      <c r="AR458" s="30">
        <v>1.7727272727272729</v>
      </c>
      <c r="AS458" s="30">
        <v>2.0909090909090908</v>
      </c>
      <c r="AT458" s="30">
        <v>0.36363636363636359</v>
      </c>
      <c r="AU458" s="30">
        <v>0</v>
      </c>
      <c r="AV458" s="30">
        <v>0.41935483870967738</v>
      </c>
      <c r="AW458" s="30">
        <v>0.49462365591397839</v>
      </c>
      <c r="AX458" s="30">
        <v>8.6021505376344079E-2</v>
      </c>
      <c r="AY458" s="30">
        <v>0</v>
      </c>
      <c r="AZ458" s="27">
        <v>1.1000000000000001</v>
      </c>
      <c r="BA458" s="27">
        <v>3.44</v>
      </c>
      <c r="BB458" s="27">
        <v>2.34</v>
      </c>
      <c r="BC458" s="27">
        <v>2.645909090909091</v>
      </c>
      <c r="BD458">
        <v>2.645909090909091</v>
      </c>
      <c r="BE458">
        <v>6.4349594388752269</v>
      </c>
    </row>
    <row r="459" spans="1:57" x14ac:dyDescent="0.3">
      <c r="A459" s="2" t="s">
        <v>376</v>
      </c>
      <c r="B459" s="20" t="s">
        <v>1031</v>
      </c>
      <c r="C459" s="15"/>
      <c r="D459" s="2"/>
      <c r="E459" s="2"/>
      <c r="F459" s="2">
        <v>3.41</v>
      </c>
      <c r="G459" s="2" t="s">
        <v>380</v>
      </c>
      <c r="H459" s="11">
        <v>-1</v>
      </c>
      <c r="I459">
        <v>-1</v>
      </c>
      <c r="K459" s="2"/>
      <c r="L459" s="2"/>
      <c r="M459" s="2"/>
      <c r="N459" s="25">
        <v>0</v>
      </c>
      <c r="O459" s="2">
        <v>3.83</v>
      </c>
      <c r="P459" s="2">
        <v>3.83</v>
      </c>
      <c r="Q459" s="2">
        <v>39.5</v>
      </c>
      <c r="R459" s="2" t="s">
        <v>523</v>
      </c>
      <c r="S459" s="2">
        <v>19.8</v>
      </c>
      <c r="T459" s="25">
        <v>0</v>
      </c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O459">
        <v>22</v>
      </c>
      <c r="AP459" s="23">
        <v>0</v>
      </c>
      <c r="AR459" s="30">
        <v>1.72</v>
      </c>
      <c r="AS459" s="30">
        <v>1.92</v>
      </c>
      <c r="AT459" s="30">
        <v>0.32</v>
      </c>
      <c r="AU459" s="30">
        <v>0</v>
      </c>
      <c r="AV459" s="30">
        <v>0.43434343434343442</v>
      </c>
      <c r="AW459" s="30">
        <v>0.48484848484848492</v>
      </c>
      <c r="AX459" s="30">
        <v>8.0808080808080815E-2</v>
      </c>
      <c r="AY459" s="30">
        <v>0</v>
      </c>
      <c r="AZ459" s="27">
        <v>1.1000000000000001</v>
      </c>
      <c r="BA459" s="27">
        <v>3.44</v>
      </c>
      <c r="BB459" s="27">
        <v>2.34</v>
      </c>
      <c r="BC459" s="27">
        <v>2.6063999999999998</v>
      </c>
      <c r="BD459">
        <v>2.6063999999999998</v>
      </c>
      <c r="BE459">
        <v>6.4873336424382799</v>
      </c>
    </row>
    <row r="460" spans="1:57" x14ac:dyDescent="0.3">
      <c r="A460" s="2" t="s">
        <v>377</v>
      </c>
      <c r="B460" s="20" t="s">
        <v>1044</v>
      </c>
      <c r="C460" s="15"/>
      <c r="D460" s="2"/>
      <c r="E460" s="2"/>
      <c r="F460" s="2">
        <v>3.38</v>
      </c>
      <c r="G460" s="2" t="s">
        <v>380</v>
      </c>
      <c r="H460" s="11">
        <v>-1</v>
      </c>
      <c r="I460">
        <v>-1</v>
      </c>
      <c r="K460" s="2"/>
      <c r="L460" s="2"/>
      <c r="M460" s="2"/>
      <c r="N460" s="25">
        <v>0</v>
      </c>
      <c r="O460" s="2">
        <v>3.83</v>
      </c>
      <c r="P460" s="2">
        <v>3.83</v>
      </c>
      <c r="Q460" s="2">
        <v>44.2</v>
      </c>
      <c r="R460" s="2" t="s">
        <v>523</v>
      </c>
      <c r="S460" s="2">
        <v>22.1</v>
      </c>
      <c r="T460" s="25">
        <v>0</v>
      </c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O460">
        <v>22</v>
      </c>
      <c r="AP460" s="23">
        <v>0</v>
      </c>
      <c r="AR460" s="30">
        <v>1.678571428571429</v>
      </c>
      <c r="AS460" s="30">
        <v>1.785714285714286</v>
      </c>
      <c r="AT460" s="30">
        <v>0.2857142857142857</v>
      </c>
      <c r="AU460" s="30">
        <v>0</v>
      </c>
      <c r="AV460" s="30">
        <v>0.44761904761904758</v>
      </c>
      <c r="AW460" s="30">
        <v>0.47619047619047622</v>
      </c>
      <c r="AX460" s="30">
        <v>7.6190476190476183E-2</v>
      </c>
      <c r="AY460" s="30">
        <v>0</v>
      </c>
      <c r="AZ460" s="27">
        <v>1.1000000000000001</v>
      </c>
      <c r="BA460" s="27">
        <v>3.44</v>
      </c>
      <c r="BB460" s="27">
        <v>2.34</v>
      </c>
      <c r="BC460" s="27">
        <v>2.5753571428571429</v>
      </c>
      <c r="BD460">
        <v>2.5753571428571429</v>
      </c>
      <c r="BE460">
        <v>6.5284848023806781</v>
      </c>
    </row>
    <row r="461" spans="1:57" x14ac:dyDescent="0.3">
      <c r="A461" s="2" t="s">
        <v>378</v>
      </c>
      <c r="B461" s="20" t="s">
        <v>1045</v>
      </c>
      <c r="C461" s="15"/>
      <c r="D461" s="2"/>
      <c r="E461" s="2"/>
      <c r="F461" s="2">
        <v>3.4</v>
      </c>
      <c r="G461" s="2" t="s">
        <v>380</v>
      </c>
      <c r="H461" s="11">
        <v>-1</v>
      </c>
      <c r="I461">
        <v>-1</v>
      </c>
      <c r="K461" s="2"/>
      <c r="L461" s="2"/>
      <c r="M461" s="2"/>
      <c r="N461" s="25">
        <v>0</v>
      </c>
      <c r="O461" s="2">
        <v>3.82</v>
      </c>
      <c r="P461" s="2">
        <v>3.82</v>
      </c>
      <c r="Q461" s="2">
        <v>48.5</v>
      </c>
      <c r="R461" s="2" t="s">
        <v>523</v>
      </c>
      <c r="S461" s="2">
        <v>24.3</v>
      </c>
      <c r="T461" s="25">
        <v>0</v>
      </c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O461">
        <v>22</v>
      </c>
      <c r="AP461" s="23">
        <v>0</v>
      </c>
      <c r="AR461" s="30">
        <v>1.645161290322581</v>
      </c>
      <c r="AS461" s="30">
        <v>1.67741935483871</v>
      </c>
      <c r="AT461" s="30">
        <v>0.25806451612903231</v>
      </c>
      <c r="AU461" s="30">
        <v>0</v>
      </c>
      <c r="AV461" s="30">
        <v>0.45945945945945948</v>
      </c>
      <c r="AW461" s="30">
        <v>0.46846846846846851</v>
      </c>
      <c r="AX461" s="30">
        <v>7.2072072072072071E-2</v>
      </c>
      <c r="AY461" s="30">
        <v>0</v>
      </c>
      <c r="AZ461" s="27">
        <v>1.1000000000000001</v>
      </c>
      <c r="BA461" s="27">
        <v>3.44</v>
      </c>
      <c r="BB461" s="27">
        <v>2.34</v>
      </c>
      <c r="BC461" s="27">
        <v>2.5503225806451608</v>
      </c>
      <c r="BD461">
        <v>2.5503225806451608</v>
      </c>
      <c r="BE461">
        <v>6.5616712216890649</v>
      </c>
    </row>
    <row r="462" spans="1:57" x14ac:dyDescent="0.3">
      <c r="A462" s="2" t="s">
        <v>379</v>
      </c>
      <c r="B462" s="20" t="s">
        <v>1046</v>
      </c>
      <c r="C462" s="15"/>
      <c r="D462" s="2"/>
      <c r="E462" s="2"/>
      <c r="F462" s="2">
        <v>3.4</v>
      </c>
      <c r="G462" s="2" t="s">
        <v>380</v>
      </c>
      <c r="H462" s="11">
        <v>-1</v>
      </c>
      <c r="I462">
        <v>-1</v>
      </c>
      <c r="K462" s="2"/>
      <c r="L462" s="2"/>
      <c r="M462" s="2"/>
      <c r="N462" s="25">
        <v>0</v>
      </c>
      <c r="O462" s="2">
        <v>3.82</v>
      </c>
      <c r="P462" s="2">
        <v>3.82</v>
      </c>
      <c r="Q462" s="2">
        <v>29.2</v>
      </c>
      <c r="R462" s="2" t="s">
        <v>523</v>
      </c>
      <c r="S462" s="2">
        <v>29.2</v>
      </c>
      <c r="T462" s="25">
        <v>0</v>
      </c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O462">
        <v>22</v>
      </c>
      <c r="AP462" s="23">
        <v>0</v>
      </c>
      <c r="AR462" s="30">
        <v>1.594594594594595</v>
      </c>
      <c r="AS462" s="30">
        <v>1.513513513513514</v>
      </c>
      <c r="AT462" s="30">
        <v>0.2162162162162162</v>
      </c>
      <c r="AU462" s="30">
        <v>0</v>
      </c>
      <c r="AV462" s="30">
        <v>0.47967479674796748</v>
      </c>
      <c r="AW462" s="30">
        <v>0.45528455284552849</v>
      </c>
      <c r="AX462" s="30">
        <v>6.5040650406504072E-2</v>
      </c>
      <c r="AY462" s="30">
        <v>0</v>
      </c>
      <c r="AZ462" s="27">
        <v>1.1000000000000001</v>
      </c>
      <c r="BA462" s="27">
        <v>3.44</v>
      </c>
      <c r="BB462" s="27">
        <v>2.34</v>
      </c>
      <c r="BC462" s="27">
        <v>2.512432432432433</v>
      </c>
      <c r="BD462">
        <v>2.512432432432433</v>
      </c>
      <c r="BE462">
        <v>6.6118993157774328</v>
      </c>
    </row>
    <row r="463" spans="1:57" x14ac:dyDescent="0.3">
      <c r="A463" s="2" t="s">
        <v>1138</v>
      </c>
      <c r="B463" s="20" t="s">
        <v>1047</v>
      </c>
      <c r="C463" s="15"/>
      <c r="D463" s="2"/>
      <c r="E463" s="2"/>
      <c r="F463" s="2">
        <v>3.38</v>
      </c>
      <c r="G463" s="2" t="s">
        <v>380</v>
      </c>
      <c r="H463" s="11">
        <v>-1</v>
      </c>
      <c r="I463">
        <v>-1</v>
      </c>
      <c r="K463" s="2"/>
      <c r="L463" s="2"/>
      <c r="M463" s="2"/>
      <c r="N463" s="25">
        <v>0</v>
      </c>
      <c r="O463" s="2">
        <v>3.82</v>
      </c>
      <c r="P463" s="2">
        <v>3.82</v>
      </c>
      <c r="Q463" s="2">
        <v>31.3</v>
      </c>
      <c r="R463" s="2" t="s">
        <v>523</v>
      </c>
      <c r="S463" s="2">
        <v>31.3</v>
      </c>
      <c r="T463" s="25">
        <v>0</v>
      </c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O463">
        <v>0</v>
      </c>
      <c r="AP463" s="23">
        <v>0</v>
      </c>
      <c r="AR463" s="30">
        <v>1.558139534883721</v>
      </c>
      <c r="AS463" s="30">
        <v>1.3953488372093019</v>
      </c>
      <c r="AT463" s="30">
        <v>0.186046511627907</v>
      </c>
      <c r="AU463" s="30">
        <v>0</v>
      </c>
      <c r="AV463" s="30">
        <v>0.49629629629629629</v>
      </c>
      <c r="AW463" s="30">
        <v>0.44444444444444448</v>
      </c>
      <c r="AX463" s="30">
        <v>5.9259259259259262E-2</v>
      </c>
      <c r="AY463" s="30">
        <v>0</v>
      </c>
      <c r="AZ463" s="27">
        <v>1.1000000000000001</v>
      </c>
      <c r="BA463" s="27">
        <v>3.44</v>
      </c>
      <c r="BB463" s="27">
        <v>2.34</v>
      </c>
      <c r="BC463" s="27">
        <v>2.4851162790697678</v>
      </c>
      <c r="BD463">
        <v>2.485116279069767</v>
      </c>
      <c r="BE463">
        <v>6.6481102673295114</v>
      </c>
    </row>
    <row r="464" spans="1:57" x14ac:dyDescent="0.3">
      <c r="A464" s="2" t="s">
        <v>381</v>
      </c>
      <c r="B464" s="15" t="s">
        <v>842</v>
      </c>
      <c r="C464" s="15"/>
      <c r="D464" s="2"/>
      <c r="E464" s="2"/>
      <c r="F464" s="2">
        <v>3.47</v>
      </c>
      <c r="G464" s="2" t="s">
        <v>380</v>
      </c>
      <c r="H464" s="11">
        <v>-1</v>
      </c>
      <c r="I464">
        <v>-1</v>
      </c>
      <c r="K464" s="2"/>
      <c r="L464" s="2"/>
      <c r="M464" s="2"/>
      <c r="N464" s="25">
        <v>0</v>
      </c>
      <c r="O464" s="2">
        <v>3.78</v>
      </c>
      <c r="P464" s="2">
        <v>3.78</v>
      </c>
      <c r="Q464" s="2">
        <v>27.2</v>
      </c>
      <c r="R464" s="2" t="s">
        <v>523</v>
      </c>
      <c r="S464" s="2">
        <v>13.6</v>
      </c>
      <c r="T464" s="25">
        <v>0</v>
      </c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O464">
        <v>20</v>
      </c>
      <c r="AP464" s="23">
        <v>0</v>
      </c>
      <c r="AR464" s="30">
        <v>1.882352941176471</v>
      </c>
      <c r="AS464" s="30">
        <v>2.3529411764705879</v>
      </c>
      <c r="AT464" s="30">
        <v>0.35294117647058831</v>
      </c>
      <c r="AU464" s="30">
        <v>0.47058823529411759</v>
      </c>
      <c r="AV464" s="30">
        <v>0.37209302325581389</v>
      </c>
      <c r="AW464" s="30">
        <v>0.46511627906976749</v>
      </c>
      <c r="AX464" s="30">
        <v>6.9767441860465129E-2</v>
      </c>
      <c r="AY464" s="30">
        <v>9.3023255813953487E-2</v>
      </c>
      <c r="AZ464" s="27">
        <v>1.1399999999999999</v>
      </c>
      <c r="BA464" s="27">
        <v>3.44</v>
      </c>
      <c r="BB464" s="27">
        <v>2.2999999999999998</v>
      </c>
      <c r="BC464" s="27">
        <v>2.6882352941176468</v>
      </c>
      <c r="BD464">
        <v>2.6882352941176468</v>
      </c>
      <c r="BE464">
        <v>6.2192249941001183</v>
      </c>
    </row>
    <row r="465" spans="1:57" x14ac:dyDescent="0.3">
      <c r="A465" s="2" t="s">
        <v>382</v>
      </c>
      <c r="B465" s="20" t="s">
        <v>1048</v>
      </c>
      <c r="C465" s="15"/>
      <c r="D465" s="2"/>
      <c r="E465" s="2"/>
      <c r="F465" s="2">
        <v>3.4</v>
      </c>
      <c r="G465" s="2" t="s">
        <v>380</v>
      </c>
      <c r="H465" s="11">
        <v>-1</v>
      </c>
      <c r="I465">
        <v>-1</v>
      </c>
      <c r="K465" s="2"/>
      <c r="L465" s="2"/>
      <c r="M465" s="2"/>
      <c r="N465" s="25">
        <v>0</v>
      </c>
      <c r="O465" s="2">
        <v>3.81</v>
      </c>
      <c r="P465" s="2">
        <v>3.81</v>
      </c>
      <c r="Q465" s="2">
        <v>35.4</v>
      </c>
      <c r="R465" s="2" t="s">
        <v>523</v>
      </c>
      <c r="S465" s="2">
        <v>17.7</v>
      </c>
      <c r="T465" s="25">
        <v>0</v>
      </c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O465">
        <v>20</v>
      </c>
      <c r="AP465" s="23">
        <v>0</v>
      </c>
      <c r="AR465" s="30">
        <v>1.695652173913043</v>
      </c>
      <c r="AS465" s="30">
        <v>1.826086956521739</v>
      </c>
      <c r="AT465" s="30">
        <v>0.2608695652173913</v>
      </c>
      <c r="AU465" s="30">
        <v>0.34782608695652167</v>
      </c>
      <c r="AV465" s="30">
        <v>0.41052631578947368</v>
      </c>
      <c r="AW465" s="30">
        <v>0.44210526315789472</v>
      </c>
      <c r="AX465" s="30">
        <v>6.3157894736842107E-2</v>
      </c>
      <c r="AY465" s="30">
        <v>8.4210526315789472E-2</v>
      </c>
      <c r="AZ465" s="27">
        <v>1.1399999999999999</v>
      </c>
      <c r="BA465" s="27">
        <v>3.44</v>
      </c>
      <c r="BB465" s="27">
        <v>2.2999999999999998</v>
      </c>
      <c r="BC465" s="27">
        <v>2.5760869565217388</v>
      </c>
      <c r="BD465">
        <v>2.5760869565217388</v>
      </c>
      <c r="BE465">
        <v>6.4291568349981301</v>
      </c>
    </row>
    <row r="466" spans="1:57" x14ac:dyDescent="0.3">
      <c r="A466" s="2" t="s">
        <v>383</v>
      </c>
      <c r="B466" s="20" t="s">
        <v>1049</v>
      </c>
      <c r="C466" s="15"/>
      <c r="D466" s="2"/>
      <c r="E466" s="2"/>
      <c r="F466" s="2">
        <v>3.32</v>
      </c>
      <c r="G466" s="2" t="s">
        <v>380</v>
      </c>
      <c r="H466" s="11">
        <v>-1</v>
      </c>
      <c r="I466">
        <v>-1</v>
      </c>
      <c r="K466" s="2"/>
      <c r="L466" s="2"/>
      <c r="M466" s="2"/>
      <c r="N466" s="25">
        <v>0</v>
      </c>
      <c r="O466" s="2">
        <v>3.8</v>
      </c>
      <c r="P466" s="2">
        <v>3.8</v>
      </c>
      <c r="Q466" s="2">
        <v>19.899999999999999</v>
      </c>
      <c r="R466" s="2" t="s">
        <v>523</v>
      </c>
      <c r="S466" s="2">
        <v>19.899999999999999</v>
      </c>
      <c r="T466" s="25">
        <v>0</v>
      </c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O466">
        <v>20</v>
      </c>
      <c r="AP466" s="23">
        <v>0</v>
      </c>
      <c r="AR466" s="30">
        <v>1.653846153846154</v>
      </c>
      <c r="AS466" s="30">
        <v>1.6923076923076921</v>
      </c>
      <c r="AT466" s="30">
        <v>0.23076923076923081</v>
      </c>
      <c r="AU466" s="30">
        <v>0.30769230769230771</v>
      </c>
      <c r="AV466" s="30">
        <v>0.42574257425742568</v>
      </c>
      <c r="AW466" s="30">
        <v>0.43564356435643559</v>
      </c>
      <c r="AX466" s="30">
        <v>5.940594059405941E-2</v>
      </c>
      <c r="AY466" s="30">
        <v>7.9207920792079209E-2</v>
      </c>
      <c r="AZ466" s="27">
        <v>1.1399999999999999</v>
      </c>
      <c r="BA466" s="27">
        <v>3.44</v>
      </c>
      <c r="BB466" s="27">
        <v>2.2999999999999998</v>
      </c>
      <c r="BC466" s="27">
        <v>2.546153846153846</v>
      </c>
      <c r="BD466">
        <v>2.546153846153846</v>
      </c>
      <c r="BE466">
        <v>6.4801861773330387</v>
      </c>
    </row>
    <row r="467" spans="1:57" x14ac:dyDescent="0.3">
      <c r="A467" s="2" t="s">
        <v>384</v>
      </c>
      <c r="B467" s="20" t="s">
        <v>1050</v>
      </c>
      <c r="C467" s="15"/>
      <c r="D467" s="2"/>
      <c r="E467" s="2"/>
      <c r="F467" s="2">
        <v>3.33</v>
      </c>
      <c r="G467" s="2" t="s">
        <v>380</v>
      </c>
      <c r="H467" s="11">
        <v>-1</v>
      </c>
      <c r="I467">
        <v>-1</v>
      </c>
      <c r="K467" s="2"/>
      <c r="L467" s="2"/>
      <c r="M467" s="2"/>
      <c r="N467" s="25">
        <v>0</v>
      </c>
      <c r="O467" s="2">
        <v>3.78</v>
      </c>
      <c r="P467" s="2">
        <v>3.78</v>
      </c>
      <c r="Q467" s="2">
        <v>21.5</v>
      </c>
      <c r="R467" s="2" t="s">
        <v>523</v>
      </c>
      <c r="S467" s="2">
        <v>21.5</v>
      </c>
      <c r="T467" s="25">
        <v>0</v>
      </c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O467">
        <v>20</v>
      </c>
      <c r="AP467" s="23">
        <v>0</v>
      </c>
      <c r="AR467" s="30">
        <v>1.6206896551724139</v>
      </c>
      <c r="AS467" s="30">
        <v>1.586206896551724</v>
      </c>
      <c r="AT467" s="30">
        <v>0.2068965517241379</v>
      </c>
      <c r="AU467" s="30">
        <v>0.27586206896551718</v>
      </c>
      <c r="AV467" s="30">
        <v>0.43925233644859812</v>
      </c>
      <c r="AW467" s="30">
        <v>0.42990654205607481</v>
      </c>
      <c r="AX467" s="30">
        <v>5.6074766355140193E-2</v>
      </c>
      <c r="AY467" s="30">
        <v>7.476635514018691E-2</v>
      </c>
      <c r="AZ467" s="27">
        <v>1.1399999999999999</v>
      </c>
      <c r="BA467" s="27">
        <v>3.44</v>
      </c>
      <c r="BB467" s="27">
        <v>2.2999999999999998</v>
      </c>
      <c r="BC467" s="27">
        <v>2.522413793103448</v>
      </c>
      <c r="BD467">
        <v>2.522413793103448</v>
      </c>
      <c r="BE467">
        <v>6.5206577247021036</v>
      </c>
    </row>
    <row r="468" spans="1:57" x14ac:dyDescent="0.3">
      <c r="A468" s="2" t="s">
        <v>385</v>
      </c>
      <c r="B468" s="20" t="s">
        <v>1051</v>
      </c>
      <c r="C468" s="15"/>
      <c r="D468" s="2"/>
      <c r="E468" s="2"/>
      <c r="F468" s="2">
        <v>3.33</v>
      </c>
      <c r="G468" s="2" t="s">
        <v>380</v>
      </c>
      <c r="H468" s="11">
        <v>-1</v>
      </c>
      <c r="I468">
        <v>-1</v>
      </c>
      <c r="K468" s="2"/>
      <c r="L468" s="2"/>
      <c r="M468" s="2"/>
      <c r="N468" s="25">
        <v>0</v>
      </c>
      <c r="O468" s="2">
        <v>3.78</v>
      </c>
      <c r="P468" s="2">
        <v>3.78</v>
      </c>
      <c r="Q468" s="2">
        <v>24.4</v>
      </c>
      <c r="R468" s="2" t="s">
        <v>523</v>
      </c>
      <c r="S468" s="2">
        <v>24.4</v>
      </c>
      <c r="T468" s="25">
        <v>0</v>
      </c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O468">
        <v>20</v>
      </c>
      <c r="AP468" s="23">
        <v>0</v>
      </c>
      <c r="AR468" s="30">
        <v>1.59375</v>
      </c>
      <c r="AS468" s="30">
        <v>1.5</v>
      </c>
      <c r="AT468" s="30">
        <v>0.1875</v>
      </c>
      <c r="AU468" s="30">
        <v>0.25</v>
      </c>
      <c r="AV468" s="30">
        <v>0.45132743362831862</v>
      </c>
      <c r="AW468" s="30">
        <v>0.4247787610619469</v>
      </c>
      <c r="AX468" s="30">
        <v>5.3097345132743362E-2</v>
      </c>
      <c r="AY468" s="30">
        <v>7.0796460176991149E-2</v>
      </c>
      <c r="AZ468" s="27">
        <v>1.1399999999999999</v>
      </c>
      <c r="BA468" s="27">
        <v>3.44</v>
      </c>
      <c r="BB468" s="27">
        <v>2.2999999999999998</v>
      </c>
      <c r="BC468" s="27">
        <v>2.5031249999999998</v>
      </c>
      <c r="BD468">
        <v>2.5031249999999998</v>
      </c>
      <c r="BE468">
        <v>6.5535408569394704</v>
      </c>
    </row>
    <row r="469" spans="1:57" x14ac:dyDescent="0.3">
      <c r="A469" s="2" t="s">
        <v>386</v>
      </c>
      <c r="B469" s="20" t="s">
        <v>1052</v>
      </c>
      <c r="C469" s="15"/>
      <c r="D469" s="2"/>
      <c r="E469" s="2"/>
      <c r="F469" s="2">
        <v>3.35</v>
      </c>
      <c r="G469" s="2" t="s">
        <v>380</v>
      </c>
      <c r="H469" s="11">
        <v>-1</v>
      </c>
      <c r="I469">
        <v>-1</v>
      </c>
      <c r="K469" s="2"/>
      <c r="L469" s="2"/>
      <c r="M469" s="2"/>
      <c r="N469" s="25">
        <v>0</v>
      </c>
      <c r="O469" s="2">
        <v>3.8</v>
      </c>
      <c r="P469" s="2">
        <v>3.8</v>
      </c>
      <c r="Q469" s="2">
        <v>29.2</v>
      </c>
      <c r="R469" s="2" t="s">
        <v>523</v>
      </c>
      <c r="S469" s="2">
        <v>29.2</v>
      </c>
      <c r="T469" s="25">
        <v>0</v>
      </c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O469">
        <v>20</v>
      </c>
      <c r="AP469" s="23">
        <v>0</v>
      </c>
      <c r="AR469" s="30">
        <v>1.5526315789473679</v>
      </c>
      <c r="AS469" s="30">
        <v>1.368421052631579</v>
      </c>
      <c r="AT469" s="30">
        <v>0.15789473684210531</v>
      </c>
      <c r="AU469" s="30">
        <v>0.2105263157894737</v>
      </c>
      <c r="AV469" s="30">
        <v>0.47199999999999998</v>
      </c>
      <c r="AW469" s="30">
        <v>0.41599999999999998</v>
      </c>
      <c r="AX469" s="30">
        <v>4.8000000000000001E-2</v>
      </c>
      <c r="AY469" s="30">
        <v>6.4000000000000001E-2</v>
      </c>
      <c r="AZ469" s="27">
        <v>1.1399999999999999</v>
      </c>
      <c r="BA469" s="27">
        <v>3.44</v>
      </c>
      <c r="BB469" s="27">
        <v>2.2999999999999998</v>
      </c>
      <c r="BC469" s="27">
        <v>2.4736842105263159</v>
      </c>
      <c r="BD469">
        <v>2.473684210526315</v>
      </c>
      <c r="BE469">
        <v>6.6037309008807101</v>
      </c>
    </row>
    <row r="470" spans="1:57" x14ac:dyDescent="0.3">
      <c r="A470" s="2" t="s">
        <v>387</v>
      </c>
      <c r="B470" s="20" t="s">
        <v>1053</v>
      </c>
      <c r="C470" s="15"/>
      <c r="D470" s="2"/>
      <c r="E470" s="2"/>
      <c r="F470" s="2">
        <v>3.36</v>
      </c>
      <c r="G470" s="2" t="s">
        <v>380</v>
      </c>
      <c r="H470" s="11">
        <v>-1</v>
      </c>
      <c r="I470">
        <v>-1</v>
      </c>
      <c r="K470" s="2"/>
      <c r="L470" s="2"/>
      <c r="M470" s="2"/>
      <c r="N470" s="25">
        <v>0</v>
      </c>
      <c r="O470" s="2">
        <v>3.8</v>
      </c>
      <c r="P470" s="2">
        <v>3.8</v>
      </c>
      <c r="Q470" s="2">
        <v>33.4</v>
      </c>
      <c r="R470" s="2" t="s">
        <v>523</v>
      </c>
      <c r="S470" s="2">
        <v>33.4</v>
      </c>
      <c r="T470" s="25">
        <v>0</v>
      </c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O470">
        <v>20</v>
      </c>
      <c r="AP470" s="23">
        <v>0</v>
      </c>
      <c r="AR470" s="30">
        <v>1.5227272727272729</v>
      </c>
      <c r="AS470" s="30">
        <v>1.2727272727272729</v>
      </c>
      <c r="AT470" s="30">
        <v>0.13636363636363641</v>
      </c>
      <c r="AU470" s="30">
        <v>0.1818181818181818</v>
      </c>
      <c r="AV470" s="30">
        <v>0.48905109489051091</v>
      </c>
      <c r="AW470" s="30">
        <v>0.40875912408759119</v>
      </c>
      <c r="AX470" s="30">
        <v>4.3795620437956199E-2</v>
      </c>
      <c r="AY470" s="30">
        <v>5.8394160583941597E-2</v>
      </c>
      <c r="AZ470" s="27">
        <v>1.1399999999999999</v>
      </c>
      <c r="BA470" s="27">
        <v>3.44</v>
      </c>
      <c r="BB470" s="27">
        <v>2.2999999999999998</v>
      </c>
      <c r="BC470" s="27">
        <v>2.452272727272728</v>
      </c>
      <c r="BD470">
        <v>2.4522727272727272</v>
      </c>
      <c r="BE470">
        <v>6.6402327510197949</v>
      </c>
    </row>
    <row r="471" spans="1:57" x14ac:dyDescent="0.3">
      <c r="A471" s="2" t="s">
        <v>388</v>
      </c>
      <c r="B471" s="20" t="s">
        <v>1054</v>
      </c>
      <c r="C471" s="15"/>
      <c r="D471" s="2"/>
      <c r="E471" s="2"/>
      <c r="F471" s="2">
        <v>3.33</v>
      </c>
      <c r="G471" s="2" t="s">
        <v>380</v>
      </c>
      <c r="H471" s="11">
        <v>-1</v>
      </c>
      <c r="I471">
        <v>-1</v>
      </c>
      <c r="K471" s="2"/>
      <c r="L471" s="2"/>
      <c r="M471" s="2"/>
      <c r="N471" s="25">
        <v>0</v>
      </c>
      <c r="O471" s="2">
        <v>3.76</v>
      </c>
      <c r="P471" s="2">
        <v>3.76</v>
      </c>
      <c r="Q471" s="2">
        <v>34.1</v>
      </c>
      <c r="R471" s="2" t="s">
        <v>523</v>
      </c>
      <c r="S471" s="2">
        <v>17.100000000000001</v>
      </c>
      <c r="T471" s="25">
        <v>0</v>
      </c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O471">
        <v>22</v>
      </c>
      <c r="AP471" s="23">
        <v>0</v>
      </c>
      <c r="AR471" s="30">
        <v>1.7391304347826091</v>
      </c>
      <c r="AS471" s="30">
        <v>2</v>
      </c>
      <c r="AT471" s="30">
        <v>0.2608695652173913</v>
      </c>
      <c r="AU471" s="30">
        <v>0.34782608695652167</v>
      </c>
      <c r="AV471" s="30">
        <v>0.4</v>
      </c>
      <c r="AW471" s="30">
        <v>0.46</v>
      </c>
      <c r="AX471" s="30">
        <v>0.06</v>
      </c>
      <c r="AY471" s="30">
        <v>0.08</v>
      </c>
      <c r="AZ471" s="27">
        <v>1.1399999999999999</v>
      </c>
      <c r="BA471" s="27">
        <v>3.44</v>
      </c>
      <c r="BB471" s="27">
        <v>2.2999999999999998</v>
      </c>
      <c r="BC471" s="27">
        <v>2.63</v>
      </c>
      <c r="BD471">
        <v>2.63</v>
      </c>
      <c r="BE471">
        <v>6.444942219787217</v>
      </c>
    </row>
    <row r="472" spans="1:57" x14ac:dyDescent="0.3">
      <c r="A472" s="2" t="s">
        <v>389</v>
      </c>
      <c r="B472" s="20" t="s">
        <v>1055</v>
      </c>
      <c r="C472" s="15"/>
      <c r="D472" s="2"/>
      <c r="E472" s="2"/>
      <c r="F472" s="2">
        <v>3.33</v>
      </c>
      <c r="G472" s="2" t="s">
        <v>380</v>
      </c>
      <c r="H472" s="11">
        <v>-1</v>
      </c>
      <c r="I472">
        <v>-1</v>
      </c>
      <c r="K472" s="2"/>
      <c r="L472" s="2"/>
      <c r="M472" s="2"/>
      <c r="N472" s="25">
        <v>0</v>
      </c>
      <c r="O472" s="2">
        <v>3.77</v>
      </c>
      <c r="P472" s="2">
        <v>3.77</v>
      </c>
      <c r="Q472" s="2">
        <v>40.9</v>
      </c>
      <c r="R472" s="2" t="s">
        <v>523</v>
      </c>
      <c r="S472" s="2">
        <v>20.5</v>
      </c>
      <c r="T472" s="25">
        <v>0</v>
      </c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O472">
        <v>22</v>
      </c>
      <c r="AP472" s="23">
        <v>0</v>
      </c>
      <c r="AR472" s="30">
        <v>1.6923076923076921</v>
      </c>
      <c r="AS472" s="30">
        <v>1.846153846153846</v>
      </c>
      <c r="AT472" s="30">
        <v>0.23076923076923081</v>
      </c>
      <c r="AU472" s="30">
        <v>0.30769230769230771</v>
      </c>
      <c r="AV472" s="30">
        <v>0.41509433962264147</v>
      </c>
      <c r="AW472" s="30">
        <v>0.45283018867924529</v>
      </c>
      <c r="AX472" s="30">
        <v>5.6603773584905669E-2</v>
      </c>
      <c r="AY472" s="30">
        <v>7.5471698113207558E-2</v>
      </c>
      <c r="AZ472" s="27">
        <v>1.1399999999999999</v>
      </c>
      <c r="BA472" s="27">
        <v>3.44</v>
      </c>
      <c r="BB472" s="27">
        <v>2.2999999999999998</v>
      </c>
      <c r="BC472" s="27">
        <v>2.5938461538461541</v>
      </c>
      <c r="BD472">
        <v>2.5938461538461541</v>
      </c>
      <c r="BE472">
        <v>6.4941501715695384</v>
      </c>
    </row>
    <row r="473" spans="1:57" x14ac:dyDescent="0.3">
      <c r="A473" s="2" t="s">
        <v>390</v>
      </c>
      <c r="B473" s="20" t="s">
        <v>1056</v>
      </c>
      <c r="C473" s="15"/>
      <c r="D473" s="2"/>
      <c r="E473" s="2"/>
      <c r="F473" s="2">
        <v>3.32</v>
      </c>
      <c r="G473" s="2" t="s">
        <v>380</v>
      </c>
      <c r="H473" s="11">
        <v>-1</v>
      </c>
      <c r="I473">
        <v>-1</v>
      </c>
      <c r="K473" s="2"/>
      <c r="L473" s="2"/>
      <c r="M473" s="2"/>
      <c r="N473" s="25">
        <v>0</v>
      </c>
      <c r="O473" s="2">
        <v>3.79</v>
      </c>
      <c r="P473" s="2">
        <v>3.79</v>
      </c>
      <c r="Q473" s="2">
        <v>43.8</v>
      </c>
      <c r="R473" s="2" t="s">
        <v>523</v>
      </c>
      <c r="S473" s="2">
        <v>21.9</v>
      </c>
      <c r="T473" s="25">
        <v>0</v>
      </c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O473">
        <v>22</v>
      </c>
      <c r="AP473" s="23">
        <v>0</v>
      </c>
      <c r="AR473" s="30">
        <v>1.655172413793103</v>
      </c>
      <c r="AS473" s="30">
        <v>1.7241379310344831</v>
      </c>
      <c r="AT473" s="30">
        <v>0.2068965517241379</v>
      </c>
      <c r="AU473" s="30">
        <v>0.27586206896551718</v>
      </c>
      <c r="AV473" s="30">
        <v>0.42857142857142849</v>
      </c>
      <c r="AW473" s="30">
        <v>0.4464285714285714</v>
      </c>
      <c r="AX473" s="30">
        <v>5.3571428571428568E-2</v>
      </c>
      <c r="AY473" s="30">
        <v>7.1428571428571425E-2</v>
      </c>
      <c r="AZ473" s="27">
        <v>1.1399999999999999</v>
      </c>
      <c r="BA473" s="27">
        <v>3.44</v>
      </c>
      <c r="BB473" s="27">
        <v>2.2999999999999998</v>
      </c>
      <c r="BC473" s="27">
        <v>2.5651724137931029</v>
      </c>
      <c r="BD473">
        <v>2.5651724137931029</v>
      </c>
      <c r="BE473">
        <v>6.53317716781069</v>
      </c>
    </row>
    <row r="474" spans="1:57" x14ac:dyDescent="0.3">
      <c r="A474" s="2" t="s">
        <v>391</v>
      </c>
      <c r="B474" s="20" t="s">
        <v>1057</v>
      </c>
      <c r="C474" s="15"/>
      <c r="D474" s="2"/>
      <c r="E474" s="2"/>
      <c r="F474" s="2">
        <v>3.33</v>
      </c>
      <c r="G474" s="2" t="s">
        <v>380</v>
      </c>
      <c r="H474" s="11">
        <v>-1</v>
      </c>
      <c r="I474">
        <v>-1</v>
      </c>
      <c r="K474" s="2"/>
      <c r="L474" s="2"/>
      <c r="M474" s="2"/>
      <c r="N474" s="25">
        <v>0</v>
      </c>
      <c r="O474" s="2">
        <v>3.78</v>
      </c>
      <c r="P474" s="2">
        <v>3.78</v>
      </c>
      <c r="Q474" s="2">
        <v>47.3</v>
      </c>
      <c r="R474" s="2" t="s">
        <v>523</v>
      </c>
      <c r="S474" s="2">
        <v>23.7</v>
      </c>
      <c r="T474" s="25">
        <v>0</v>
      </c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O474">
        <v>22</v>
      </c>
      <c r="AP474" s="23">
        <v>0</v>
      </c>
      <c r="AR474" s="30">
        <v>1.625</v>
      </c>
      <c r="AS474" s="30">
        <v>1.625</v>
      </c>
      <c r="AT474" s="30">
        <v>0.1875</v>
      </c>
      <c r="AU474" s="30">
        <v>0.25</v>
      </c>
      <c r="AV474" s="30">
        <v>0.44067796610169491</v>
      </c>
      <c r="AW474" s="30">
        <v>0.44067796610169491</v>
      </c>
      <c r="AX474" s="30">
        <v>5.0847457627118647E-2</v>
      </c>
      <c r="AY474" s="30">
        <v>6.7796610169491525E-2</v>
      </c>
      <c r="AZ474" s="27">
        <v>1.1399999999999999</v>
      </c>
      <c r="BA474" s="27">
        <v>3.44</v>
      </c>
      <c r="BB474" s="27">
        <v>2.2999999999999998</v>
      </c>
      <c r="BC474" s="27">
        <v>2.5418750000000001</v>
      </c>
      <c r="BD474">
        <v>2.5418750000000001</v>
      </c>
      <c r="BE474">
        <v>6.5648866022566246</v>
      </c>
    </row>
    <row r="475" spans="1:57" x14ac:dyDescent="0.3">
      <c r="A475" s="2" t="s">
        <v>392</v>
      </c>
      <c r="B475" s="20" t="s">
        <v>1058</v>
      </c>
      <c r="C475" s="15"/>
      <c r="D475" s="2"/>
      <c r="E475" s="2"/>
      <c r="F475" s="2">
        <v>3.35</v>
      </c>
      <c r="G475" s="2" t="s">
        <v>380</v>
      </c>
      <c r="H475" s="11">
        <v>-1</v>
      </c>
      <c r="I475">
        <v>-1</v>
      </c>
      <c r="K475" s="2"/>
      <c r="L475" s="2"/>
      <c r="M475" s="2"/>
      <c r="N475" s="25">
        <v>0</v>
      </c>
      <c r="O475" s="2">
        <v>3.81</v>
      </c>
      <c r="P475" s="2">
        <v>3.81</v>
      </c>
      <c r="Q475" s="2">
        <v>28.3</v>
      </c>
      <c r="R475" s="2" t="s">
        <v>523</v>
      </c>
      <c r="S475" s="2">
        <v>28.3</v>
      </c>
      <c r="T475" s="25">
        <v>0</v>
      </c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O475">
        <v>22</v>
      </c>
      <c r="AP475" s="23">
        <v>0</v>
      </c>
      <c r="AR475" s="30">
        <v>1.5789473684210531</v>
      </c>
      <c r="AS475" s="30">
        <v>1.4736842105263159</v>
      </c>
      <c r="AT475" s="30">
        <v>0.15789473684210531</v>
      </c>
      <c r="AU475" s="30">
        <v>0.2105263157894737</v>
      </c>
      <c r="AV475" s="30">
        <v>0.46153846153846162</v>
      </c>
      <c r="AW475" s="30">
        <v>0.43076923076923068</v>
      </c>
      <c r="AX475" s="30">
        <v>4.6153846153846149E-2</v>
      </c>
      <c r="AY475" s="30">
        <v>6.1538461538461528E-2</v>
      </c>
      <c r="AZ475" s="27">
        <v>1.1399999999999999</v>
      </c>
      <c r="BA475" s="27">
        <v>3.44</v>
      </c>
      <c r="BB475" s="27">
        <v>2.2999999999999998</v>
      </c>
      <c r="BC475" s="27">
        <v>2.5063157894736841</v>
      </c>
      <c r="BD475">
        <v>2.5063157894736841</v>
      </c>
      <c r="BE475">
        <v>6.6132852127267361</v>
      </c>
    </row>
    <row r="476" spans="1:57" x14ac:dyDescent="0.3">
      <c r="A476" s="2" t="s">
        <v>1137</v>
      </c>
      <c r="B476" s="20" t="s">
        <v>1059</v>
      </c>
      <c r="C476" s="15"/>
      <c r="D476" s="2"/>
      <c r="E476" s="2"/>
      <c r="F476" s="2">
        <v>3.36</v>
      </c>
      <c r="G476" s="2" t="s">
        <v>380</v>
      </c>
      <c r="H476" s="11">
        <v>-1</v>
      </c>
      <c r="I476">
        <v>-1</v>
      </c>
      <c r="K476" s="2"/>
      <c r="L476" s="2"/>
      <c r="M476" s="2"/>
      <c r="N476" s="25">
        <v>0</v>
      </c>
      <c r="O476" s="2">
        <v>3.74</v>
      </c>
      <c r="P476" s="2">
        <v>3.74</v>
      </c>
      <c r="Q476" s="2">
        <v>30.8</v>
      </c>
      <c r="R476" s="2" t="s">
        <v>523</v>
      </c>
      <c r="S476" s="2">
        <v>30.8</v>
      </c>
      <c r="T476" s="25">
        <v>0</v>
      </c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O476">
        <v>22</v>
      </c>
      <c r="AP476" s="23">
        <v>0</v>
      </c>
      <c r="AR476" s="30">
        <v>1.545454545454545</v>
      </c>
      <c r="AS476" s="30">
        <v>1.363636363636364</v>
      </c>
      <c r="AT476" s="30">
        <v>0.13636363636363641</v>
      </c>
      <c r="AU476" s="30">
        <v>0.1818181818181818</v>
      </c>
      <c r="AV476" s="30">
        <v>0.47887323943661969</v>
      </c>
      <c r="AW476" s="30">
        <v>0.42253521126760563</v>
      </c>
      <c r="AX476" s="30">
        <v>4.2253521126760563E-2</v>
      </c>
      <c r="AY476" s="30">
        <v>5.6338028169014093E-2</v>
      </c>
      <c r="AZ476" s="27">
        <v>1.1399999999999999</v>
      </c>
      <c r="BA476" s="27">
        <v>3.44</v>
      </c>
      <c r="BB476" s="27">
        <v>2.2999999999999998</v>
      </c>
      <c r="BC476" s="27">
        <v>2.4804545454545459</v>
      </c>
      <c r="BD476">
        <v>2.480454545454545</v>
      </c>
      <c r="BE476">
        <v>6.6484842021595449</v>
      </c>
    </row>
    <row r="477" spans="1:57" x14ac:dyDescent="0.3">
      <c r="A477" s="1" t="s">
        <v>394</v>
      </c>
      <c r="B477" s="20" t="s">
        <v>1060</v>
      </c>
      <c r="C477" s="15"/>
      <c r="D477" s="2"/>
      <c r="E477" s="2"/>
      <c r="F477" s="2">
        <v>3.29</v>
      </c>
      <c r="G477" s="2" t="s">
        <v>393</v>
      </c>
      <c r="H477" s="11">
        <v>-1</v>
      </c>
      <c r="I477">
        <v>-1</v>
      </c>
      <c r="K477" s="2"/>
      <c r="L477" s="2"/>
      <c r="M477" s="2"/>
      <c r="N477" s="25">
        <v>0</v>
      </c>
      <c r="O477" s="2">
        <v>3.85</v>
      </c>
      <c r="P477" s="2">
        <v>3.85</v>
      </c>
      <c r="Q477" s="2">
        <v>21.37</v>
      </c>
      <c r="R477" s="2" t="s">
        <v>1135</v>
      </c>
      <c r="S477" s="2"/>
      <c r="T477" s="25">
        <v>0</v>
      </c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O477">
        <v>26</v>
      </c>
      <c r="AP477" s="23">
        <v>0</v>
      </c>
      <c r="AR477" s="30">
        <v>1.791666666666667</v>
      </c>
      <c r="AS477" s="30">
        <v>2.416666666666667</v>
      </c>
      <c r="AT477" s="30">
        <v>1.166666666666667</v>
      </c>
      <c r="AU477" s="30">
        <v>1.166666666666667</v>
      </c>
      <c r="AV477" s="30">
        <v>0.27388535031847128</v>
      </c>
      <c r="AW477" s="30">
        <v>0.36942675159235672</v>
      </c>
      <c r="AX477" s="30">
        <v>0.178343949044586</v>
      </c>
      <c r="AY477" s="30">
        <v>0.178343949044586</v>
      </c>
      <c r="AZ477" s="27">
        <v>0.82</v>
      </c>
      <c r="BA477" s="27">
        <v>3.44</v>
      </c>
      <c r="BB477" s="27">
        <v>2.62</v>
      </c>
      <c r="BC477" s="27">
        <v>2.689166666666666</v>
      </c>
      <c r="BD477">
        <v>2.6891666666666669</v>
      </c>
      <c r="BE477">
        <v>6.2990365295585002</v>
      </c>
    </row>
    <row r="478" spans="1:57" s="5" customFormat="1" x14ac:dyDescent="0.3">
      <c r="A478" s="5" t="s">
        <v>395</v>
      </c>
      <c r="B478" s="45" t="s">
        <v>1061</v>
      </c>
      <c r="C478" s="41"/>
      <c r="F478" s="5">
        <v>3.17</v>
      </c>
      <c r="G478" s="5" t="s">
        <v>393</v>
      </c>
      <c r="H478" s="42">
        <v>-2</v>
      </c>
      <c r="I478" s="5">
        <v>-1</v>
      </c>
      <c r="N478" s="43">
        <v>0</v>
      </c>
      <c r="O478" s="5">
        <v>-1</v>
      </c>
      <c r="Q478" s="5">
        <v>21.88</v>
      </c>
      <c r="T478" s="43">
        <v>0</v>
      </c>
      <c r="AO478" s="5">
        <v>26</v>
      </c>
      <c r="AP478" s="43">
        <v>0</v>
      </c>
      <c r="AR478" s="5">
        <v>1.7272727272727271</v>
      </c>
      <c r="AS478" s="5">
        <v>2.1818181818181821</v>
      </c>
      <c r="AT478" s="5">
        <v>1.0181818181818181</v>
      </c>
      <c r="AU478" s="5">
        <v>1.0181818181818181</v>
      </c>
      <c r="AV478" s="5">
        <v>0.29051987767584098</v>
      </c>
      <c r="AW478" s="5">
        <v>0.36697247706422009</v>
      </c>
      <c r="AX478" s="5">
        <v>0.17125382262996941</v>
      </c>
      <c r="AY478" s="5">
        <v>0.17125382262996941</v>
      </c>
      <c r="AZ478" s="43">
        <v>0.82</v>
      </c>
      <c r="BA478" s="43">
        <v>3.44</v>
      </c>
      <c r="BB478" s="43">
        <v>2.62</v>
      </c>
      <c r="BC478" s="43">
        <v>2.6647272727272728</v>
      </c>
      <c r="BD478" s="5">
        <v>2.6647272727272728</v>
      </c>
      <c r="BE478" s="5">
        <v>6.4638943890893454</v>
      </c>
    </row>
    <row r="479" spans="1:57" s="5" customFormat="1" x14ac:dyDescent="0.3">
      <c r="A479" s="5" t="s">
        <v>396</v>
      </c>
      <c r="B479" s="45" t="s">
        <v>1062</v>
      </c>
      <c r="C479" s="41"/>
      <c r="F479" s="5">
        <v>3.19</v>
      </c>
      <c r="G479" s="5" t="s">
        <v>393</v>
      </c>
      <c r="H479" s="42">
        <v>-2</v>
      </c>
      <c r="I479" s="5">
        <v>-1</v>
      </c>
      <c r="N479" s="43">
        <v>0</v>
      </c>
      <c r="O479" s="5">
        <v>-1</v>
      </c>
      <c r="Q479" s="5">
        <v>23.3</v>
      </c>
      <c r="T479" s="43">
        <v>0</v>
      </c>
      <c r="AO479" s="5">
        <v>26</v>
      </c>
      <c r="AP479" s="43">
        <v>0</v>
      </c>
      <c r="AR479" s="5">
        <v>1.693548387096774</v>
      </c>
      <c r="AS479" s="5">
        <v>2.0483870967741939</v>
      </c>
      <c r="AT479" s="5">
        <v>1.064516129032258</v>
      </c>
      <c r="AU479" s="5">
        <v>1.129032258064516</v>
      </c>
      <c r="AV479" s="5">
        <v>0.28532608695652167</v>
      </c>
      <c r="AW479" s="5">
        <v>0.34510869565217389</v>
      </c>
      <c r="AX479" s="5">
        <v>0.17934782608695651</v>
      </c>
      <c r="AY479" s="5">
        <v>0.19021739130434781</v>
      </c>
      <c r="AZ479" s="43">
        <v>0.82</v>
      </c>
      <c r="BA479" s="43">
        <v>3.44</v>
      </c>
      <c r="BB479" s="43">
        <v>2.62</v>
      </c>
      <c r="BC479" s="43">
        <v>2.620645161290323</v>
      </c>
      <c r="BD479" s="5">
        <v>2.620645161290323</v>
      </c>
      <c r="BE479" s="5">
        <v>6.4654289883277096</v>
      </c>
    </row>
    <row r="480" spans="1:57" s="5" customFormat="1" x14ac:dyDescent="0.3">
      <c r="A480" s="5" t="s">
        <v>397</v>
      </c>
      <c r="B480" s="45" t="s">
        <v>1063</v>
      </c>
      <c r="C480" s="41"/>
      <c r="F480" s="5">
        <v>3.19</v>
      </c>
      <c r="G480" s="5" t="s">
        <v>393</v>
      </c>
      <c r="H480" s="42">
        <v>-2</v>
      </c>
      <c r="I480" s="5">
        <v>-1</v>
      </c>
      <c r="N480" s="43">
        <v>0</v>
      </c>
      <c r="O480" s="5">
        <v>-1</v>
      </c>
      <c r="Q480" s="5">
        <v>25.26</v>
      </c>
      <c r="T480" s="43">
        <v>0</v>
      </c>
      <c r="U480" s="43"/>
      <c r="V480" s="43"/>
      <c r="AO480" s="5">
        <v>26</v>
      </c>
      <c r="AP480" s="43">
        <v>0</v>
      </c>
      <c r="AQ480" s="43"/>
      <c r="AR480" s="5">
        <v>1.661764705882353</v>
      </c>
      <c r="AS480" s="5">
        <v>1.9264705882352939</v>
      </c>
      <c r="AT480" s="5">
        <v>0.97058823529411764</v>
      </c>
      <c r="AU480" s="5">
        <v>1.029411764705882</v>
      </c>
      <c r="AV480" s="5">
        <v>0.29736842105263162</v>
      </c>
      <c r="AW480" s="5">
        <v>0.34473684210526317</v>
      </c>
      <c r="AX480" s="5">
        <v>0.1736842105263158</v>
      </c>
      <c r="AY480" s="5">
        <v>0.18421052631578949</v>
      </c>
      <c r="AZ480" s="43">
        <v>0.82</v>
      </c>
      <c r="BA480" s="43">
        <v>3.44</v>
      </c>
      <c r="BB480" s="43">
        <v>2.62</v>
      </c>
      <c r="BC480" s="43">
        <v>2.5938235294117651</v>
      </c>
      <c r="BD480" s="5">
        <v>2.5938235294117651</v>
      </c>
      <c r="BE480" s="5">
        <v>6.5012509424665001</v>
      </c>
    </row>
    <row r="481" spans="1:57" s="5" customFormat="1" x14ac:dyDescent="0.3">
      <c r="A481" s="5" t="s">
        <v>398</v>
      </c>
      <c r="B481" s="45" t="s">
        <v>1064</v>
      </c>
      <c r="C481" s="41"/>
      <c r="F481" s="5">
        <v>3.17</v>
      </c>
      <c r="G481" s="5" t="s">
        <v>393</v>
      </c>
      <c r="H481" s="42">
        <v>-2</v>
      </c>
      <c r="I481" s="5">
        <v>-1</v>
      </c>
      <c r="N481" s="43">
        <v>0</v>
      </c>
      <c r="O481" s="5">
        <v>-1</v>
      </c>
      <c r="Q481" s="5">
        <v>27.23</v>
      </c>
      <c r="T481" s="43">
        <v>0</v>
      </c>
      <c r="U481" s="43"/>
      <c r="V481" s="43"/>
      <c r="AO481" s="5">
        <v>26</v>
      </c>
      <c r="AP481" s="43">
        <v>0</v>
      </c>
      <c r="AQ481" s="43"/>
      <c r="AR481" s="5">
        <v>1.6351351351351351</v>
      </c>
      <c r="AS481" s="5">
        <v>1.8243243243243239</v>
      </c>
      <c r="AT481" s="5">
        <v>0.89189189189189189</v>
      </c>
      <c r="AU481" s="5">
        <v>0.94594594594594594</v>
      </c>
      <c r="AV481" s="5">
        <v>0.30867346938775508</v>
      </c>
      <c r="AW481" s="5">
        <v>0.34438775510204078</v>
      </c>
      <c r="AX481" s="5">
        <v>0.1683673469387755</v>
      </c>
      <c r="AY481" s="5">
        <v>0.1785714285714286</v>
      </c>
      <c r="AZ481" s="43">
        <v>0.82</v>
      </c>
      <c r="BA481" s="43">
        <v>3.44</v>
      </c>
      <c r="BB481" s="43">
        <v>2.62</v>
      </c>
      <c r="BC481" s="43">
        <v>2.5713513513513511</v>
      </c>
      <c r="BD481" s="5">
        <v>2.571351351351352</v>
      </c>
      <c r="BE481" s="5">
        <v>6.5312639310692706</v>
      </c>
    </row>
    <row r="482" spans="1:57" s="5" customFormat="1" x14ac:dyDescent="0.3">
      <c r="A482" s="5" t="s">
        <v>399</v>
      </c>
      <c r="B482" s="45" t="s">
        <v>1065</v>
      </c>
      <c r="C482" s="41"/>
      <c r="F482" s="5">
        <v>3.15</v>
      </c>
      <c r="G482" s="5" t="s">
        <v>393</v>
      </c>
      <c r="H482" s="42">
        <v>-2</v>
      </c>
      <c r="I482" s="5">
        <v>-1</v>
      </c>
      <c r="N482" s="43">
        <v>0</v>
      </c>
      <c r="O482" s="5">
        <v>-1</v>
      </c>
      <c r="Q482" s="5">
        <v>33.19</v>
      </c>
      <c r="T482" s="43">
        <v>0</v>
      </c>
      <c r="U482" s="43"/>
      <c r="V482" s="43"/>
      <c r="AO482" s="5">
        <v>26</v>
      </c>
      <c r="AP482" s="43">
        <v>0</v>
      </c>
      <c r="AQ482" s="43"/>
      <c r="AR482" s="5">
        <v>1.593023255813953</v>
      </c>
      <c r="AS482" s="5">
        <v>1.6627906976744189</v>
      </c>
      <c r="AT482" s="5">
        <v>0.76744186046511631</v>
      </c>
      <c r="AU482" s="5">
        <v>0.81395348837209303</v>
      </c>
      <c r="AV482" s="5">
        <v>0.32932692307692307</v>
      </c>
      <c r="AW482" s="5">
        <v>0.34375000000000011</v>
      </c>
      <c r="AX482" s="5">
        <v>0.1586538461538462</v>
      </c>
      <c r="AY482" s="5">
        <v>0.16826923076923081</v>
      </c>
      <c r="AZ482" s="43">
        <v>0.82</v>
      </c>
      <c r="BA482" s="43">
        <v>3.44</v>
      </c>
      <c r="BB482" s="43">
        <v>2.62</v>
      </c>
      <c r="BC482" s="43">
        <v>2.5358139534883719</v>
      </c>
      <c r="BD482" s="5">
        <v>2.5358139534883719</v>
      </c>
      <c r="BE482" s="5">
        <v>6.5787263316503957</v>
      </c>
    </row>
    <row r="483" spans="1:57" s="5" customFormat="1" x14ac:dyDescent="0.3">
      <c r="A483" s="5" t="s">
        <v>400</v>
      </c>
      <c r="B483" s="45" t="s">
        <v>1066</v>
      </c>
      <c r="C483" s="41"/>
      <c r="F483" s="5">
        <v>3.15</v>
      </c>
      <c r="G483" s="5" t="s">
        <v>393</v>
      </c>
      <c r="H483" s="51">
        <v>-2</v>
      </c>
      <c r="I483" s="5">
        <v>-1</v>
      </c>
      <c r="N483" s="43">
        <v>0</v>
      </c>
      <c r="O483" s="5">
        <v>-1</v>
      </c>
      <c r="Q483" s="5">
        <v>38.67</v>
      </c>
      <c r="T483" s="43">
        <v>0</v>
      </c>
      <c r="U483" s="43"/>
      <c r="V483" s="43"/>
      <c r="AO483" s="5">
        <v>26</v>
      </c>
      <c r="AP483" s="43">
        <v>0</v>
      </c>
      <c r="AQ483" s="43"/>
      <c r="AR483" s="5">
        <v>1.561224489795918</v>
      </c>
      <c r="AS483" s="5">
        <v>1.5408163265306121</v>
      </c>
      <c r="AT483" s="5">
        <v>0.67346938775510201</v>
      </c>
      <c r="AU483" s="5">
        <v>0.7142857142857143</v>
      </c>
      <c r="AV483" s="5">
        <v>0.34772727272727277</v>
      </c>
      <c r="AW483" s="5">
        <v>0.3431818181818182</v>
      </c>
      <c r="AX483" s="5">
        <v>0.15</v>
      </c>
      <c r="AY483" s="5">
        <v>0.15909090909090909</v>
      </c>
      <c r="AZ483" s="43">
        <v>0.82</v>
      </c>
      <c r="BA483" s="43">
        <v>3.44</v>
      </c>
      <c r="BB483" s="43">
        <v>2.62</v>
      </c>
      <c r="BC483" s="43">
        <v>2.5089795918367348</v>
      </c>
      <c r="BD483" s="5">
        <v>2.5089795918367348</v>
      </c>
      <c r="BE483" s="5">
        <v>6.6145652871912439</v>
      </c>
    </row>
    <row r="484" spans="1:57" x14ac:dyDescent="0.3">
      <c r="A484" s="2" t="s">
        <v>381</v>
      </c>
      <c r="B484" s="15" t="s">
        <v>842</v>
      </c>
      <c r="C484" s="15"/>
      <c r="D484" s="2"/>
      <c r="E484" s="2"/>
      <c r="F484" s="2">
        <v>3.46</v>
      </c>
      <c r="G484" s="2" t="s">
        <v>401</v>
      </c>
      <c r="H484" s="11">
        <v>-1</v>
      </c>
      <c r="I484">
        <v>-1</v>
      </c>
      <c r="K484" s="2"/>
      <c r="L484" s="2"/>
      <c r="M484" s="2"/>
      <c r="N484" s="25">
        <v>0</v>
      </c>
      <c r="O484" s="2">
        <v>3.7829999999999999</v>
      </c>
      <c r="P484" s="2">
        <v>3.7829999999999999</v>
      </c>
      <c r="Q484" s="2">
        <v>27.18</v>
      </c>
      <c r="R484" s="2" t="s">
        <v>1135</v>
      </c>
      <c r="S484" s="2"/>
      <c r="T484" s="25">
        <v>0</v>
      </c>
      <c r="U484" s="25"/>
      <c r="V484" s="25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O484">
        <v>20</v>
      </c>
      <c r="AP484" s="23">
        <v>0</v>
      </c>
      <c r="AQ484" s="23"/>
      <c r="AR484" s="30">
        <v>1.882352941176471</v>
      </c>
      <c r="AS484" s="30">
        <v>2.3529411764705879</v>
      </c>
      <c r="AT484" s="30">
        <v>0.35294117647058831</v>
      </c>
      <c r="AU484" s="30">
        <v>0.47058823529411759</v>
      </c>
      <c r="AV484" s="30">
        <v>0.37209302325581389</v>
      </c>
      <c r="AW484" s="30">
        <v>0.46511627906976749</v>
      </c>
      <c r="AX484" s="30">
        <v>6.9767441860465129E-2</v>
      </c>
      <c r="AY484" s="30">
        <v>9.3023255813953487E-2</v>
      </c>
      <c r="AZ484" s="27">
        <v>1.1399999999999999</v>
      </c>
      <c r="BA484" s="27">
        <v>3.44</v>
      </c>
      <c r="BB484" s="27">
        <v>2.2999999999999998</v>
      </c>
      <c r="BC484" s="27">
        <v>2.6882352941176468</v>
      </c>
      <c r="BD484">
        <v>2.6882352941176468</v>
      </c>
      <c r="BE484">
        <v>6.2192249941001183</v>
      </c>
    </row>
    <row r="485" spans="1:57" x14ac:dyDescent="0.3">
      <c r="A485" s="2" t="s">
        <v>385</v>
      </c>
      <c r="B485" s="20" t="s">
        <v>1067</v>
      </c>
      <c r="C485" s="15"/>
      <c r="D485" s="2"/>
      <c r="E485" s="2"/>
      <c r="F485" s="2">
        <v>3.58</v>
      </c>
      <c r="G485" s="2" t="s">
        <v>401</v>
      </c>
      <c r="H485" s="11">
        <v>-1</v>
      </c>
      <c r="I485">
        <v>-1</v>
      </c>
      <c r="K485" s="2"/>
      <c r="L485" s="2"/>
      <c r="M485" s="2"/>
      <c r="N485" s="25">
        <v>0</v>
      </c>
      <c r="O485" s="2">
        <v>3.802</v>
      </c>
      <c r="P485" s="2">
        <v>3.802</v>
      </c>
      <c r="Q485" s="2">
        <v>24.7</v>
      </c>
      <c r="R485" s="2" t="s">
        <v>439</v>
      </c>
      <c r="S485" s="2"/>
      <c r="T485" s="25">
        <v>0</v>
      </c>
      <c r="U485" s="25"/>
      <c r="V485" s="25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O485">
        <v>20</v>
      </c>
      <c r="AP485" s="23">
        <v>0</v>
      </c>
      <c r="AQ485" s="23"/>
      <c r="AR485" s="30">
        <v>1.606060606060606</v>
      </c>
      <c r="AS485" s="30">
        <v>1.545454545454545</v>
      </c>
      <c r="AT485" s="30">
        <v>0.1818181818181818</v>
      </c>
      <c r="AU485" s="30">
        <v>0.2424242424242424</v>
      </c>
      <c r="AV485" s="30">
        <v>0.44915254237288132</v>
      </c>
      <c r="AW485" s="30">
        <v>0.43220338983050849</v>
      </c>
      <c r="AX485" s="30">
        <v>5.0847457627118647E-2</v>
      </c>
      <c r="AY485" s="30">
        <v>6.7796610169491525E-2</v>
      </c>
      <c r="AZ485" s="27">
        <v>1.1399999999999999</v>
      </c>
      <c r="BA485" s="27">
        <v>3.44</v>
      </c>
      <c r="BB485" s="27">
        <v>2.2999999999999998</v>
      </c>
      <c r="BC485" s="27">
        <v>2.51939393939394</v>
      </c>
      <c r="BD485">
        <v>2.51939393939394</v>
      </c>
      <c r="BE485">
        <v>6.5741021946079687</v>
      </c>
    </row>
    <row r="486" spans="1:57" x14ac:dyDescent="0.3">
      <c r="A486" s="2" t="s">
        <v>51</v>
      </c>
      <c r="B486" s="15" t="s">
        <v>707</v>
      </c>
      <c r="C486" s="15"/>
      <c r="D486" s="2"/>
      <c r="E486" s="2"/>
      <c r="F486" s="2">
        <v>5.5</v>
      </c>
      <c r="G486" s="2" t="s">
        <v>52</v>
      </c>
      <c r="H486" s="11" t="s">
        <v>540</v>
      </c>
      <c r="I486" t="s">
        <v>621</v>
      </c>
      <c r="K486" s="2"/>
      <c r="L486" s="2"/>
      <c r="M486" s="2"/>
      <c r="N486" s="25">
        <v>1</v>
      </c>
      <c r="O486" s="2">
        <v>-1</v>
      </c>
      <c r="P486" s="2"/>
      <c r="Q486" s="2"/>
      <c r="R486" s="2"/>
      <c r="S486" s="2"/>
      <c r="T486" s="25">
        <v>12.88926011</v>
      </c>
      <c r="U486" s="25">
        <v>12.88926011</v>
      </c>
      <c r="V486" s="25">
        <v>12.88926011</v>
      </c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O486">
        <v>18</v>
      </c>
      <c r="AP486" s="23">
        <v>195.03203980213701</v>
      </c>
      <c r="AQ486" s="23">
        <v>9.2292528029042184E-2</v>
      </c>
      <c r="AR486" s="30">
        <v>2</v>
      </c>
      <c r="AS486" s="30">
        <v>3</v>
      </c>
      <c r="AT486" s="30">
        <v>1.857142857142857</v>
      </c>
      <c r="AU486" s="30">
        <v>4</v>
      </c>
      <c r="AV486" s="30">
        <v>0.18421052631578949</v>
      </c>
      <c r="AW486" s="30">
        <v>0.27631578947368418</v>
      </c>
      <c r="AX486" s="30">
        <v>0.1710526315789474</v>
      </c>
      <c r="AY486" s="30">
        <v>0.36842105263157893</v>
      </c>
      <c r="AZ486" s="27">
        <v>0.95</v>
      </c>
      <c r="BA486" s="27">
        <v>3.44</v>
      </c>
      <c r="BB486" s="27">
        <v>2.4900000000000002</v>
      </c>
      <c r="BC486" s="27">
        <v>2.782142857142857</v>
      </c>
      <c r="BD486">
        <v>2.7821428571428579</v>
      </c>
      <c r="BE486">
        <v>6.2021612289285706</v>
      </c>
    </row>
    <row r="487" spans="1:57" x14ac:dyDescent="0.3">
      <c r="A487" s="2" t="s">
        <v>403</v>
      </c>
      <c r="B487" s="19" t="s">
        <v>960</v>
      </c>
      <c r="C487" s="15"/>
      <c r="D487" s="2"/>
      <c r="E487" s="2"/>
      <c r="F487" s="2">
        <v>3.76</v>
      </c>
      <c r="G487" s="2" t="s">
        <v>402</v>
      </c>
      <c r="H487" s="11">
        <v>-1</v>
      </c>
      <c r="I487">
        <v>-1</v>
      </c>
      <c r="K487" s="2"/>
      <c r="L487" s="2"/>
      <c r="M487" s="2"/>
      <c r="N487" s="25">
        <v>0</v>
      </c>
      <c r="O487" s="2">
        <v>3.9</v>
      </c>
      <c r="P487" s="2">
        <v>3.9</v>
      </c>
      <c r="Q487" s="2">
        <f>15.91*2</f>
        <v>31.82</v>
      </c>
      <c r="R487" s="2"/>
      <c r="S487" s="2"/>
      <c r="T487" s="25">
        <v>0</v>
      </c>
      <c r="U487" s="25"/>
      <c r="V487" s="25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O487">
        <v>20</v>
      </c>
      <c r="AP487" s="23">
        <v>0</v>
      </c>
      <c r="AQ487" s="23"/>
      <c r="AR487" s="30">
        <v>1.882352941176471</v>
      </c>
      <c r="AS487" s="30">
        <v>2.3529411764705879</v>
      </c>
      <c r="AT487" s="30">
        <v>0.43529411764705878</v>
      </c>
      <c r="AU487" s="30">
        <v>0.82352941176470584</v>
      </c>
      <c r="AV487" s="30">
        <v>0.34261241970021411</v>
      </c>
      <c r="AW487" s="30">
        <v>0.42826552462526768</v>
      </c>
      <c r="AX487" s="30">
        <v>7.922912205567452E-2</v>
      </c>
      <c r="AY487" s="30">
        <v>0.1498929336188437</v>
      </c>
      <c r="AZ487" s="27">
        <v>0.82</v>
      </c>
      <c r="BA487" s="27">
        <v>3.44</v>
      </c>
      <c r="BB487" s="27">
        <v>2.62</v>
      </c>
      <c r="BC487" s="27">
        <v>2.5324117647058819</v>
      </c>
      <c r="BD487">
        <v>2.532941176470588</v>
      </c>
      <c r="BE487">
        <v>5.690008021176471</v>
      </c>
    </row>
    <row r="488" spans="1:57" s="2" customFormat="1" x14ac:dyDescent="0.3">
      <c r="A488" s="2" t="s">
        <v>404</v>
      </c>
      <c r="B488" s="35" t="s">
        <v>961</v>
      </c>
      <c r="C488" s="36"/>
      <c r="F488" s="2">
        <v>3.88</v>
      </c>
      <c r="G488" s="2" t="s">
        <v>402</v>
      </c>
      <c r="H488" s="37">
        <v>-1</v>
      </c>
      <c r="I488" s="2">
        <v>-1</v>
      </c>
      <c r="N488" s="31">
        <v>0</v>
      </c>
      <c r="O488" s="2">
        <v>3.8050000000000002</v>
      </c>
      <c r="P488" s="2">
        <v>3.8050000000000002</v>
      </c>
      <c r="Q488" s="2">
        <v>27.44</v>
      </c>
      <c r="R488" s="2" t="s">
        <v>1135</v>
      </c>
      <c r="T488" s="31">
        <v>0</v>
      </c>
      <c r="U488" s="31"/>
      <c r="V488" s="31"/>
      <c r="AO488" s="2">
        <v>20</v>
      </c>
      <c r="AP488" s="31">
        <v>0</v>
      </c>
      <c r="AQ488" s="31"/>
      <c r="AR488" s="2">
        <v>1.882352941176471</v>
      </c>
      <c r="AS488" s="2">
        <v>2.3529411764705879</v>
      </c>
      <c r="AT488" s="2">
        <v>0.43529411764705878</v>
      </c>
      <c r="AU488" s="2">
        <v>0.82352941176470584</v>
      </c>
      <c r="AV488" s="2">
        <v>0.34261241970021411</v>
      </c>
      <c r="AW488" s="2">
        <v>0.42826552462526768</v>
      </c>
      <c r="AX488" s="2">
        <v>7.922912205567452E-2</v>
      </c>
      <c r="AY488" s="2">
        <v>0.1498929336188437</v>
      </c>
      <c r="AZ488" s="31">
        <v>1.1850000000000001</v>
      </c>
      <c r="BA488" s="31">
        <v>3.44</v>
      </c>
      <c r="BB488" s="31">
        <v>2.2549999999999999</v>
      </c>
      <c r="BC488" s="31">
        <v>2.6947647058823532</v>
      </c>
      <c r="BD488" s="2">
        <v>2.6952941176470588</v>
      </c>
      <c r="BE488" s="2">
        <v>6.2494732999824709</v>
      </c>
    </row>
    <row r="489" spans="1:57" x14ac:dyDescent="0.3">
      <c r="A489" s="2" t="s">
        <v>405</v>
      </c>
      <c r="B489" s="19" t="s">
        <v>962</v>
      </c>
      <c r="C489" s="15"/>
      <c r="D489" s="2"/>
      <c r="E489" s="2"/>
      <c r="F489" s="2">
        <v>4.51</v>
      </c>
      <c r="G489" s="2" t="s">
        <v>402</v>
      </c>
      <c r="H489" s="11">
        <v>-1</v>
      </c>
      <c r="I489">
        <v>-1</v>
      </c>
      <c r="J489" s="1" t="s">
        <v>1188</v>
      </c>
      <c r="K489" s="2"/>
      <c r="L489" s="2"/>
      <c r="M489" s="2"/>
      <c r="N489" s="25">
        <v>0</v>
      </c>
      <c r="O489" s="2">
        <v>-1</v>
      </c>
      <c r="P489" s="2"/>
      <c r="Q489" s="2"/>
      <c r="R489" s="2"/>
      <c r="S489" s="2"/>
      <c r="T489" s="25">
        <v>0</v>
      </c>
      <c r="U489" s="25"/>
      <c r="V489" s="25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O489">
        <v>14</v>
      </c>
      <c r="AP489" s="23">
        <v>0</v>
      </c>
      <c r="AQ489" s="23"/>
      <c r="AR489" s="30">
        <v>1.9090909090909089</v>
      </c>
      <c r="AS489" s="30">
        <v>2.545454545454545</v>
      </c>
      <c r="AT489" s="30">
        <v>0.60909090909090913</v>
      </c>
      <c r="AU489" s="30">
        <v>2.790909090909091</v>
      </c>
      <c r="AV489" s="30">
        <v>0.24305555555555561</v>
      </c>
      <c r="AW489" s="30">
        <v>0.32407407407407413</v>
      </c>
      <c r="AX489" s="30">
        <v>7.7546296296296308E-2</v>
      </c>
      <c r="AY489" s="30">
        <v>0.35532407407407413</v>
      </c>
      <c r="AZ489" s="27">
        <v>0.82</v>
      </c>
      <c r="BA489" s="27">
        <v>3.44</v>
      </c>
      <c r="BB489" s="27">
        <v>2.62</v>
      </c>
      <c r="BC489" s="27">
        <v>2.6393636363636359</v>
      </c>
      <c r="BD489">
        <v>2.6363636363636358</v>
      </c>
      <c r="BE489">
        <v>6.0025089159090914</v>
      </c>
    </row>
    <row r="490" spans="1:57" s="2" customFormat="1" x14ac:dyDescent="0.3">
      <c r="A490" s="2" t="s">
        <v>1194</v>
      </c>
      <c r="B490" s="35" t="s">
        <v>963</v>
      </c>
      <c r="C490" s="36"/>
      <c r="F490" s="2">
        <v>5.4</v>
      </c>
      <c r="G490" s="2" t="s">
        <v>402</v>
      </c>
      <c r="H490" s="37">
        <v>-1</v>
      </c>
      <c r="I490" s="2">
        <v>-1</v>
      </c>
      <c r="J490" s="2" t="s">
        <v>1168</v>
      </c>
      <c r="N490" s="31">
        <v>0</v>
      </c>
      <c r="O490" s="2">
        <v>3.89</v>
      </c>
      <c r="P490" s="2">
        <v>3.89</v>
      </c>
      <c r="Q490" s="2">
        <v>10.34</v>
      </c>
      <c r="R490" s="2" t="s">
        <v>440</v>
      </c>
      <c r="T490" s="31">
        <v>0</v>
      </c>
      <c r="U490" s="31"/>
      <c r="V490" s="31"/>
      <c r="AO490" s="2">
        <v>14</v>
      </c>
      <c r="AP490" s="31">
        <v>0</v>
      </c>
      <c r="AQ490" s="31"/>
      <c r="AR490" s="2">
        <v>2</v>
      </c>
      <c r="AS490" s="2">
        <v>2.8</v>
      </c>
      <c r="AT490" s="2">
        <v>0.67</v>
      </c>
      <c r="AU490" s="2">
        <v>3.07</v>
      </c>
      <c r="AV490" s="2">
        <v>0.23419203747072601</v>
      </c>
      <c r="AW490" s="2">
        <v>0.32786885245901642</v>
      </c>
      <c r="AX490" s="2">
        <v>7.8454332552693226E-2</v>
      </c>
      <c r="AY490" s="2">
        <v>0.35948477751756441</v>
      </c>
      <c r="AZ490" s="31">
        <v>1.1000000000000001</v>
      </c>
      <c r="BA490" s="31">
        <v>3.44</v>
      </c>
      <c r="BB490" s="31">
        <v>2.34</v>
      </c>
      <c r="BC490" s="31">
        <v>2.8212999999999999</v>
      </c>
      <c r="BD490" s="2">
        <v>2.8180000000000001</v>
      </c>
      <c r="BE490" s="2">
        <v>6.3696075919999986</v>
      </c>
    </row>
    <row r="491" spans="1:57" x14ac:dyDescent="0.3">
      <c r="A491" s="2" t="s">
        <v>406</v>
      </c>
      <c r="B491" s="19" t="s">
        <v>964</v>
      </c>
      <c r="C491" s="15"/>
      <c r="D491" s="2"/>
      <c r="E491" s="2"/>
      <c r="F491" s="2">
        <v>0.01</v>
      </c>
      <c r="G491" s="2" t="s">
        <v>408</v>
      </c>
      <c r="H491" s="11">
        <v>-1</v>
      </c>
      <c r="I491" t="s">
        <v>677</v>
      </c>
      <c r="K491" s="2"/>
      <c r="L491" s="2"/>
      <c r="M491" s="2"/>
      <c r="N491" s="25">
        <v>0</v>
      </c>
      <c r="O491" s="2">
        <v>5.3959999999999999</v>
      </c>
      <c r="P491" s="2">
        <v>5.4489999999999998</v>
      </c>
      <c r="Q491" s="2">
        <v>20.521999999999998</v>
      </c>
      <c r="R491" s="2" t="s">
        <v>1139</v>
      </c>
      <c r="S491" s="2"/>
      <c r="T491" s="25">
        <v>0</v>
      </c>
      <c r="U491" s="25"/>
      <c r="V491" s="25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O491">
        <v>13.84</v>
      </c>
      <c r="AP491" s="23">
        <v>0</v>
      </c>
      <c r="AQ491" s="23"/>
      <c r="AR491" s="30">
        <v>2</v>
      </c>
      <c r="AS491" s="30">
        <v>2.3221476510067109</v>
      </c>
      <c r="AT491" s="30">
        <v>1.593959731543624</v>
      </c>
      <c r="AU491" s="30">
        <v>0</v>
      </c>
      <c r="AV491" s="30">
        <v>0.33806012478729441</v>
      </c>
      <c r="AW491" s="30">
        <v>0.39251276233692572</v>
      </c>
      <c r="AX491" s="30">
        <v>0.26942711287577992</v>
      </c>
      <c r="AY491" s="30">
        <v>0</v>
      </c>
      <c r="AZ491" s="27">
        <v>1.1000000000000001</v>
      </c>
      <c r="BA491" s="27">
        <v>3.44</v>
      </c>
      <c r="BB491" s="27">
        <v>2.34</v>
      </c>
      <c r="BC491" s="27">
        <v>2.5943624161073831</v>
      </c>
      <c r="BD491">
        <v>2.5943624161073831</v>
      </c>
      <c r="BE491">
        <v>5.8869633505033558</v>
      </c>
    </row>
    <row r="492" spans="1:57" x14ac:dyDescent="0.3">
      <c r="A492" s="2" t="s">
        <v>407</v>
      </c>
      <c r="B492" s="19" t="s">
        <v>965</v>
      </c>
      <c r="C492" s="15"/>
      <c r="D492" s="2"/>
      <c r="E492" s="2"/>
      <c r="F492" s="2">
        <v>0.15</v>
      </c>
      <c r="G492" s="2" t="s">
        <v>408</v>
      </c>
      <c r="H492" s="11">
        <v>-1</v>
      </c>
      <c r="I492" t="s">
        <v>677</v>
      </c>
      <c r="K492" s="2"/>
      <c r="L492" s="2"/>
      <c r="M492" s="2"/>
      <c r="N492" s="25">
        <v>0</v>
      </c>
      <c r="O492" s="2">
        <v>5.484</v>
      </c>
      <c r="P492" s="2">
        <v>5.4790000000000001</v>
      </c>
      <c r="Q492" s="2">
        <v>20.064</v>
      </c>
      <c r="R492" s="2" t="s">
        <v>1139</v>
      </c>
      <c r="S492" s="2"/>
      <c r="T492" s="25">
        <v>0</v>
      </c>
      <c r="U492" s="25"/>
      <c r="V492" s="25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O492">
        <v>12.7</v>
      </c>
      <c r="AP492" s="23">
        <v>0</v>
      </c>
      <c r="AQ492" s="23"/>
      <c r="AR492" s="30">
        <v>2</v>
      </c>
      <c r="AS492" s="30">
        <v>2.2378854625550662</v>
      </c>
      <c r="AT492" s="30">
        <v>1.6740088105726869</v>
      </c>
      <c r="AU492" s="30">
        <v>0</v>
      </c>
      <c r="AV492" s="30">
        <v>0.33830104321907611</v>
      </c>
      <c r="AW492" s="30">
        <v>0.37853949329359171</v>
      </c>
      <c r="AX492" s="30">
        <v>0.2831594634873324</v>
      </c>
      <c r="AY492" s="30">
        <v>0</v>
      </c>
      <c r="AZ492" s="27">
        <v>1.1000000000000001</v>
      </c>
      <c r="BA492" s="27">
        <v>3.44</v>
      </c>
      <c r="BB492" s="27">
        <v>2.34</v>
      </c>
      <c r="BC492" s="27">
        <v>2.5518942731277532</v>
      </c>
      <c r="BD492">
        <v>2.5518942731277532</v>
      </c>
      <c r="BE492">
        <v>5.8039684980176212</v>
      </c>
    </row>
    <row r="493" spans="1:57" x14ac:dyDescent="0.3">
      <c r="A493" s="2" t="s">
        <v>409</v>
      </c>
      <c r="B493" s="19" t="s">
        <v>966</v>
      </c>
      <c r="C493" s="15"/>
      <c r="D493" s="2"/>
      <c r="E493" s="2"/>
      <c r="F493" s="2">
        <v>3.22</v>
      </c>
      <c r="G493" s="2" t="s">
        <v>411</v>
      </c>
      <c r="H493" s="11">
        <v>-1</v>
      </c>
      <c r="I493">
        <v>-1</v>
      </c>
      <c r="K493" s="2"/>
      <c r="L493" s="2"/>
      <c r="M493" s="2"/>
      <c r="N493" s="25">
        <v>0</v>
      </c>
      <c r="O493" s="2">
        <v>7.8239999999999998</v>
      </c>
      <c r="P493" s="2">
        <v>7.8432000000000004</v>
      </c>
      <c r="Q493" s="2">
        <v>7.9165000000000001</v>
      </c>
      <c r="R493" s="2" t="s">
        <v>1140</v>
      </c>
      <c r="S493" s="2"/>
      <c r="T493" s="25">
        <v>0</v>
      </c>
      <c r="U493" s="25"/>
      <c r="V493" s="25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O493">
        <v>6</v>
      </c>
      <c r="AP493" s="23">
        <v>0</v>
      </c>
      <c r="AQ493" s="23"/>
      <c r="AR493" s="30">
        <v>1.7690531177829101</v>
      </c>
      <c r="AS493" s="30">
        <v>2.7713625866050808</v>
      </c>
      <c r="AT493" s="30">
        <v>1</v>
      </c>
      <c r="AU493" s="30">
        <v>0</v>
      </c>
      <c r="AV493" s="30">
        <v>0.31929970821175491</v>
      </c>
      <c r="AW493" s="30">
        <v>0.50020842017507294</v>
      </c>
      <c r="AX493" s="30">
        <v>0.18049187161317221</v>
      </c>
      <c r="AY493" s="30">
        <v>0</v>
      </c>
      <c r="AZ493" s="27">
        <v>1.1000000000000001</v>
      </c>
      <c r="BA493" s="27">
        <v>3.44</v>
      </c>
      <c r="BB493" s="27">
        <v>2.34</v>
      </c>
      <c r="BC493" s="27">
        <v>2.8367205542725169</v>
      </c>
      <c r="BD493">
        <v>2.8367205542725169</v>
      </c>
      <c r="BE493">
        <v>6.3438920491916866</v>
      </c>
    </row>
    <row r="494" spans="1:57" x14ac:dyDescent="0.3">
      <c r="A494" s="2" t="s">
        <v>90</v>
      </c>
      <c r="B494" s="19" t="s">
        <v>967</v>
      </c>
      <c r="C494" s="15"/>
      <c r="D494" s="2"/>
      <c r="E494" s="2"/>
      <c r="F494" s="2">
        <v>3.87</v>
      </c>
      <c r="G494" s="2" t="s">
        <v>411</v>
      </c>
      <c r="H494" s="11">
        <v>-1</v>
      </c>
      <c r="I494">
        <v>-1</v>
      </c>
      <c r="K494" s="2"/>
      <c r="L494" s="2"/>
      <c r="M494" s="2"/>
      <c r="N494" s="25">
        <v>0</v>
      </c>
      <c r="O494" s="2">
        <v>3.9186000000000001</v>
      </c>
      <c r="P494" s="2">
        <v>3.9186000000000001</v>
      </c>
      <c r="Q494" s="2">
        <v>7.9149000000000003</v>
      </c>
      <c r="R494" s="2" t="s">
        <v>439</v>
      </c>
      <c r="S494" s="2"/>
      <c r="T494" s="25">
        <v>0</v>
      </c>
      <c r="U494" s="25"/>
      <c r="V494" s="25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O494">
        <v>6</v>
      </c>
      <c r="AP494" s="23">
        <v>0</v>
      </c>
      <c r="AQ494" s="23"/>
      <c r="AR494" s="30">
        <v>2</v>
      </c>
      <c r="AS494" s="30">
        <v>2.7713625866050808</v>
      </c>
      <c r="AT494" s="30">
        <v>0.76905311778290997</v>
      </c>
      <c r="AU494" s="30">
        <v>3.2332563510392611</v>
      </c>
      <c r="AV494" s="30">
        <v>0.2279547249276126</v>
      </c>
      <c r="AW494" s="30">
        <v>0.31587259805211898</v>
      </c>
      <c r="AX494" s="30">
        <v>8.765464595946304E-2</v>
      </c>
      <c r="AY494" s="30">
        <v>0.36851803106080561</v>
      </c>
      <c r="AZ494" s="27">
        <v>1.1000000000000001</v>
      </c>
      <c r="BA494" s="27">
        <v>3.44</v>
      </c>
      <c r="BB494" s="27">
        <v>2.34</v>
      </c>
      <c r="BC494" s="27">
        <v>2.813625866050808</v>
      </c>
      <c r="BD494">
        <v>2.8136258660508089</v>
      </c>
      <c r="BE494">
        <v>6.3665749591224019</v>
      </c>
    </row>
    <row r="495" spans="1:57" x14ac:dyDescent="0.3">
      <c r="A495" s="2" t="s">
        <v>410</v>
      </c>
      <c r="B495" s="15" t="s">
        <v>843</v>
      </c>
      <c r="C495" s="15"/>
      <c r="D495" s="2"/>
      <c r="E495" s="2"/>
      <c r="F495" s="2">
        <v>3.56</v>
      </c>
      <c r="G495" s="2" t="s">
        <v>411</v>
      </c>
      <c r="H495" s="11" t="s">
        <v>606</v>
      </c>
      <c r="I495" t="s">
        <v>678</v>
      </c>
      <c r="K495" s="2"/>
      <c r="L495" s="2"/>
      <c r="M495" s="2"/>
      <c r="N495" s="25">
        <v>2</v>
      </c>
      <c r="O495" s="2">
        <v>-1</v>
      </c>
      <c r="P495" s="2"/>
      <c r="Q495" s="2"/>
      <c r="R495" s="2"/>
      <c r="S495" s="2"/>
      <c r="T495" s="25">
        <v>5.44114334</v>
      </c>
      <c r="U495" s="25">
        <v>5.44114334</v>
      </c>
      <c r="V495" s="25">
        <v>5.44114334</v>
      </c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O495">
        <v>6</v>
      </c>
      <c r="AP495" s="23">
        <v>112.4131248985337</v>
      </c>
      <c r="AQ495" s="23">
        <v>0.106749100790779</v>
      </c>
      <c r="AR495" s="30">
        <v>2</v>
      </c>
      <c r="AS495" s="30">
        <v>2.4</v>
      </c>
      <c r="AT495" s="30">
        <v>0.4</v>
      </c>
      <c r="AU495" s="30">
        <v>0</v>
      </c>
      <c r="AV495" s="30">
        <v>0.41666666666666669</v>
      </c>
      <c r="AW495" s="30">
        <v>0.5</v>
      </c>
      <c r="AX495" s="30">
        <v>8.3333333333333343E-2</v>
      </c>
      <c r="AY495" s="30">
        <v>0</v>
      </c>
      <c r="AZ495" s="27">
        <v>1</v>
      </c>
      <c r="BA495" s="27">
        <v>3.44</v>
      </c>
      <c r="BB495" s="27">
        <v>2.44</v>
      </c>
      <c r="BC495" s="27">
        <v>2.5720000000000001</v>
      </c>
      <c r="BD495">
        <v>2.5720000000000001</v>
      </c>
      <c r="BE495">
        <v>5.8278852370000003</v>
      </c>
    </row>
    <row r="496" spans="1:57" x14ac:dyDescent="0.3">
      <c r="A496" s="2" t="s">
        <v>413</v>
      </c>
      <c r="B496" s="15" t="s">
        <v>844</v>
      </c>
      <c r="C496" s="15"/>
      <c r="D496" s="2"/>
      <c r="E496" s="2"/>
      <c r="F496" s="2">
        <v>2.86</v>
      </c>
      <c r="G496" s="2" t="s">
        <v>412</v>
      </c>
      <c r="H496" s="11">
        <v>-1</v>
      </c>
      <c r="I496">
        <v>-1</v>
      </c>
      <c r="K496" s="2"/>
      <c r="L496" s="2"/>
      <c r="M496" s="2"/>
      <c r="N496" s="25">
        <v>0</v>
      </c>
      <c r="O496" s="2">
        <v>3.91</v>
      </c>
      <c r="P496" s="2">
        <v>3.91</v>
      </c>
      <c r="Q496" s="2">
        <v>18.495999999999999</v>
      </c>
      <c r="R496" s="2" t="s">
        <v>439</v>
      </c>
      <c r="S496" s="2"/>
      <c r="T496" s="25">
        <v>0</v>
      </c>
      <c r="U496" s="25"/>
      <c r="V496" s="25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O496">
        <v>22</v>
      </c>
      <c r="AP496" s="23">
        <v>0</v>
      </c>
      <c r="AQ496" s="23"/>
      <c r="AR496" s="30">
        <v>2</v>
      </c>
      <c r="AS496" s="30">
        <v>3.052631578947369</v>
      </c>
      <c r="AT496" s="30">
        <v>1.8947368421052631</v>
      </c>
      <c r="AU496" s="30">
        <v>3.6842105263157889</v>
      </c>
      <c r="AV496" s="30">
        <v>0.18811881188118809</v>
      </c>
      <c r="AW496" s="30">
        <v>0.28712871287128722</v>
      </c>
      <c r="AX496" s="30">
        <v>0.17821782178217821</v>
      </c>
      <c r="AY496" s="30">
        <v>0.34653465346534651</v>
      </c>
      <c r="AZ496" s="27">
        <v>0.95</v>
      </c>
      <c r="BA496" s="27">
        <v>3.44</v>
      </c>
      <c r="BB496" s="27">
        <v>2.4900000000000002</v>
      </c>
      <c r="BC496" s="27">
        <v>2.7347368421052631</v>
      </c>
      <c r="BD496">
        <v>2.7347368421052631</v>
      </c>
      <c r="BE496">
        <v>6.1677369702631566</v>
      </c>
    </row>
    <row r="497" spans="1:57" x14ac:dyDescent="0.3">
      <c r="A497" s="2" t="s">
        <v>414</v>
      </c>
      <c r="B497" s="15" t="s">
        <v>845</v>
      </c>
      <c r="C497" s="15"/>
      <c r="D497" s="2"/>
      <c r="E497" s="2"/>
      <c r="F497" s="2">
        <v>2.58</v>
      </c>
      <c r="G497" s="2" t="s">
        <v>412</v>
      </c>
      <c r="H497" s="11">
        <v>-1</v>
      </c>
      <c r="I497">
        <v>-1</v>
      </c>
      <c r="K497" s="2"/>
      <c r="L497" s="2"/>
      <c r="M497" s="2"/>
      <c r="N497" s="25">
        <v>0</v>
      </c>
      <c r="O497" s="2">
        <v>3.9119999999999999</v>
      </c>
      <c r="P497" s="2">
        <v>3.9119999999999999</v>
      </c>
      <c r="Q497" s="2">
        <v>18.582000000000001</v>
      </c>
      <c r="R497" s="2" t="s">
        <v>439</v>
      </c>
      <c r="S497" s="2"/>
      <c r="T497" s="25">
        <v>0</v>
      </c>
      <c r="U497" s="25"/>
      <c r="V497" s="25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O497">
        <v>22</v>
      </c>
      <c r="AP497" s="23">
        <v>0</v>
      </c>
      <c r="AQ497" s="23"/>
      <c r="AR497" s="30">
        <v>2</v>
      </c>
      <c r="AS497" s="30">
        <v>3.1578947368421049</v>
      </c>
      <c r="AT497" s="30">
        <v>2.4210526315789469</v>
      </c>
      <c r="AU497" s="30">
        <v>4.4210526315789478</v>
      </c>
      <c r="AV497" s="30">
        <v>0.16666666666666671</v>
      </c>
      <c r="AW497" s="30">
        <v>0.26315789473684209</v>
      </c>
      <c r="AX497" s="30">
        <v>0.2017543859649123</v>
      </c>
      <c r="AY497" s="30">
        <v>0.36842105263157898</v>
      </c>
      <c r="AZ497" s="27">
        <v>0.95</v>
      </c>
      <c r="BA497" s="27">
        <v>3.44</v>
      </c>
      <c r="BB497" s="27">
        <v>2.4900000000000002</v>
      </c>
      <c r="BC497" s="27">
        <v>2.8073684210526308</v>
      </c>
      <c r="BD497">
        <v>2.8073684210526308</v>
      </c>
      <c r="BE497">
        <v>6.2210650663157896</v>
      </c>
    </row>
    <row r="498" spans="1:57" x14ac:dyDescent="0.3">
      <c r="A498" s="2" t="s">
        <v>415</v>
      </c>
      <c r="B498" s="15" t="s">
        <v>846</v>
      </c>
      <c r="C498" s="15"/>
      <c r="D498" s="2"/>
      <c r="E498" s="2"/>
      <c r="F498" s="2">
        <v>2.57</v>
      </c>
      <c r="G498" s="2" t="s">
        <v>412</v>
      </c>
      <c r="H498" s="11">
        <v>-1</v>
      </c>
      <c r="I498">
        <v>-1</v>
      </c>
      <c r="K498" s="2"/>
      <c r="L498" s="2"/>
      <c r="M498" s="2"/>
      <c r="N498" s="25">
        <v>0</v>
      </c>
      <c r="O498" s="2">
        <v>3.9607600000000001</v>
      </c>
      <c r="P498" s="2">
        <v>3.9607600000000001</v>
      </c>
      <c r="Q498" s="2">
        <v>18.789100000000001</v>
      </c>
      <c r="R498" s="2" t="s">
        <v>439</v>
      </c>
      <c r="S498" s="2"/>
      <c r="T498" s="25">
        <v>0</v>
      </c>
      <c r="U498" s="25"/>
      <c r="V498" s="25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O498">
        <v>22</v>
      </c>
      <c r="AP498" s="23">
        <v>0</v>
      </c>
      <c r="AQ498" s="23"/>
      <c r="AR498" s="30">
        <v>2</v>
      </c>
      <c r="AS498" s="30">
        <v>3.052631578947369</v>
      </c>
      <c r="AT498" s="30">
        <v>1.8947368421052631</v>
      </c>
      <c r="AU498" s="30">
        <v>3.6842105263157889</v>
      </c>
      <c r="AV498" s="30">
        <v>0.18811881188118809</v>
      </c>
      <c r="AW498" s="30">
        <v>0.28712871287128722</v>
      </c>
      <c r="AX498" s="30">
        <v>0.17821782178217821</v>
      </c>
      <c r="AY498" s="30">
        <v>0.34653465346534651</v>
      </c>
      <c r="AZ498" s="27">
        <v>0.89</v>
      </c>
      <c r="BA498" s="27">
        <v>3.44</v>
      </c>
      <c r="BB498" s="27">
        <v>2.5499999999999998</v>
      </c>
      <c r="BC498" s="27">
        <v>2.7284210526315791</v>
      </c>
      <c r="BD498">
        <v>2.7284210526315791</v>
      </c>
      <c r="BE498">
        <v>6.1471768202631578</v>
      </c>
    </row>
    <row r="499" spans="1:57" x14ac:dyDescent="0.3">
      <c r="A499" s="2" t="s">
        <v>416</v>
      </c>
      <c r="B499" s="15" t="s">
        <v>847</v>
      </c>
      <c r="C499" s="15"/>
      <c r="D499" s="2"/>
      <c r="E499" s="2"/>
      <c r="F499" s="2">
        <v>2.6</v>
      </c>
      <c r="G499" s="2" t="s">
        <v>412</v>
      </c>
      <c r="H499" s="11">
        <v>-1</v>
      </c>
      <c r="I499">
        <v>-1</v>
      </c>
      <c r="K499" s="2"/>
      <c r="L499" s="2"/>
      <c r="M499" s="2"/>
      <c r="N499" s="25">
        <v>0</v>
      </c>
      <c r="O499" s="2">
        <v>3.9350499999999999</v>
      </c>
      <c r="P499" s="2">
        <v>3.9350499999999999</v>
      </c>
      <c r="Q499" s="2">
        <v>18.790900000000001</v>
      </c>
      <c r="R499" s="2" t="s">
        <v>439</v>
      </c>
      <c r="S499" s="2"/>
      <c r="T499" s="25">
        <v>0</v>
      </c>
      <c r="U499" s="25"/>
      <c r="V499" s="25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O499">
        <v>22</v>
      </c>
      <c r="AP499" s="23">
        <v>0</v>
      </c>
      <c r="AQ499" s="23"/>
      <c r="AR499" s="30">
        <v>2</v>
      </c>
      <c r="AS499" s="30">
        <v>3.1578947368421049</v>
      </c>
      <c r="AT499" s="30">
        <v>2.4210526315789469</v>
      </c>
      <c r="AU499" s="30">
        <v>4.4210526315789478</v>
      </c>
      <c r="AV499" s="30">
        <v>0.16666666666666671</v>
      </c>
      <c r="AW499" s="30">
        <v>0.26315789473684209</v>
      </c>
      <c r="AX499" s="30">
        <v>0.2017543859649123</v>
      </c>
      <c r="AY499" s="30">
        <v>0.36842105263157898</v>
      </c>
      <c r="AZ499" s="27">
        <v>0.89</v>
      </c>
      <c r="BA499" s="27">
        <v>3.44</v>
      </c>
      <c r="BB499" s="27">
        <v>2.5499999999999998</v>
      </c>
      <c r="BC499" s="27">
        <v>2.804210526315789</v>
      </c>
      <c r="BD499">
        <v>2.804210526315789</v>
      </c>
      <c r="BE499">
        <v>6.2107849913157898</v>
      </c>
    </row>
    <row r="500" spans="1:57" x14ac:dyDescent="0.3">
      <c r="A500" s="2" t="s">
        <v>417</v>
      </c>
      <c r="B500" s="15" t="s">
        <v>848</v>
      </c>
      <c r="C500" s="15"/>
      <c r="D500" s="2"/>
      <c r="E500" s="2"/>
      <c r="F500" s="2">
        <v>2.57</v>
      </c>
      <c r="G500" s="2" t="s">
        <v>412</v>
      </c>
      <c r="H500" s="11">
        <v>-1</v>
      </c>
      <c r="I500">
        <v>-1</v>
      </c>
      <c r="K500" s="2"/>
      <c r="L500" s="2"/>
      <c r="M500" s="2"/>
      <c r="N500" s="25">
        <v>0</v>
      </c>
      <c r="O500" s="2">
        <v>3.8856000000000002</v>
      </c>
      <c r="P500" s="2">
        <v>3.8856000000000002</v>
      </c>
      <c r="Q500" s="2">
        <v>18.356999999999999</v>
      </c>
      <c r="R500" s="2" t="s">
        <v>439</v>
      </c>
      <c r="S500" s="2"/>
      <c r="T500" s="25">
        <v>0</v>
      </c>
      <c r="U500" s="25"/>
      <c r="V500" s="25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O500">
        <v>22</v>
      </c>
      <c r="AP500" s="23">
        <v>0</v>
      </c>
      <c r="AQ500" s="23"/>
      <c r="AR500" s="30">
        <v>2</v>
      </c>
      <c r="AS500" s="30">
        <v>3.2105263157894739</v>
      </c>
      <c r="AT500" s="30">
        <v>2.3684210526315792</v>
      </c>
      <c r="AU500" s="30">
        <v>3.6842105263157889</v>
      </c>
      <c r="AV500" s="30">
        <v>0.17757009345794389</v>
      </c>
      <c r="AW500" s="30">
        <v>0.28504672897196259</v>
      </c>
      <c r="AX500" s="30">
        <v>0.2102803738317757</v>
      </c>
      <c r="AY500" s="30">
        <v>0.32710280373831768</v>
      </c>
      <c r="AZ500" s="27">
        <v>0.95</v>
      </c>
      <c r="BA500" s="27">
        <v>3.44</v>
      </c>
      <c r="BB500" s="27">
        <v>2.4900000000000002</v>
      </c>
      <c r="BC500" s="27">
        <v>2.7931578947368418</v>
      </c>
      <c r="BD500">
        <v>2.7931578947368418</v>
      </c>
      <c r="BE500">
        <v>6.207524303947368</v>
      </c>
    </row>
    <row r="501" spans="1:57" x14ac:dyDescent="0.3">
      <c r="A501" s="2" t="s">
        <v>418</v>
      </c>
      <c r="B501" s="15" t="s">
        <v>849</v>
      </c>
      <c r="C501" s="15"/>
      <c r="D501" s="2"/>
      <c r="E501" s="2"/>
      <c r="F501" s="2">
        <v>2.5</v>
      </c>
      <c r="G501" s="2" t="s">
        <v>412</v>
      </c>
      <c r="H501" s="11">
        <v>-1</v>
      </c>
      <c r="I501">
        <v>-1</v>
      </c>
      <c r="K501" s="2"/>
      <c r="L501" s="2"/>
      <c r="M501" s="2"/>
      <c r="N501" s="25">
        <v>0</v>
      </c>
      <c r="O501" s="2">
        <v>3.9121999999999999</v>
      </c>
      <c r="P501" s="2">
        <v>3.9121999999999999</v>
      </c>
      <c r="Q501" s="2">
        <v>18.724299999999999</v>
      </c>
      <c r="R501" s="2" t="s">
        <v>439</v>
      </c>
      <c r="S501" s="2"/>
      <c r="T501" s="25">
        <v>0</v>
      </c>
      <c r="U501" s="25"/>
      <c r="V501" s="25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O501">
        <v>22</v>
      </c>
      <c r="AP501" s="23">
        <v>0</v>
      </c>
      <c r="AQ501" s="23"/>
      <c r="AR501" s="30">
        <v>2</v>
      </c>
      <c r="AS501" s="30">
        <v>3.2105263157894739</v>
      </c>
      <c r="AT501" s="30">
        <v>2.3684210526315792</v>
      </c>
      <c r="AU501" s="30">
        <v>3.6842105263157889</v>
      </c>
      <c r="AV501" s="30">
        <v>0.17757009345794389</v>
      </c>
      <c r="AW501" s="30">
        <v>0.28504672897196259</v>
      </c>
      <c r="AX501" s="30">
        <v>0.2102803738317757</v>
      </c>
      <c r="AY501" s="30">
        <v>0.32710280373831768</v>
      </c>
      <c r="AZ501" s="27">
        <v>0.89</v>
      </c>
      <c r="BA501" s="27">
        <v>3.44</v>
      </c>
      <c r="BB501" s="27">
        <v>2.5499999999999998</v>
      </c>
      <c r="BC501" s="27">
        <v>2.79</v>
      </c>
      <c r="BD501">
        <v>2.79</v>
      </c>
      <c r="BE501">
        <v>6.1972442289473681</v>
      </c>
    </row>
    <row r="502" spans="1:57" x14ac:dyDescent="0.3">
      <c r="A502" s="2" t="s">
        <v>419</v>
      </c>
      <c r="B502" s="15" t="s">
        <v>850</v>
      </c>
      <c r="C502" s="15"/>
      <c r="D502" s="2"/>
      <c r="E502" s="2"/>
      <c r="F502" s="2">
        <v>2.6</v>
      </c>
      <c r="G502" s="2" t="s">
        <v>412</v>
      </c>
      <c r="H502" s="11">
        <v>-1</v>
      </c>
      <c r="I502">
        <v>-1</v>
      </c>
      <c r="K502" s="2"/>
      <c r="L502" s="2"/>
      <c r="M502" s="2"/>
      <c r="N502" s="25">
        <v>0</v>
      </c>
      <c r="O502" s="2">
        <v>3.8752</v>
      </c>
      <c r="P502" s="2">
        <v>3.8752</v>
      </c>
      <c r="Q502" s="2">
        <v>18.687000000000001</v>
      </c>
      <c r="R502" s="2" t="s">
        <v>439</v>
      </c>
      <c r="S502" s="2"/>
      <c r="T502" s="25">
        <v>0</v>
      </c>
      <c r="U502" s="25"/>
      <c r="V502" s="25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O502">
        <v>22</v>
      </c>
      <c r="AP502" s="23">
        <v>0</v>
      </c>
      <c r="AQ502" s="23"/>
      <c r="AR502" s="30">
        <v>2</v>
      </c>
      <c r="AS502" s="30">
        <v>3.3157894736842111</v>
      </c>
      <c r="AT502" s="30">
        <v>2.8947368421052628</v>
      </c>
      <c r="AU502" s="30">
        <v>4.4210526315789478</v>
      </c>
      <c r="AV502" s="30">
        <v>0.1583333333333333</v>
      </c>
      <c r="AW502" s="30">
        <v>0.26250000000000001</v>
      </c>
      <c r="AX502" s="30">
        <v>0.22916666666666671</v>
      </c>
      <c r="AY502" s="30">
        <v>0.35</v>
      </c>
      <c r="AZ502" s="27">
        <v>1.5</v>
      </c>
      <c r="BA502" s="27">
        <v>3.44</v>
      </c>
      <c r="BB502" s="27">
        <v>1.94</v>
      </c>
      <c r="BC502" s="27">
        <v>2.86578947368421</v>
      </c>
      <c r="BD502">
        <v>2.8657894736842109</v>
      </c>
      <c r="BE502">
        <v>6.2608524000000001</v>
      </c>
    </row>
    <row r="503" spans="1:57" x14ac:dyDescent="0.3">
      <c r="A503" s="2" t="s">
        <v>426</v>
      </c>
      <c r="B503" s="15" t="s">
        <v>851</v>
      </c>
      <c r="C503" s="15"/>
      <c r="D503" s="2"/>
      <c r="E503" s="2"/>
      <c r="F503" s="2">
        <v>2.82</v>
      </c>
      <c r="G503" s="2" t="s">
        <v>412</v>
      </c>
      <c r="H503" s="11">
        <v>-1</v>
      </c>
      <c r="I503">
        <v>-1</v>
      </c>
      <c r="K503" s="2"/>
      <c r="L503" s="2"/>
      <c r="M503" s="2"/>
      <c r="N503" s="25">
        <v>0</v>
      </c>
      <c r="O503" s="2">
        <v>3.9108999999999998</v>
      </c>
      <c r="P503" s="2">
        <v>3.9108999999999998</v>
      </c>
      <c r="Q503" s="2">
        <v>18.454999999999998</v>
      </c>
      <c r="R503" s="2" t="s">
        <v>439</v>
      </c>
      <c r="S503" s="2"/>
      <c r="T503" s="25">
        <v>0</v>
      </c>
      <c r="U503" s="25"/>
      <c r="V503" s="25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O503">
        <v>22</v>
      </c>
      <c r="AP503" s="23">
        <v>0</v>
      </c>
      <c r="AQ503" s="23"/>
      <c r="AR503" s="30">
        <v>1.8947368421052631</v>
      </c>
      <c r="AS503" s="30">
        <v>3.052631578947369</v>
      </c>
      <c r="AT503" s="30">
        <v>2</v>
      </c>
      <c r="AU503" s="30">
        <v>2.2105263157894739</v>
      </c>
      <c r="AV503" s="30">
        <v>0.2068965517241379</v>
      </c>
      <c r="AW503" s="30">
        <v>0.33333333333333343</v>
      </c>
      <c r="AX503" s="30">
        <v>0.21839080459770119</v>
      </c>
      <c r="AY503" s="30">
        <v>0.2413793103448276</v>
      </c>
      <c r="AZ503" s="27">
        <v>0.95</v>
      </c>
      <c r="BA503" s="27">
        <v>3.44</v>
      </c>
      <c r="BB503" s="27">
        <v>2.4900000000000002</v>
      </c>
      <c r="BC503" s="27">
        <v>2.7452631578947368</v>
      </c>
      <c r="BD503">
        <v>2.7452631578947368</v>
      </c>
      <c r="BE503">
        <v>6.1573983386842102</v>
      </c>
    </row>
    <row r="504" spans="1:57" x14ac:dyDescent="0.3">
      <c r="A504" s="2" t="s">
        <v>420</v>
      </c>
      <c r="B504" s="15" t="s">
        <v>852</v>
      </c>
      <c r="C504" s="15"/>
      <c r="D504" s="2"/>
      <c r="E504" s="2"/>
      <c r="F504" s="2">
        <v>2.59</v>
      </c>
      <c r="G504" s="2" t="s">
        <v>412</v>
      </c>
      <c r="H504" s="11">
        <v>-1</v>
      </c>
      <c r="I504">
        <v>-1</v>
      </c>
      <c r="K504" s="2"/>
      <c r="L504" s="2"/>
      <c r="M504" s="2"/>
      <c r="N504" s="25">
        <v>0</v>
      </c>
      <c r="O504" s="2">
        <v>3.91</v>
      </c>
      <c r="P504" s="2">
        <v>3.91</v>
      </c>
      <c r="Q504" s="2">
        <v>18.651</v>
      </c>
      <c r="R504" s="2" t="s">
        <v>439</v>
      </c>
      <c r="S504" s="2"/>
      <c r="T504" s="25">
        <v>0</v>
      </c>
      <c r="U504" s="25"/>
      <c r="V504" s="25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O504">
        <v>22</v>
      </c>
      <c r="AP504" s="23">
        <v>0</v>
      </c>
      <c r="AQ504" s="23"/>
      <c r="AR504" s="30">
        <v>1.8947368421052631</v>
      </c>
      <c r="AS504" s="30">
        <v>3.1578947368421049</v>
      </c>
      <c r="AT504" s="30">
        <v>2.5263157894736841</v>
      </c>
      <c r="AU504" s="30">
        <v>2.947368421052631</v>
      </c>
      <c r="AV504" s="30">
        <v>0.18</v>
      </c>
      <c r="AW504" s="30">
        <v>0.3</v>
      </c>
      <c r="AX504" s="30">
        <v>0.24</v>
      </c>
      <c r="AY504" s="30">
        <v>0.28000000000000003</v>
      </c>
      <c r="AZ504" s="27">
        <v>0.95</v>
      </c>
      <c r="BA504" s="27">
        <v>3.44</v>
      </c>
      <c r="BB504" s="27">
        <v>2.4900000000000002</v>
      </c>
      <c r="BC504" s="27">
        <v>2.817894736842105</v>
      </c>
      <c r="BD504">
        <v>2.817894736842105</v>
      </c>
      <c r="BE504">
        <v>6.2107264347368423</v>
      </c>
    </row>
    <row r="505" spans="1:57" x14ac:dyDescent="0.3">
      <c r="A505" s="2" t="s">
        <v>421</v>
      </c>
      <c r="B505" s="15" t="s">
        <v>853</v>
      </c>
      <c r="C505" s="15"/>
      <c r="D505" s="2"/>
      <c r="E505" s="2"/>
      <c r="F505" s="2">
        <v>2.66</v>
      </c>
      <c r="G505" s="2" t="s">
        <v>412</v>
      </c>
      <c r="H505" s="11">
        <v>-1</v>
      </c>
      <c r="I505">
        <v>-1</v>
      </c>
      <c r="K505" s="2"/>
      <c r="L505" s="2"/>
      <c r="M505" s="2"/>
      <c r="N505" s="25">
        <v>0</v>
      </c>
      <c r="O505" s="2">
        <v>3.9683000000000002</v>
      </c>
      <c r="P505" s="2">
        <v>3.9683000000000002</v>
      </c>
      <c r="Q505" s="2">
        <v>18.798999999999999</v>
      </c>
      <c r="R505" s="2" t="s">
        <v>439</v>
      </c>
      <c r="S505" s="2"/>
      <c r="T505" s="25">
        <v>0</v>
      </c>
      <c r="U505" s="25"/>
      <c r="V505" s="25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O505">
        <v>22</v>
      </c>
      <c r="AP505" s="23">
        <v>0</v>
      </c>
      <c r="AQ505" s="23"/>
      <c r="AR505" s="30">
        <v>1.8947368421052631</v>
      </c>
      <c r="AS505" s="30">
        <v>3.052631578947369</v>
      </c>
      <c r="AT505" s="30">
        <v>2</v>
      </c>
      <c r="AU505" s="30">
        <v>2.2105263157894739</v>
      </c>
      <c r="AV505" s="30">
        <v>0.2068965517241379</v>
      </c>
      <c r="AW505" s="30">
        <v>0.33333333333333343</v>
      </c>
      <c r="AX505" s="30">
        <v>0.21839080459770119</v>
      </c>
      <c r="AY505" s="30">
        <v>0.2413793103448276</v>
      </c>
      <c r="AZ505" s="27">
        <v>0.89</v>
      </c>
      <c r="BA505" s="27">
        <v>3.44</v>
      </c>
      <c r="BB505" s="27">
        <v>2.5499999999999998</v>
      </c>
      <c r="BC505" s="27">
        <v>2.7389473684210519</v>
      </c>
      <c r="BD505">
        <v>2.7389473684210519</v>
      </c>
      <c r="BE505">
        <v>6.1368381886842096</v>
      </c>
    </row>
    <row r="506" spans="1:57" x14ac:dyDescent="0.3">
      <c r="A506" s="2" t="s">
        <v>422</v>
      </c>
      <c r="B506" s="15" t="s">
        <v>854</v>
      </c>
      <c r="C506" s="15"/>
      <c r="D506" s="2"/>
      <c r="E506" s="2"/>
      <c r="F506" s="2">
        <v>2.56</v>
      </c>
      <c r="G506" s="2" t="s">
        <v>412</v>
      </c>
      <c r="H506" s="11">
        <v>-1</v>
      </c>
      <c r="I506">
        <v>-1</v>
      </c>
      <c r="K506" s="2"/>
      <c r="L506" s="2"/>
      <c r="M506" s="2"/>
      <c r="N506" s="25">
        <v>0</v>
      </c>
      <c r="O506" s="2">
        <v>3.9487999999999999</v>
      </c>
      <c r="P506" s="2">
        <v>3.9487999999999999</v>
      </c>
      <c r="Q506" s="2">
        <v>18.829999999999998</v>
      </c>
      <c r="R506" s="2" t="s">
        <v>439</v>
      </c>
      <c r="S506" s="2"/>
      <c r="T506" s="25">
        <v>0</v>
      </c>
      <c r="U506" s="25"/>
      <c r="V506" s="25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O506">
        <v>22</v>
      </c>
      <c r="AP506" s="23">
        <v>0</v>
      </c>
      <c r="AQ506" s="23"/>
      <c r="AR506" s="30">
        <v>1.8947368421052631</v>
      </c>
      <c r="AS506" s="30">
        <v>3.1578947368421049</v>
      </c>
      <c r="AT506" s="30">
        <v>2.5263157894736841</v>
      </c>
      <c r="AU506" s="30">
        <v>2.947368421052631</v>
      </c>
      <c r="AV506" s="30">
        <v>0.18</v>
      </c>
      <c r="AW506" s="30">
        <v>0.3</v>
      </c>
      <c r="AX506" s="30">
        <v>0.24</v>
      </c>
      <c r="AY506" s="30">
        <v>0.28000000000000003</v>
      </c>
      <c r="AZ506" s="27">
        <v>0.89</v>
      </c>
      <c r="BA506" s="27">
        <v>3.44</v>
      </c>
      <c r="BB506" s="27">
        <v>2.5499999999999998</v>
      </c>
      <c r="BC506" s="27">
        <v>2.8147368421052632</v>
      </c>
      <c r="BD506">
        <v>2.8147368421052632</v>
      </c>
      <c r="BE506">
        <v>6.2004463597368424</v>
      </c>
    </row>
    <row r="507" spans="1:57" x14ac:dyDescent="0.3">
      <c r="A507" s="2" t="s">
        <v>423</v>
      </c>
      <c r="B507" s="15" t="s">
        <v>855</v>
      </c>
      <c r="C507" s="15"/>
      <c r="D507" s="2"/>
      <c r="E507" s="2"/>
      <c r="F507" s="2">
        <v>2.5099999999999998</v>
      </c>
      <c r="G507" s="2" t="s">
        <v>412</v>
      </c>
      <c r="H507" s="11">
        <v>-1</v>
      </c>
      <c r="I507">
        <v>-1</v>
      </c>
      <c r="K507" s="2"/>
      <c r="L507" s="2"/>
      <c r="M507" s="2"/>
      <c r="N507" s="25">
        <v>0</v>
      </c>
      <c r="O507" s="2">
        <v>3.8788399999999998</v>
      </c>
      <c r="P507" s="2">
        <v>3.8788399999999998</v>
      </c>
      <c r="Q507" s="2">
        <v>18.3658</v>
      </c>
      <c r="R507" s="2" t="s">
        <v>439</v>
      </c>
      <c r="S507" s="2"/>
      <c r="T507" s="25">
        <v>0</v>
      </c>
      <c r="U507" s="25"/>
      <c r="V507" s="25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O507">
        <v>22</v>
      </c>
      <c r="AP507" s="23">
        <v>0</v>
      </c>
      <c r="AQ507" s="23"/>
      <c r="AR507" s="30">
        <v>1.9473684210526321</v>
      </c>
      <c r="AS507" s="30">
        <v>3.2105263157894739</v>
      </c>
      <c r="AT507" s="30">
        <v>2.4210526315789469</v>
      </c>
      <c r="AU507" s="30">
        <v>2.947368421052631</v>
      </c>
      <c r="AV507" s="30">
        <v>0.185</v>
      </c>
      <c r="AW507" s="30">
        <v>0.30499999999999999</v>
      </c>
      <c r="AX507" s="30">
        <v>0.23</v>
      </c>
      <c r="AY507" s="30">
        <v>0.28000000000000003</v>
      </c>
      <c r="AZ507" s="27">
        <v>0.95</v>
      </c>
      <c r="BA507" s="27">
        <v>3.44</v>
      </c>
      <c r="BB507" s="27">
        <v>2.4900000000000002</v>
      </c>
      <c r="BC507" s="27">
        <v>2.798421052631578</v>
      </c>
      <c r="BD507">
        <v>2.7984210526315789</v>
      </c>
      <c r="BE507">
        <v>6.2023549881578939</v>
      </c>
    </row>
    <row r="508" spans="1:57" x14ac:dyDescent="0.3">
      <c r="A508" s="2" t="s">
        <v>424</v>
      </c>
      <c r="B508" s="15" t="s">
        <v>856</v>
      </c>
      <c r="C508" s="15"/>
      <c r="D508" s="2"/>
      <c r="E508" s="2"/>
      <c r="F508" s="2">
        <v>2.48</v>
      </c>
      <c r="G508" s="2" t="s">
        <v>412</v>
      </c>
      <c r="H508" s="11">
        <v>-1</v>
      </c>
      <c r="I508">
        <v>-1</v>
      </c>
      <c r="K508" s="2"/>
      <c r="L508" s="2"/>
      <c r="M508" s="2"/>
      <c r="N508" s="25">
        <v>0</v>
      </c>
      <c r="O508" s="2">
        <v>3.9116</v>
      </c>
      <c r="P508" s="2">
        <v>3.9116</v>
      </c>
      <c r="Q508" s="2">
        <v>18.6922</v>
      </c>
      <c r="R508" s="2" t="s">
        <v>439</v>
      </c>
      <c r="S508" s="2"/>
      <c r="T508" s="25">
        <v>0</v>
      </c>
      <c r="U508" s="25"/>
      <c r="V508" s="25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O508">
        <v>22</v>
      </c>
      <c r="AP508" s="23">
        <v>0</v>
      </c>
      <c r="AQ508" s="23"/>
      <c r="AR508" s="30">
        <v>1.9473684210526321</v>
      </c>
      <c r="AS508" s="30">
        <v>3.2105263157894739</v>
      </c>
      <c r="AT508" s="30">
        <v>2.4210526315789469</v>
      </c>
      <c r="AU508" s="30">
        <v>2.947368421052631</v>
      </c>
      <c r="AV508" s="30">
        <v>0.185</v>
      </c>
      <c r="AW508" s="30">
        <v>0.30499999999999999</v>
      </c>
      <c r="AX508" s="30">
        <v>0.23</v>
      </c>
      <c r="AY508" s="30">
        <v>0.28000000000000003</v>
      </c>
      <c r="AZ508" s="27">
        <v>0.89</v>
      </c>
      <c r="BA508" s="27">
        <v>3.44</v>
      </c>
      <c r="BB508" s="27">
        <v>2.5499999999999998</v>
      </c>
      <c r="BC508" s="27">
        <v>2.7952631578947358</v>
      </c>
      <c r="BD508">
        <v>2.7952631578947371</v>
      </c>
      <c r="BE508">
        <v>6.1920749131578949</v>
      </c>
    </row>
    <row r="509" spans="1:57" x14ac:dyDescent="0.3">
      <c r="A509" s="2" t="s">
        <v>425</v>
      </c>
      <c r="B509" s="15" t="s">
        <v>857</v>
      </c>
      <c r="C509" s="15"/>
      <c r="D509" s="2"/>
      <c r="E509" s="2"/>
      <c r="F509" s="2">
        <v>2.5299999999999998</v>
      </c>
      <c r="G509" s="2" t="s">
        <v>412</v>
      </c>
      <c r="H509" s="11">
        <v>-1</v>
      </c>
      <c r="I509">
        <v>-1</v>
      </c>
      <c r="K509" s="2"/>
      <c r="L509" s="2"/>
      <c r="M509" s="2"/>
      <c r="N509" s="25">
        <v>0</v>
      </c>
      <c r="O509" s="2">
        <v>3.8759000000000001</v>
      </c>
      <c r="P509" s="2">
        <v>3.8759000000000001</v>
      </c>
      <c r="Q509" s="2">
        <v>18.463000000000001</v>
      </c>
      <c r="R509" s="2" t="s">
        <v>439</v>
      </c>
      <c r="S509" s="2"/>
      <c r="T509" s="25">
        <v>0</v>
      </c>
      <c r="U509" s="25"/>
      <c r="V509" s="25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O509">
        <v>22</v>
      </c>
      <c r="AP509" s="23">
        <v>0</v>
      </c>
      <c r="AQ509" s="23"/>
      <c r="AR509" s="30">
        <v>1.9473684210526321</v>
      </c>
      <c r="AS509" s="30">
        <v>3.3157894736842111</v>
      </c>
      <c r="AT509" s="30">
        <v>2.947368421052631</v>
      </c>
      <c r="AU509" s="30">
        <v>3.6842105263157889</v>
      </c>
      <c r="AV509" s="30">
        <v>0.16371681415929201</v>
      </c>
      <c r="AW509" s="30">
        <v>0.27876106194690259</v>
      </c>
      <c r="AX509" s="30">
        <v>0.247787610619469</v>
      </c>
      <c r="AY509" s="30">
        <v>0.30973451327433632</v>
      </c>
      <c r="AZ509" s="27">
        <v>1.54</v>
      </c>
      <c r="BA509" s="27">
        <v>3.44</v>
      </c>
      <c r="BB509" s="27">
        <v>1.9</v>
      </c>
      <c r="BC509" s="27">
        <v>2.8710526315789471</v>
      </c>
      <c r="BD509">
        <v>2.871052631578948</v>
      </c>
      <c r="BE509">
        <v>6.255683084210526</v>
      </c>
    </row>
    <row r="510" spans="1:57" x14ac:dyDescent="0.3">
      <c r="A510" s="2" t="s">
        <v>63</v>
      </c>
      <c r="B510" s="15" t="s">
        <v>777</v>
      </c>
      <c r="C510" s="15"/>
      <c r="D510" s="2"/>
      <c r="E510" s="2"/>
      <c r="F510" s="2">
        <v>3.45</v>
      </c>
      <c r="G510" s="2" t="s">
        <v>432</v>
      </c>
      <c r="H510" s="11">
        <v>-1</v>
      </c>
      <c r="I510">
        <v>-1</v>
      </c>
      <c r="K510" s="2"/>
      <c r="L510" s="2"/>
      <c r="M510" s="2"/>
      <c r="N510" s="25">
        <v>0</v>
      </c>
      <c r="O510" s="2">
        <v>3.8531</v>
      </c>
      <c r="P510" s="2">
        <v>3.8531</v>
      </c>
      <c r="Q510" s="2">
        <v>16.2151</v>
      </c>
      <c r="R510" s="2" t="s">
        <v>1141</v>
      </c>
      <c r="S510" s="2"/>
      <c r="T510" s="25">
        <v>0</v>
      </c>
      <c r="U510" s="25"/>
      <c r="V510" s="25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O510">
        <v>20</v>
      </c>
      <c r="AP510" s="23">
        <v>0</v>
      </c>
      <c r="AQ510" s="23"/>
      <c r="AR510" s="30">
        <v>1.75</v>
      </c>
      <c r="AS510" s="30">
        <v>2.5</v>
      </c>
      <c r="AT510" s="30">
        <v>0.75</v>
      </c>
      <c r="AU510" s="30">
        <v>0</v>
      </c>
      <c r="AV510" s="30">
        <v>0.35</v>
      </c>
      <c r="AW510" s="30">
        <v>0.5</v>
      </c>
      <c r="AX510" s="30">
        <v>0.15</v>
      </c>
      <c r="AY510" s="30">
        <v>0</v>
      </c>
      <c r="AZ510" s="27">
        <v>1</v>
      </c>
      <c r="BA510" s="27">
        <v>3.44</v>
      </c>
      <c r="BB510" s="27">
        <v>2.44</v>
      </c>
      <c r="BC510" s="27">
        <v>2.7124999999999999</v>
      </c>
      <c r="BD510">
        <v>2.7124999999999999</v>
      </c>
      <c r="BE510">
        <v>6.264025610615688</v>
      </c>
    </row>
    <row r="511" spans="1:57" x14ac:dyDescent="0.3">
      <c r="A511" s="2" t="s">
        <v>63</v>
      </c>
      <c r="B511" s="15" t="s">
        <v>777</v>
      </c>
      <c r="C511" s="15"/>
      <c r="D511" s="2" t="s">
        <v>867</v>
      </c>
      <c r="E511" s="2">
        <v>1</v>
      </c>
      <c r="F511" s="2">
        <v>3.5</v>
      </c>
      <c r="G511" s="2" t="s">
        <v>432</v>
      </c>
      <c r="H511" s="11">
        <v>-1</v>
      </c>
      <c r="I511">
        <v>-1</v>
      </c>
      <c r="K511" s="2"/>
      <c r="L511" s="2"/>
      <c r="M511" s="2"/>
      <c r="N511" s="25">
        <v>0</v>
      </c>
      <c r="O511" s="2">
        <v>3.843</v>
      </c>
      <c r="P511" s="2">
        <v>3.843</v>
      </c>
      <c r="Q511" s="2">
        <v>32.261000000000003</v>
      </c>
      <c r="R511" s="2" t="s">
        <v>1142</v>
      </c>
      <c r="S511" s="2"/>
      <c r="T511" s="25">
        <v>0</v>
      </c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O511">
        <v>20</v>
      </c>
      <c r="AP511" s="23">
        <v>0</v>
      </c>
      <c r="AR511" s="30">
        <v>1.75</v>
      </c>
      <c r="AS511" s="30">
        <v>2.5</v>
      </c>
      <c r="AT511" s="30">
        <v>0.75</v>
      </c>
      <c r="AU511" s="30">
        <v>0</v>
      </c>
      <c r="AV511" s="30">
        <v>0.35</v>
      </c>
      <c r="AW511" s="30">
        <v>0.5</v>
      </c>
      <c r="AX511" s="30">
        <v>0.15</v>
      </c>
      <c r="AY511" s="30">
        <v>0</v>
      </c>
      <c r="AZ511" s="27">
        <v>1</v>
      </c>
      <c r="BA511" s="27">
        <v>3.44</v>
      </c>
      <c r="BB511" s="27">
        <v>2.44</v>
      </c>
      <c r="BC511" s="27">
        <v>2.7124999999999999</v>
      </c>
      <c r="BD511">
        <v>2.7124999999999999</v>
      </c>
      <c r="BE511">
        <v>6.264025610615688</v>
      </c>
    </row>
    <row r="512" spans="1:57" x14ac:dyDescent="0.3">
      <c r="A512" s="2" t="s">
        <v>363</v>
      </c>
      <c r="B512" s="20" t="s">
        <v>1068</v>
      </c>
      <c r="C512" s="15"/>
      <c r="D512" s="2"/>
      <c r="E512" s="2"/>
      <c r="F512" s="2">
        <v>3.52</v>
      </c>
      <c r="G512" s="2" t="s">
        <v>432</v>
      </c>
      <c r="H512" s="11">
        <v>-1</v>
      </c>
      <c r="I512">
        <v>-1</v>
      </c>
      <c r="K512" s="2"/>
      <c r="L512" s="2"/>
      <c r="M512" s="2"/>
      <c r="N512" s="25">
        <v>0</v>
      </c>
      <c r="O512" s="2">
        <v>3.8693</v>
      </c>
      <c r="P512" s="2">
        <v>3.8693</v>
      </c>
      <c r="Q512" s="2">
        <v>16.124700000000001</v>
      </c>
      <c r="R512" s="2" t="s">
        <v>1142</v>
      </c>
      <c r="S512" s="2"/>
      <c r="T512" s="25">
        <v>0</v>
      </c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O512">
        <v>20</v>
      </c>
      <c r="AP512" s="23">
        <v>0</v>
      </c>
      <c r="AR512" s="30">
        <v>1.6086956521739131</v>
      </c>
      <c r="AS512" s="30">
        <v>1.956521739130435</v>
      </c>
      <c r="AT512" s="30">
        <v>0.52173913043478259</v>
      </c>
      <c r="AU512" s="30">
        <v>0</v>
      </c>
      <c r="AV512" s="30">
        <v>0.3936170212765957</v>
      </c>
      <c r="AW512" s="30">
        <v>0.47872340425531912</v>
      </c>
      <c r="AX512" s="30">
        <v>0.1276595744680851</v>
      </c>
      <c r="AY512" s="30">
        <v>0</v>
      </c>
      <c r="AZ512" s="27">
        <v>1</v>
      </c>
      <c r="BA512" s="27">
        <v>3.44</v>
      </c>
      <c r="BB512" s="27">
        <v>2.44</v>
      </c>
      <c r="BC512" s="27">
        <v>2.6082608695652172</v>
      </c>
      <c r="BD512">
        <v>2.6082608695652181</v>
      </c>
      <c r="BE512">
        <v>6.5043590032654777</v>
      </c>
    </row>
    <row r="513" spans="1:57" x14ac:dyDescent="0.3">
      <c r="A513" s="2" t="s">
        <v>366</v>
      </c>
      <c r="B513" s="20" t="s">
        <v>1069</v>
      </c>
      <c r="C513" s="15"/>
      <c r="D513" s="2"/>
      <c r="E513" s="2"/>
      <c r="F513" s="2">
        <v>3.58</v>
      </c>
      <c r="G513" s="2" t="s">
        <v>432</v>
      </c>
      <c r="H513" s="11">
        <v>-1</v>
      </c>
      <c r="I513">
        <v>-1</v>
      </c>
      <c r="K513" s="2"/>
      <c r="L513" s="2"/>
      <c r="M513" s="2"/>
      <c r="N513" s="25">
        <v>0</v>
      </c>
      <c r="O513" s="2">
        <v>3.8614999999999999</v>
      </c>
      <c r="P513" s="2">
        <v>3.8614999999999999</v>
      </c>
      <c r="Q513" s="2">
        <v>25.281600000000001</v>
      </c>
      <c r="R513" s="2" t="s">
        <v>1141</v>
      </c>
      <c r="S513" s="2"/>
      <c r="T513" s="25">
        <v>0</v>
      </c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O513">
        <v>20</v>
      </c>
      <c r="AP513" s="23">
        <v>0</v>
      </c>
      <c r="AR513" s="30">
        <v>1.53125</v>
      </c>
      <c r="AS513" s="30">
        <v>1.59375</v>
      </c>
      <c r="AT513" s="30">
        <v>0.375</v>
      </c>
      <c r="AU513" s="30">
        <v>0</v>
      </c>
      <c r="AV513" s="30">
        <v>0.4375</v>
      </c>
      <c r="AW513" s="30">
        <v>0.45535714285714279</v>
      </c>
      <c r="AX513" s="30">
        <v>0.1071428571428571</v>
      </c>
      <c r="AY513" s="30">
        <v>0</v>
      </c>
      <c r="AZ513" s="27">
        <v>1</v>
      </c>
      <c r="BA513" s="27">
        <v>3.44</v>
      </c>
      <c r="BB513" s="27">
        <v>2.44</v>
      </c>
      <c r="BC513" s="27">
        <v>2.5262500000000001</v>
      </c>
      <c r="BD513">
        <v>2.5262500000000001</v>
      </c>
      <c r="BE513">
        <v>6.6075924153816246</v>
      </c>
    </row>
    <row r="514" spans="1:57" x14ac:dyDescent="0.3">
      <c r="A514" s="2" t="s">
        <v>368</v>
      </c>
      <c r="B514" s="20" t="s">
        <v>1070</v>
      </c>
      <c r="C514" s="15"/>
      <c r="D514" s="2"/>
      <c r="E514" s="2"/>
      <c r="F514" s="2">
        <v>3.52</v>
      </c>
      <c r="G514" s="2" t="s">
        <v>432</v>
      </c>
      <c r="H514" s="11">
        <v>-1</v>
      </c>
      <c r="I514">
        <v>-1</v>
      </c>
      <c r="K514" s="2"/>
      <c r="L514" s="2"/>
      <c r="M514" s="2"/>
      <c r="N514" s="25">
        <v>0</v>
      </c>
      <c r="O514" s="2">
        <v>3.8675999999999999</v>
      </c>
      <c r="P514" s="2">
        <v>3.8675999999999999</v>
      </c>
      <c r="Q514" s="2">
        <v>34.564999999999998</v>
      </c>
      <c r="R514" s="2" t="s">
        <v>1143</v>
      </c>
      <c r="S514" s="2"/>
      <c r="T514" s="25">
        <v>0</v>
      </c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O514">
        <v>20</v>
      </c>
      <c r="AP514" s="23">
        <v>0</v>
      </c>
      <c r="AR514" s="30">
        <v>1.4772727272727271</v>
      </c>
      <c r="AS514" s="30">
        <v>1.3409090909090911</v>
      </c>
      <c r="AT514" s="30">
        <v>0.27272727272727271</v>
      </c>
      <c r="AU514" s="30">
        <v>0</v>
      </c>
      <c r="AV514" s="30">
        <v>0.47794117647058831</v>
      </c>
      <c r="AW514" s="30">
        <v>0.43382352941176472</v>
      </c>
      <c r="AX514" s="30">
        <v>8.8235294117647051E-2</v>
      </c>
      <c r="AY514" s="30">
        <v>0</v>
      </c>
      <c r="AZ514" s="27">
        <v>1</v>
      </c>
      <c r="BA514" s="27">
        <v>3.44</v>
      </c>
      <c r="BB514" s="27">
        <v>2.44</v>
      </c>
      <c r="BC514" s="27">
        <v>2.4690909090909088</v>
      </c>
      <c r="BD514">
        <v>2.4690909090909088</v>
      </c>
      <c r="BE514">
        <v>6.679542975341362</v>
      </c>
    </row>
    <row r="515" spans="1:57" x14ac:dyDescent="0.3">
      <c r="A515" s="2" t="s">
        <v>427</v>
      </c>
      <c r="B515" s="20" t="s">
        <v>1068</v>
      </c>
      <c r="C515" s="15"/>
      <c r="D515" s="2" t="s">
        <v>867</v>
      </c>
      <c r="E515" s="2">
        <v>1</v>
      </c>
      <c r="F515" s="2">
        <v>3.57</v>
      </c>
      <c r="G515" s="2" t="s">
        <v>432</v>
      </c>
      <c r="H515" s="11">
        <v>-1</v>
      </c>
      <c r="I515">
        <v>-1</v>
      </c>
      <c r="K515" s="2"/>
      <c r="L515" s="2"/>
      <c r="M515" s="2"/>
      <c r="N515" s="25">
        <v>0</v>
      </c>
      <c r="O515" s="2">
        <v>3.8532999999999999</v>
      </c>
      <c r="P515" s="2">
        <v>3.8532999999999999</v>
      </c>
      <c r="Q515" s="2">
        <v>31.7422</v>
      </c>
      <c r="R515" s="2" t="s">
        <v>1142</v>
      </c>
      <c r="S515" s="2"/>
      <c r="T515" s="25">
        <v>0</v>
      </c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O515">
        <v>20</v>
      </c>
      <c r="AP515" s="23">
        <v>0</v>
      </c>
      <c r="AR515" s="30">
        <v>1.6086956521739131</v>
      </c>
      <c r="AS515" s="30">
        <v>1.956521739130435</v>
      </c>
      <c r="AT515" s="30">
        <v>0.52173913043478259</v>
      </c>
      <c r="AU515" s="30">
        <v>0</v>
      </c>
      <c r="AV515" s="30">
        <v>0.3936170212765957</v>
      </c>
      <c r="AW515" s="30">
        <v>0.47872340425531912</v>
      </c>
      <c r="AX515" s="30">
        <v>0.1276595744680851</v>
      </c>
      <c r="AY515" s="30">
        <v>0</v>
      </c>
      <c r="AZ515" s="27">
        <v>1</v>
      </c>
      <c r="BA515" s="27">
        <v>3.44</v>
      </c>
      <c r="BB515" s="27">
        <v>2.44</v>
      </c>
      <c r="BC515" s="27">
        <v>2.6082608695652172</v>
      </c>
      <c r="BD515">
        <v>2.6082608695652181</v>
      </c>
      <c r="BE515">
        <v>6.5043590032654777</v>
      </c>
    </row>
    <row r="516" spans="1:57" x14ac:dyDescent="0.3">
      <c r="A516" s="2" t="s">
        <v>428</v>
      </c>
      <c r="B516" s="20" t="s">
        <v>1069</v>
      </c>
      <c r="C516" s="15"/>
      <c r="D516" s="2" t="s">
        <v>867</v>
      </c>
      <c r="E516" s="2">
        <v>1</v>
      </c>
      <c r="F516" s="2">
        <v>3.52</v>
      </c>
      <c r="G516" s="2" t="s">
        <v>432</v>
      </c>
      <c r="H516" s="11">
        <v>-1</v>
      </c>
      <c r="I516">
        <v>-1</v>
      </c>
      <c r="K516" s="2"/>
      <c r="L516" s="2"/>
      <c r="M516" s="2"/>
      <c r="N516" s="25">
        <v>0</v>
      </c>
      <c r="O516" s="2">
        <v>3.8580000000000001</v>
      </c>
      <c r="P516" s="2">
        <v>3.8580000000000001</v>
      </c>
      <c r="Q516" s="2">
        <v>23.879799999999999</v>
      </c>
      <c r="R516" s="2" t="s">
        <v>1141</v>
      </c>
      <c r="S516" s="2"/>
      <c r="T516" s="25">
        <v>0</v>
      </c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O516">
        <v>20</v>
      </c>
      <c r="AP516" s="23">
        <v>0</v>
      </c>
      <c r="AR516" s="30">
        <v>1.53125</v>
      </c>
      <c r="AS516" s="30">
        <v>1.59375</v>
      </c>
      <c r="AT516" s="30">
        <v>0.375</v>
      </c>
      <c r="AU516" s="30">
        <v>0</v>
      </c>
      <c r="AV516" s="30">
        <v>0.4375</v>
      </c>
      <c r="AW516" s="30">
        <v>0.45535714285714279</v>
      </c>
      <c r="AX516" s="30">
        <v>0.1071428571428571</v>
      </c>
      <c r="AY516" s="30">
        <v>0</v>
      </c>
      <c r="AZ516" s="27">
        <v>1</v>
      </c>
      <c r="BA516" s="27">
        <v>3.44</v>
      </c>
      <c r="BB516" s="27">
        <v>2.44</v>
      </c>
      <c r="BC516" s="27">
        <v>2.5262500000000001</v>
      </c>
      <c r="BD516">
        <v>2.5262500000000001</v>
      </c>
      <c r="BE516">
        <v>6.6075924153816246</v>
      </c>
    </row>
    <row r="517" spans="1:57" x14ac:dyDescent="0.3">
      <c r="A517" s="2" t="s">
        <v>429</v>
      </c>
      <c r="B517" s="20" t="s">
        <v>1070</v>
      </c>
      <c r="C517" s="15"/>
      <c r="D517" s="2" t="s">
        <v>867</v>
      </c>
      <c r="E517" s="2">
        <v>1</v>
      </c>
      <c r="F517" s="2">
        <v>3.59</v>
      </c>
      <c r="G517" s="2" t="s">
        <v>432</v>
      </c>
      <c r="H517" s="11">
        <v>-1</v>
      </c>
      <c r="I517">
        <v>-1</v>
      </c>
      <c r="K517" s="2"/>
      <c r="L517" s="2"/>
      <c r="M517" s="2"/>
      <c r="N517" s="25">
        <v>0</v>
      </c>
      <c r="O517" s="2">
        <v>3.8639000000000001</v>
      </c>
      <c r="P517" s="2">
        <v>3.8639000000000001</v>
      </c>
      <c r="Q517" s="2">
        <v>34.090000000000003</v>
      </c>
      <c r="R517" s="2" t="s">
        <v>1142</v>
      </c>
      <c r="S517" s="2"/>
      <c r="T517" s="25">
        <v>0</v>
      </c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O517">
        <v>20</v>
      </c>
      <c r="AP517" s="23">
        <v>0</v>
      </c>
      <c r="AR517" s="30">
        <v>1.4772727272727271</v>
      </c>
      <c r="AS517" s="30">
        <v>1.3409090909090911</v>
      </c>
      <c r="AT517" s="30">
        <v>0.27272727272727271</v>
      </c>
      <c r="AU517" s="30">
        <v>0</v>
      </c>
      <c r="AV517" s="30">
        <v>0.47794117647058831</v>
      </c>
      <c r="AW517" s="30">
        <v>0.43382352941176472</v>
      </c>
      <c r="AX517" s="30">
        <v>8.8235294117647051E-2</v>
      </c>
      <c r="AY517" s="30">
        <v>0</v>
      </c>
      <c r="AZ517" s="27">
        <v>1</v>
      </c>
      <c r="BA517" s="27">
        <v>3.44</v>
      </c>
      <c r="BB517" s="27">
        <v>2.44</v>
      </c>
      <c r="BC517" s="27">
        <v>2.4690909090909088</v>
      </c>
      <c r="BD517">
        <v>2.4690909090909088</v>
      </c>
      <c r="BE517">
        <v>6.679542975341362</v>
      </c>
    </row>
    <row r="518" spans="1:57" x14ac:dyDescent="0.3">
      <c r="A518" s="2" t="s">
        <v>430</v>
      </c>
      <c r="B518" s="20" t="s">
        <v>1068</v>
      </c>
      <c r="C518" s="15"/>
      <c r="D518" s="2" t="s">
        <v>867</v>
      </c>
      <c r="E518" s="2">
        <v>1</v>
      </c>
      <c r="F518" s="2">
        <v>3.57</v>
      </c>
      <c r="G518" s="2" t="s">
        <v>432</v>
      </c>
      <c r="H518" s="11">
        <v>-1</v>
      </c>
      <c r="I518">
        <v>-1</v>
      </c>
      <c r="K518" s="2"/>
      <c r="L518" s="2"/>
      <c r="M518" s="2"/>
      <c r="N518" s="25">
        <v>0</v>
      </c>
      <c r="O518" s="2">
        <v>3.8664000000000001</v>
      </c>
      <c r="P518" s="2">
        <v>3.8664000000000001</v>
      </c>
      <c r="Q518" s="2">
        <v>16.116399999999999</v>
      </c>
      <c r="R518" s="2" t="s">
        <v>1141</v>
      </c>
      <c r="S518" s="2"/>
      <c r="T518" s="25">
        <v>0</v>
      </c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O518">
        <v>20</v>
      </c>
      <c r="AP518" s="23">
        <v>0</v>
      </c>
      <c r="AR518" s="30">
        <v>1.6086956521739131</v>
      </c>
      <c r="AS518" s="30">
        <v>1.956521739130435</v>
      </c>
      <c r="AT518" s="30">
        <v>0.52173913043478259</v>
      </c>
      <c r="AU518" s="30">
        <v>0</v>
      </c>
      <c r="AV518" s="30">
        <v>0.3936170212765957</v>
      </c>
      <c r="AW518" s="30">
        <v>0.47872340425531912</v>
      </c>
      <c r="AX518" s="30">
        <v>0.1276595744680851</v>
      </c>
      <c r="AY518" s="30">
        <v>0</v>
      </c>
      <c r="AZ518" s="27">
        <v>1</v>
      </c>
      <c r="BA518" s="27">
        <v>3.44</v>
      </c>
      <c r="BB518" s="27">
        <v>2.44</v>
      </c>
      <c r="BC518" s="27">
        <v>2.6082608695652172</v>
      </c>
      <c r="BD518">
        <v>2.6082608695652181</v>
      </c>
      <c r="BE518">
        <v>6.5043590032654777</v>
      </c>
    </row>
    <row r="519" spans="1:57" x14ac:dyDescent="0.3">
      <c r="A519" s="2" t="s">
        <v>431</v>
      </c>
      <c r="B519" s="20" t="s">
        <v>1069</v>
      </c>
      <c r="C519" s="15"/>
      <c r="D519" s="2" t="s">
        <v>867</v>
      </c>
      <c r="E519" s="2">
        <v>1</v>
      </c>
      <c r="F519" s="2">
        <v>3.57</v>
      </c>
      <c r="G519" s="2" t="s">
        <v>432</v>
      </c>
      <c r="H519" s="11">
        <v>-1</v>
      </c>
      <c r="I519">
        <v>-1</v>
      </c>
      <c r="K519" s="2"/>
      <c r="L519" s="2"/>
      <c r="M519" s="2"/>
      <c r="N519" s="25">
        <v>0</v>
      </c>
      <c r="O519" s="2">
        <v>3.8982000000000001</v>
      </c>
      <c r="P519" s="2">
        <v>3.8982000000000001</v>
      </c>
      <c r="Q519" s="2">
        <v>51.103099999999998</v>
      </c>
      <c r="R519" s="2" t="s">
        <v>1144</v>
      </c>
      <c r="S519" s="2"/>
      <c r="T519" s="25">
        <v>0</v>
      </c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O519">
        <v>20</v>
      </c>
      <c r="AP519" s="23">
        <v>0</v>
      </c>
      <c r="AR519" s="30">
        <v>1.53125</v>
      </c>
      <c r="AS519" s="30">
        <v>1.59375</v>
      </c>
      <c r="AT519" s="30">
        <v>0.375</v>
      </c>
      <c r="AU519" s="30">
        <v>0</v>
      </c>
      <c r="AV519" s="30">
        <v>0.4375</v>
      </c>
      <c r="AW519" s="30">
        <v>0.45535714285714279</v>
      </c>
      <c r="AX519" s="30">
        <v>0.1071428571428571</v>
      </c>
      <c r="AY519" s="30">
        <v>0</v>
      </c>
      <c r="AZ519" s="27">
        <v>1</v>
      </c>
      <c r="BA519" s="27">
        <v>3.44</v>
      </c>
      <c r="BB519" s="27">
        <v>2.44</v>
      </c>
      <c r="BC519" s="27">
        <v>2.5262500000000001</v>
      </c>
      <c r="BD519">
        <v>2.5262500000000001</v>
      </c>
      <c r="BE519">
        <v>6.6075924153816246</v>
      </c>
    </row>
    <row r="520" spans="1:57" x14ac:dyDescent="0.3">
      <c r="A520" s="2" t="s">
        <v>107</v>
      </c>
      <c r="B520" s="20" t="s">
        <v>1070</v>
      </c>
      <c r="C520" s="15"/>
      <c r="D520" s="2" t="s">
        <v>867</v>
      </c>
      <c r="E520" s="2">
        <v>1</v>
      </c>
      <c r="F520" s="2">
        <v>3.61</v>
      </c>
      <c r="G520" s="2" t="s">
        <v>432</v>
      </c>
      <c r="H520" s="11">
        <v>-1</v>
      </c>
      <c r="I520">
        <v>-1</v>
      </c>
      <c r="K520" s="2"/>
      <c r="L520" s="2"/>
      <c r="M520" s="2"/>
      <c r="N520" s="25">
        <v>0</v>
      </c>
      <c r="O520" s="2">
        <v>3.8875000000000002</v>
      </c>
      <c r="P520" s="2">
        <v>3.8875000000000002</v>
      </c>
      <c r="Q520" s="2">
        <v>34.478000000000002</v>
      </c>
      <c r="R520" s="2" t="s">
        <v>451</v>
      </c>
      <c r="S520" s="2"/>
      <c r="T520" s="25">
        <v>0</v>
      </c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O520">
        <v>20</v>
      </c>
      <c r="AP520" s="23">
        <v>0</v>
      </c>
      <c r="AR520" s="30">
        <v>1.4772727272727271</v>
      </c>
      <c r="AS520" s="30">
        <v>1.3409090909090911</v>
      </c>
      <c r="AT520" s="30">
        <v>0.27272727272727271</v>
      </c>
      <c r="AU520" s="30">
        <v>0</v>
      </c>
      <c r="AV520" s="30">
        <v>0.47794117647058831</v>
      </c>
      <c r="AW520" s="30">
        <v>0.43382352941176472</v>
      </c>
      <c r="AX520" s="30">
        <v>8.8235294117647051E-2</v>
      </c>
      <c r="AY520" s="30">
        <v>0</v>
      </c>
      <c r="AZ520" s="27">
        <v>1</v>
      </c>
      <c r="BA520" s="27">
        <v>3.44</v>
      </c>
      <c r="BB520" s="27">
        <v>2.44</v>
      </c>
      <c r="BC520" s="27">
        <v>2.4690909090909088</v>
      </c>
      <c r="BD520">
        <v>2.4690909090909088</v>
      </c>
      <c r="BE520">
        <v>6.679542975341362</v>
      </c>
    </row>
    <row r="521" spans="1:57" x14ac:dyDescent="0.3">
      <c r="A521" s="2" t="s">
        <v>4</v>
      </c>
      <c r="B521" s="15"/>
      <c r="C521" s="15"/>
      <c r="F521" s="2">
        <v>3.5</v>
      </c>
      <c r="G521" s="4"/>
      <c r="H521" s="11"/>
      <c r="O521">
        <v>3.86</v>
      </c>
      <c r="P521">
        <v>3.86</v>
      </c>
      <c r="Q521" s="2">
        <v>29.5</v>
      </c>
      <c r="W521"/>
    </row>
    <row r="522" spans="1:57" x14ac:dyDescent="0.3">
      <c r="A522" s="2" t="s">
        <v>1181</v>
      </c>
      <c r="F522" s="2">
        <v>3.6</v>
      </c>
      <c r="O522">
        <v>3.85</v>
      </c>
      <c r="P522">
        <v>3.85</v>
      </c>
      <c r="Q522" s="2">
        <v>29.5</v>
      </c>
    </row>
    <row r="523" spans="1:57" x14ac:dyDescent="0.3">
      <c r="A523" s="2" t="s">
        <v>1182</v>
      </c>
      <c r="F523" s="2">
        <v>3.8</v>
      </c>
      <c r="O523">
        <v>3.88</v>
      </c>
      <c r="P523">
        <v>3.88</v>
      </c>
      <c r="Q523" s="2">
        <v>29.8</v>
      </c>
    </row>
    <row r="524" spans="1:57" x14ac:dyDescent="0.3">
      <c r="A524" s="2" t="s">
        <v>308</v>
      </c>
      <c r="F524" s="2">
        <v>4.2</v>
      </c>
      <c r="O524">
        <v>3.86</v>
      </c>
      <c r="P524">
        <v>3.86</v>
      </c>
      <c r="Q524" s="2">
        <v>29.8</v>
      </c>
    </row>
  </sheetData>
  <hyperlinks>
    <hyperlink ref="G287" r:id="rId1" tooltip="Persistent link using digital object identifier" display="https://doi.org/10.1016/j.pnsc.2012.03.002"/>
    <hyperlink ref="G288" r:id="rId2" tooltip="Persistent link using digital object identifier" display="https://doi.org/10.1016/j.pnsc.2012.03.002"/>
    <hyperlink ref="W3" r:id="rId3"/>
    <hyperlink ref="L2" r:id="rId4" display="https://sci-hub.ru/10.1016/0025-5408(81)90063-5"/>
    <hyperlink ref="L6" r:id="rId5"/>
    <hyperlink ref="L7" r:id="rId6"/>
    <hyperlink ref="L8" r:id="rId7"/>
    <hyperlink ref="I6" r:id="rId8" display="https://www.crystallography.net/cod/1544425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C16" sqref="C16"/>
    </sheetView>
  </sheetViews>
  <sheetFormatPr defaultRowHeight="14.4" x14ac:dyDescent="0.3"/>
  <cols>
    <col min="2" max="2" width="16.33203125" customWidth="1"/>
    <col min="3" max="3" width="15.77734375" customWidth="1"/>
    <col min="16" max="16" width="15.88671875" customWidth="1"/>
  </cols>
  <sheetData>
    <row r="1" spans="2:17" x14ac:dyDescent="0.3">
      <c r="B1" t="s">
        <v>969</v>
      </c>
      <c r="C1" t="s">
        <v>970</v>
      </c>
    </row>
    <row r="2" spans="2:17" x14ac:dyDescent="0.3">
      <c r="B2" t="s">
        <v>246</v>
      </c>
      <c r="C2">
        <v>2</v>
      </c>
      <c r="P2" t="s">
        <v>973</v>
      </c>
    </row>
    <row r="3" spans="2:17" x14ac:dyDescent="0.3">
      <c r="B3" t="s">
        <v>248</v>
      </c>
      <c r="C3">
        <v>2</v>
      </c>
      <c r="P3" t="s">
        <v>974</v>
      </c>
    </row>
    <row r="4" spans="2:17" x14ac:dyDescent="0.3">
      <c r="B4" t="s">
        <v>682</v>
      </c>
      <c r="C4">
        <v>1</v>
      </c>
    </row>
    <row r="5" spans="2:17" x14ac:dyDescent="0.3">
      <c r="B5" t="s">
        <v>892</v>
      </c>
      <c r="C5">
        <v>2</v>
      </c>
    </row>
    <row r="6" spans="2:17" x14ac:dyDescent="0.3">
      <c r="B6" t="s">
        <v>968</v>
      </c>
      <c r="C6">
        <v>5</v>
      </c>
      <c r="P6" t="s">
        <v>975</v>
      </c>
      <c r="Q6">
        <v>194</v>
      </c>
    </row>
    <row r="7" spans="2:17" x14ac:dyDescent="0.3">
      <c r="B7" t="s">
        <v>680</v>
      </c>
      <c r="C7">
        <v>17</v>
      </c>
      <c r="P7" t="s">
        <v>976</v>
      </c>
      <c r="Q7">
        <v>148</v>
      </c>
    </row>
    <row r="8" spans="2:17" x14ac:dyDescent="0.3">
      <c r="B8" t="s">
        <v>867</v>
      </c>
      <c r="C8">
        <v>21</v>
      </c>
    </row>
    <row r="9" spans="2:17" x14ac:dyDescent="0.3">
      <c r="B9" t="s">
        <v>894</v>
      </c>
      <c r="C9">
        <v>2</v>
      </c>
    </row>
    <row r="10" spans="2:17" x14ac:dyDescent="0.3">
      <c r="B10" t="s">
        <v>971</v>
      </c>
      <c r="C10">
        <f>SUM(C2:C9)</f>
        <v>52</v>
      </c>
    </row>
    <row r="11" spans="2:17" x14ac:dyDescent="0.3">
      <c r="B11" t="s">
        <v>972</v>
      </c>
      <c r="C11">
        <f>525-52</f>
        <v>473</v>
      </c>
    </row>
    <row r="13" spans="2:17" x14ac:dyDescent="0.3">
      <c r="B13" t="s">
        <v>526</v>
      </c>
      <c r="C13">
        <v>194</v>
      </c>
    </row>
    <row r="14" spans="2:17" x14ac:dyDescent="0.3">
      <c r="B14" t="s">
        <v>977</v>
      </c>
      <c r="C14">
        <f>525-C13</f>
        <v>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G28" sqref="G28"/>
    </sheetView>
  </sheetViews>
  <sheetFormatPr defaultRowHeight="14.4" x14ac:dyDescent="0.3"/>
  <cols>
    <col min="1" max="1" width="15.33203125" customWidth="1"/>
    <col min="2" max="2" width="11.6640625" customWidth="1"/>
    <col min="4" max="4" width="18.109375" customWidth="1"/>
    <col min="7" max="7" width="12.21875" customWidth="1"/>
    <col min="16" max="16" width="13" customWidth="1"/>
    <col min="19" max="20" width="14.88671875" customWidth="1"/>
  </cols>
  <sheetData>
    <row r="1" spans="1:20" x14ac:dyDescent="0.3">
      <c r="A1" s="15" t="s">
        <v>779</v>
      </c>
      <c r="B1">
        <v>438</v>
      </c>
      <c r="D1" t="s">
        <v>215</v>
      </c>
      <c r="E1">
        <v>916</v>
      </c>
      <c r="G1" t="s">
        <v>221</v>
      </c>
      <c r="H1">
        <v>1402</v>
      </c>
      <c r="J1" t="s">
        <v>46</v>
      </c>
      <c r="K1">
        <v>486</v>
      </c>
      <c r="M1" t="s">
        <v>244</v>
      </c>
      <c r="N1">
        <f>65+16</f>
        <v>81</v>
      </c>
      <c r="P1" t="s">
        <v>262</v>
      </c>
      <c r="Q1">
        <v>519</v>
      </c>
      <c r="S1" t="s">
        <v>893</v>
      </c>
      <c r="T1">
        <v>1035</v>
      </c>
    </row>
    <row r="2" spans="1:20" x14ac:dyDescent="0.3">
      <c r="A2" t="s">
        <v>1072</v>
      </c>
      <c r="B2">
        <v>93</v>
      </c>
      <c r="D2" t="s">
        <v>1076</v>
      </c>
      <c r="E2">
        <v>16</v>
      </c>
      <c r="G2" t="s">
        <v>1080</v>
      </c>
      <c r="H2">
        <v>4.2</v>
      </c>
      <c r="J2" t="s">
        <v>1082</v>
      </c>
      <c r="K2">
        <v>1</v>
      </c>
      <c r="M2" t="s">
        <v>892</v>
      </c>
      <c r="N2">
        <f>64+16</f>
        <v>80</v>
      </c>
      <c r="P2" t="s">
        <v>1089</v>
      </c>
      <c r="Q2">
        <f>0.051*10</f>
        <v>0.51</v>
      </c>
      <c r="S2" t="s">
        <v>1089</v>
      </c>
      <c r="T2">
        <f>0.03*10</f>
        <v>0.3</v>
      </c>
    </row>
    <row r="3" spans="1:20" x14ac:dyDescent="0.3">
      <c r="A3" t="s">
        <v>968</v>
      </c>
      <c r="B3">
        <v>115</v>
      </c>
      <c r="D3" t="s">
        <v>1077</v>
      </c>
      <c r="E3">
        <f>E2*0.018</f>
        <v>0.28799999999999998</v>
      </c>
      <c r="G3" t="s">
        <v>1081</v>
      </c>
      <c r="H3">
        <f>15*0.042</f>
        <v>0.63</v>
      </c>
      <c r="J3" t="s">
        <v>1083</v>
      </c>
      <c r="K3">
        <f>2*0.01</f>
        <v>0.02</v>
      </c>
      <c r="M3" t="s">
        <v>1086</v>
      </c>
      <c r="N3">
        <f>0.01</f>
        <v>0.01</v>
      </c>
      <c r="P3" t="s">
        <v>1078</v>
      </c>
      <c r="Q3">
        <f>14*Q2</f>
        <v>7.1400000000000006</v>
      </c>
      <c r="S3" t="s">
        <v>1078</v>
      </c>
      <c r="T3">
        <f>14*T2</f>
        <v>4.2</v>
      </c>
    </row>
    <row r="4" spans="1:20" x14ac:dyDescent="0.3">
      <c r="A4" t="s">
        <v>1073</v>
      </c>
      <c r="B4">
        <f>2*0.0125</f>
        <v>2.5000000000000001E-2</v>
      </c>
      <c r="D4" t="s">
        <v>1078</v>
      </c>
      <c r="E4">
        <f>E3*14</f>
        <v>4.032</v>
      </c>
      <c r="G4" t="s">
        <v>1078</v>
      </c>
      <c r="H4">
        <f>H3*14</f>
        <v>8.82</v>
      </c>
      <c r="J4" t="s">
        <v>1084</v>
      </c>
      <c r="K4">
        <f>K3*103</f>
        <v>2.06</v>
      </c>
      <c r="M4" t="s">
        <v>1087</v>
      </c>
      <c r="N4">
        <f>N3*N2</f>
        <v>0.8</v>
      </c>
      <c r="P4" t="s">
        <v>1090</v>
      </c>
      <c r="Q4">
        <f>100*Q3/Q1</f>
        <v>1.3757225433526012</v>
      </c>
      <c r="S4" t="s">
        <v>1090</v>
      </c>
      <c r="T4">
        <f>100*T3/T1</f>
        <v>0.40579710144927539</v>
      </c>
    </row>
    <row r="5" spans="1:20" x14ac:dyDescent="0.3">
      <c r="A5" t="s">
        <v>1074</v>
      </c>
      <c r="B5">
        <f>B3*B4</f>
        <v>2.875</v>
      </c>
      <c r="D5" t="s">
        <v>1079</v>
      </c>
      <c r="E5">
        <f>100*E4/E1</f>
        <v>0.44017467248908293</v>
      </c>
      <c r="G5" t="s">
        <v>1079</v>
      </c>
      <c r="H5">
        <f>100*H4/H1</f>
        <v>0.62910128388017117</v>
      </c>
      <c r="J5" t="s">
        <v>1085</v>
      </c>
      <c r="K5">
        <f>100*K4/K1</f>
        <v>0.42386831275720166</v>
      </c>
      <c r="M5" t="s">
        <v>1088</v>
      </c>
      <c r="N5">
        <f>100*N4/N1</f>
        <v>0.98765432098765427</v>
      </c>
    </row>
    <row r="6" spans="1:20" x14ac:dyDescent="0.3">
      <c r="A6" t="s">
        <v>1075</v>
      </c>
      <c r="B6">
        <f>100*B5/B1</f>
        <v>0.65639269406392697</v>
      </c>
    </row>
    <row r="10" spans="1:20" x14ac:dyDescent="0.3">
      <c r="A10" t="s">
        <v>4</v>
      </c>
      <c r="B10">
        <v>558</v>
      </c>
      <c r="D10" t="s">
        <v>10</v>
      </c>
      <c r="E10">
        <v>698</v>
      </c>
      <c r="G10" t="s">
        <v>895</v>
      </c>
      <c r="H10">
        <v>533</v>
      </c>
      <c r="K10" t="s">
        <v>63</v>
      </c>
      <c r="L10">
        <v>520</v>
      </c>
    </row>
    <row r="11" spans="1:20" x14ac:dyDescent="0.3">
      <c r="A11" t="s">
        <v>1083</v>
      </c>
      <c r="B11">
        <f>0.03</f>
        <v>0.03</v>
      </c>
      <c r="D11" t="s">
        <v>1089</v>
      </c>
      <c r="E11">
        <v>0.15</v>
      </c>
      <c r="G11" t="s">
        <v>1092</v>
      </c>
      <c r="H11">
        <v>19.5</v>
      </c>
      <c r="I11">
        <v>139</v>
      </c>
      <c r="K11" t="s">
        <v>1095</v>
      </c>
      <c r="L11">
        <v>2</v>
      </c>
      <c r="M11">
        <v>40</v>
      </c>
    </row>
    <row r="12" spans="1:20" x14ac:dyDescent="0.3">
      <c r="A12" t="s">
        <v>1084</v>
      </c>
      <c r="B12">
        <f>103*B11</f>
        <v>3.09</v>
      </c>
      <c r="D12" t="s">
        <v>1078</v>
      </c>
      <c r="E12">
        <f>14*E11</f>
        <v>2.1</v>
      </c>
      <c r="G12" t="s">
        <v>680</v>
      </c>
      <c r="H12">
        <v>5.8</v>
      </c>
      <c r="I12">
        <v>14</v>
      </c>
      <c r="K12" t="s">
        <v>246</v>
      </c>
      <c r="L12">
        <v>0.5</v>
      </c>
      <c r="M12">
        <v>145</v>
      </c>
    </row>
    <row r="13" spans="1:20" x14ac:dyDescent="0.3">
      <c r="A13" t="s">
        <v>1091</v>
      </c>
      <c r="B13">
        <f>100*B12/B10</f>
        <v>0.55376344086021501</v>
      </c>
      <c r="D13" t="s">
        <v>1090</v>
      </c>
      <c r="E13">
        <f>100*E12/E10</f>
        <v>0.3008595988538682</v>
      </c>
      <c r="G13" t="s">
        <v>1093</v>
      </c>
      <c r="H13">
        <f>H12*I12/(H11*I11)</f>
        <v>2.995757240361557E-2</v>
      </c>
      <c r="K13" t="s">
        <v>1093</v>
      </c>
      <c r="L13">
        <f>L12*M12/(L11*M11)</f>
        <v>0.90625</v>
      </c>
    </row>
    <row r="14" spans="1:20" x14ac:dyDescent="0.3">
      <c r="G14" t="s">
        <v>1094</v>
      </c>
      <c r="H14">
        <f>2*H11/H10</f>
        <v>7.3170731707317069E-2</v>
      </c>
      <c r="K14" t="s">
        <v>1094</v>
      </c>
      <c r="L14">
        <f>2*L11/L10</f>
        <v>7.6923076923076927E-3</v>
      </c>
    </row>
    <row r="15" spans="1:20" x14ac:dyDescent="0.3">
      <c r="G15" t="s">
        <v>1079</v>
      </c>
      <c r="H15">
        <f>100*H13*H14</f>
        <v>0.21920174929474806</v>
      </c>
      <c r="K15" t="s">
        <v>1079</v>
      </c>
      <c r="L15">
        <f>100*L13*L14</f>
        <v>0.69711538461538469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7" sqref="H7:H14"/>
    </sheetView>
  </sheetViews>
  <sheetFormatPr defaultRowHeight="14.4" x14ac:dyDescent="0.3"/>
  <cols>
    <col min="1" max="2" width="11.5546875" customWidth="1"/>
    <col min="5" max="5" width="13.77734375" customWidth="1"/>
    <col min="7" max="8" width="12" bestFit="1" customWidth="1"/>
  </cols>
  <sheetData>
    <row r="1" spans="1:8" x14ac:dyDescent="0.3">
      <c r="A1" t="s">
        <v>1126</v>
      </c>
      <c r="B1">
        <f>1.5406*10^(-10)</f>
        <v>1.5406000000000001E-10</v>
      </c>
    </row>
    <row r="3" spans="1:8" x14ac:dyDescent="0.3">
      <c r="A3" t="s">
        <v>1127</v>
      </c>
      <c r="B3" t="s">
        <v>1128</v>
      </c>
      <c r="C3" t="s">
        <v>1129</v>
      </c>
      <c r="D3" t="s">
        <v>1134</v>
      </c>
      <c r="E3" t="s">
        <v>1130</v>
      </c>
      <c r="F3" t="s">
        <v>1131</v>
      </c>
      <c r="G3" t="s">
        <v>1132</v>
      </c>
      <c r="H3" t="s">
        <v>1133</v>
      </c>
    </row>
    <row r="4" spans="1:8" x14ac:dyDescent="0.3">
      <c r="A4">
        <v>1</v>
      </c>
      <c r="B4">
        <v>0</v>
      </c>
      <c r="C4">
        <v>0</v>
      </c>
      <c r="D4">
        <v>1</v>
      </c>
      <c r="E4">
        <v>7.9020000000000001</v>
      </c>
      <c r="F4">
        <f>SIN(RADIANS(E4/2))</f>
        <v>6.8903320257000619E-2</v>
      </c>
      <c r="G4">
        <f>D4*$B$1/(2*F4)</f>
        <v>1.1179432241100705E-9</v>
      </c>
      <c r="H4">
        <f>G4*10^10</f>
        <v>11.179432241100704</v>
      </c>
    </row>
    <row r="5" spans="1:8" x14ac:dyDescent="0.3">
      <c r="A5">
        <v>1</v>
      </c>
      <c r="B5">
        <v>0</v>
      </c>
      <c r="C5">
        <v>0</v>
      </c>
      <c r="D5">
        <v>2</v>
      </c>
      <c r="E5">
        <v>27.532</v>
      </c>
      <c r="F5">
        <f>SIN(RADIANS(E5/2))</f>
        <v>0.23795713293153206</v>
      </c>
      <c r="G5">
        <f>D5*$B$1/(2*F5)</f>
        <v>6.4742753495995452E-10</v>
      </c>
      <c r="H5">
        <f>G5*10^10</f>
        <v>6.4742753495995453</v>
      </c>
    </row>
    <row r="7" spans="1:8" x14ac:dyDescent="0.3">
      <c r="A7">
        <v>1</v>
      </c>
      <c r="B7">
        <v>0</v>
      </c>
      <c r="C7">
        <v>0</v>
      </c>
      <c r="D7">
        <v>1</v>
      </c>
      <c r="E7">
        <v>5.8819999999999997</v>
      </c>
      <c r="F7">
        <f>SIN(RADIANS(E7/2))</f>
        <v>5.1307595646900246E-2</v>
      </c>
      <c r="G7">
        <f>D7*$B$1/(2*F7)</f>
        <v>1.5013371612679298E-9</v>
      </c>
      <c r="H7">
        <f>G7*10^10</f>
        <v>15.013371612679299</v>
      </c>
    </row>
    <row r="8" spans="1:8" x14ac:dyDescent="0.3">
      <c r="A8">
        <v>1</v>
      </c>
      <c r="B8">
        <v>0</v>
      </c>
      <c r="C8">
        <v>0</v>
      </c>
      <c r="D8">
        <v>1</v>
      </c>
      <c r="E8">
        <v>5.923</v>
      </c>
      <c r="F8">
        <f t="shared" ref="F8:F14" si="0">SIN(RADIANS(E8/2))</f>
        <v>5.1664913602616352E-2</v>
      </c>
      <c r="G8">
        <f t="shared" ref="G8:G14" si="1">D8*$B$1/(2*F8)</f>
        <v>1.4909538142748224E-9</v>
      </c>
      <c r="H8">
        <f t="shared" ref="H8:H14" si="2">G8*10^10</f>
        <v>14.909538142748223</v>
      </c>
    </row>
    <row r="9" spans="1:8" x14ac:dyDescent="0.3">
      <c r="A9">
        <v>1</v>
      </c>
      <c r="B9">
        <v>0</v>
      </c>
      <c r="C9">
        <v>0</v>
      </c>
      <c r="D9">
        <v>1</v>
      </c>
      <c r="E9">
        <v>6.056</v>
      </c>
      <c r="F9">
        <f t="shared" si="0"/>
        <v>5.2823972428976546E-2</v>
      </c>
      <c r="G9">
        <f t="shared" si="1"/>
        <v>1.4582394405034421E-9</v>
      </c>
      <c r="H9">
        <f t="shared" si="2"/>
        <v>14.582394405034421</v>
      </c>
    </row>
    <row r="10" spans="1:8" x14ac:dyDescent="0.3">
      <c r="A10">
        <v>1</v>
      </c>
      <c r="B10">
        <v>0</v>
      </c>
      <c r="C10">
        <v>0</v>
      </c>
      <c r="D10">
        <v>1</v>
      </c>
      <c r="E10">
        <v>5.8890000000000002</v>
      </c>
      <c r="F10">
        <f t="shared" si="0"/>
        <v>5.1368601617766706E-2</v>
      </c>
      <c r="G10">
        <f t="shared" si="1"/>
        <v>1.4995541551467477E-9</v>
      </c>
      <c r="H10">
        <f t="shared" si="2"/>
        <v>14.995541551467477</v>
      </c>
    </row>
    <row r="11" spans="1:8" x14ac:dyDescent="0.3">
      <c r="A11">
        <v>1</v>
      </c>
      <c r="B11">
        <v>0</v>
      </c>
      <c r="C11">
        <v>0</v>
      </c>
      <c r="D11">
        <v>1</v>
      </c>
      <c r="E11">
        <v>5.6550000000000002</v>
      </c>
      <c r="F11">
        <f t="shared" si="0"/>
        <v>4.9329156681879455E-2</v>
      </c>
      <c r="G11">
        <f t="shared" si="1"/>
        <v>1.5615511227317649E-9</v>
      </c>
      <c r="H11">
        <f t="shared" si="2"/>
        <v>15.615511227317649</v>
      </c>
    </row>
    <row r="12" spans="1:8" x14ac:dyDescent="0.3">
      <c r="A12">
        <v>1</v>
      </c>
      <c r="B12">
        <v>0</v>
      </c>
      <c r="C12">
        <v>0</v>
      </c>
      <c r="D12">
        <v>1</v>
      </c>
      <c r="E12">
        <v>5.5209999999999999</v>
      </c>
      <c r="F12">
        <f t="shared" si="0"/>
        <v>4.8161176241929088E-2</v>
      </c>
      <c r="G12">
        <f t="shared" si="1"/>
        <v>1.5994210692250023E-9</v>
      </c>
      <c r="H12">
        <f t="shared" si="2"/>
        <v>15.994210692250023</v>
      </c>
    </row>
    <row r="13" spans="1:8" x14ac:dyDescent="0.3">
      <c r="A13">
        <v>1</v>
      </c>
      <c r="B13">
        <v>0</v>
      </c>
      <c r="C13">
        <v>0</v>
      </c>
      <c r="D13">
        <v>1</v>
      </c>
      <c r="E13">
        <v>5.4210000000000003</v>
      </c>
      <c r="F13">
        <f t="shared" si="0"/>
        <v>4.7289506048025523E-2</v>
      </c>
      <c r="G13">
        <f t="shared" si="1"/>
        <v>1.6289026136532511E-9</v>
      </c>
      <c r="H13">
        <f t="shared" si="2"/>
        <v>16.28902613653251</v>
      </c>
    </row>
    <row r="14" spans="1:8" x14ac:dyDescent="0.3">
      <c r="A14">
        <v>1</v>
      </c>
      <c r="B14">
        <v>0</v>
      </c>
      <c r="C14">
        <v>0</v>
      </c>
      <c r="D14">
        <v>1</v>
      </c>
      <c r="E14">
        <v>5.0439999999999996</v>
      </c>
      <c r="F14">
        <f t="shared" si="0"/>
        <v>4.40029911191629E-2</v>
      </c>
      <c r="G14">
        <f t="shared" si="1"/>
        <v>1.7505628149549621E-9</v>
      </c>
      <c r="H14">
        <f t="shared" si="2"/>
        <v>17.505628149549622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</vt:lpstr>
      <vt:lpstr>Export</vt:lpstr>
      <vt:lpstr>Descriptors count</vt:lpstr>
      <vt:lpstr>Symmetry groups</vt:lpstr>
      <vt:lpstr>Data_old</vt:lpstr>
      <vt:lpstr>Dopants</vt:lpstr>
      <vt:lpstr>Weight fraction conversion</vt:lpstr>
      <vt:lpstr>Indexation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Никита Давыдов</cp:lastModifiedBy>
  <dcterms:created xsi:type="dcterms:W3CDTF">2024-09-21T15:12:53Z</dcterms:created>
  <dcterms:modified xsi:type="dcterms:W3CDTF">2025-10-20T19:32:36Z</dcterms:modified>
</cp:coreProperties>
</file>